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208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69" i="1" l="1"/>
  <c r="P2668" i="1"/>
  <c r="P2667" i="1"/>
  <c r="P2666" i="1"/>
  <c r="P2665" i="1"/>
  <c r="P2664" i="1"/>
  <c r="P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093" i="1"/>
  <c r="P2092" i="1"/>
  <c r="P2091" i="1"/>
  <c r="P2090" i="1"/>
  <c r="P2089" i="1"/>
  <c r="P2088" i="1"/>
  <c r="P2087" i="1"/>
  <c r="P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34" i="1"/>
  <c r="P233" i="1"/>
  <c r="O233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V223" i="1"/>
  <c r="Q223" i="1"/>
  <c r="P223" i="1"/>
  <c r="O223" i="1"/>
  <c r="V222" i="1"/>
  <c r="Q222" i="1"/>
  <c r="P222" i="1"/>
  <c r="O222" i="1"/>
  <c r="V221" i="1"/>
  <c r="Q221" i="1"/>
  <c r="P221" i="1"/>
  <c r="O221" i="1"/>
  <c r="Q220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Q162" i="1"/>
  <c r="P162" i="1"/>
  <c r="O162" i="1"/>
  <c r="Q161" i="1"/>
  <c r="P161" i="1"/>
  <c r="O161" i="1"/>
  <c r="V160" i="1"/>
  <c r="Q160" i="1"/>
  <c r="P160" i="1"/>
  <c r="O160" i="1"/>
  <c r="V159" i="1"/>
  <c r="Q159" i="1"/>
  <c r="P159" i="1"/>
  <c r="O159" i="1"/>
  <c r="V158" i="1"/>
  <c r="Q158" i="1"/>
  <c r="P158" i="1"/>
  <c r="O158" i="1"/>
  <c r="V157" i="1"/>
  <c r="Q157" i="1"/>
  <c r="P157" i="1"/>
  <c r="O157" i="1"/>
  <c r="V156" i="1"/>
  <c r="Q156" i="1"/>
  <c r="P156" i="1"/>
  <c r="O156" i="1"/>
  <c r="V155" i="1"/>
  <c r="Q155" i="1"/>
  <c r="P155" i="1"/>
  <c r="O155" i="1"/>
  <c r="N155" i="1"/>
  <c r="V154" i="1"/>
  <c r="Q154" i="1"/>
  <c r="P154" i="1"/>
  <c r="O154" i="1"/>
  <c r="N154" i="1"/>
  <c r="V153" i="1"/>
  <c r="Q153" i="1"/>
  <c r="P153" i="1"/>
  <c r="O153" i="1"/>
  <c r="N153" i="1"/>
  <c r="I153" i="1"/>
  <c r="H153" i="1"/>
  <c r="G153" i="1"/>
  <c r="F153" i="1"/>
  <c r="V152" i="1"/>
  <c r="Q152" i="1"/>
  <c r="P152" i="1"/>
  <c r="O152" i="1"/>
  <c r="N152" i="1"/>
  <c r="I152" i="1"/>
  <c r="H152" i="1"/>
  <c r="G152" i="1"/>
  <c r="F152" i="1"/>
  <c r="E152" i="1"/>
  <c r="V151" i="1"/>
  <c r="Q151" i="1"/>
  <c r="P151" i="1"/>
  <c r="O151" i="1"/>
  <c r="N151" i="1"/>
  <c r="J151" i="1"/>
  <c r="I151" i="1"/>
  <c r="H151" i="1"/>
  <c r="G151" i="1"/>
  <c r="F151" i="1"/>
  <c r="E151" i="1"/>
  <c r="D151" i="1"/>
  <c r="V150" i="1"/>
  <c r="Q150" i="1"/>
  <c r="P150" i="1"/>
  <c r="O150" i="1"/>
  <c r="N150" i="1"/>
  <c r="J150" i="1"/>
  <c r="I150" i="1"/>
  <c r="H150" i="1"/>
  <c r="G150" i="1"/>
  <c r="F150" i="1"/>
  <c r="E150" i="1"/>
  <c r="D150" i="1"/>
  <c r="V149" i="1"/>
  <c r="Q149" i="1"/>
  <c r="P149" i="1"/>
  <c r="O149" i="1"/>
  <c r="N149" i="1"/>
  <c r="J149" i="1"/>
  <c r="I149" i="1"/>
  <c r="H149" i="1"/>
  <c r="G149" i="1"/>
  <c r="F149" i="1"/>
  <c r="E149" i="1"/>
  <c r="D149" i="1"/>
  <c r="V148" i="1"/>
  <c r="Q148" i="1"/>
  <c r="P148" i="1"/>
  <c r="O148" i="1"/>
  <c r="N148" i="1"/>
  <c r="J148" i="1"/>
  <c r="I148" i="1"/>
  <c r="H148" i="1"/>
  <c r="G148" i="1"/>
  <c r="F148" i="1"/>
  <c r="E148" i="1"/>
  <c r="D148" i="1"/>
  <c r="V147" i="1"/>
  <c r="Q147" i="1"/>
  <c r="P147" i="1"/>
  <c r="O147" i="1"/>
  <c r="N147" i="1"/>
  <c r="J147" i="1"/>
  <c r="I147" i="1"/>
  <c r="H147" i="1"/>
  <c r="G147" i="1"/>
  <c r="F147" i="1"/>
  <c r="E147" i="1"/>
  <c r="D147" i="1"/>
  <c r="V146" i="1"/>
  <c r="Q146" i="1"/>
  <c r="P146" i="1"/>
  <c r="O146" i="1"/>
  <c r="N146" i="1"/>
  <c r="J146" i="1"/>
  <c r="I146" i="1"/>
  <c r="H146" i="1"/>
  <c r="G146" i="1"/>
  <c r="F146" i="1"/>
  <c r="E146" i="1"/>
  <c r="D146" i="1"/>
  <c r="V145" i="1"/>
  <c r="Q145" i="1"/>
  <c r="P145" i="1"/>
  <c r="O145" i="1"/>
  <c r="N145" i="1"/>
  <c r="J145" i="1"/>
  <c r="I145" i="1"/>
  <c r="H145" i="1"/>
  <c r="G145" i="1"/>
  <c r="F145" i="1"/>
  <c r="E145" i="1"/>
  <c r="D145" i="1"/>
  <c r="C145" i="1"/>
  <c r="V144" i="1"/>
  <c r="Q144" i="1"/>
  <c r="P144" i="1"/>
  <c r="O144" i="1"/>
  <c r="N144" i="1"/>
  <c r="J144" i="1"/>
  <c r="I144" i="1"/>
  <c r="H144" i="1"/>
  <c r="G144" i="1"/>
  <c r="F144" i="1"/>
  <c r="E144" i="1"/>
  <c r="D144" i="1"/>
  <c r="C144" i="1"/>
  <c r="V143" i="1"/>
  <c r="Q143" i="1"/>
  <c r="P143" i="1"/>
  <c r="O143" i="1"/>
  <c r="N143" i="1"/>
  <c r="I143" i="1"/>
  <c r="H143" i="1"/>
  <c r="G143" i="1"/>
  <c r="F143" i="1"/>
  <c r="E143" i="1"/>
  <c r="D143" i="1"/>
  <c r="V142" i="1"/>
  <c r="Q142" i="1"/>
  <c r="P142" i="1"/>
  <c r="O142" i="1"/>
  <c r="N142" i="1"/>
  <c r="I142" i="1"/>
  <c r="H142" i="1"/>
  <c r="G142" i="1"/>
  <c r="F142" i="1"/>
  <c r="E142" i="1"/>
  <c r="V141" i="1"/>
  <c r="Q141" i="1"/>
  <c r="P141" i="1"/>
  <c r="O141" i="1"/>
  <c r="N141" i="1"/>
  <c r="I141" i="1"/>
  <c r="H141" i="1"/>
  <c r="V140" i="1"/>
  <c r="Q140" i="1"/>
  <c r="P140" i="1"/>
  <c r="O140" i="1"/>
  <c r="N140" i="1"/>
  <c r="V139" i="1"/>
  <c r="Q139" i="1"/>
  <c r="P139" i="1"/>
  <c r="O139" i="1"/>
  <c r="N139" i="1"/>
  <c r="V138" i="1"/>
  <c r="Q138" i="1"/>
  <c r="P138" i="1"/>
  <c r="O138" i="1"/>
  <c r="N138" i="1"/>
  <c r="V137" i="1"/>
  <c r="Q137" i="1"/>
  <c r="P137" i="1"/>
  <c r="O137" i="1"/>
  <c r="N137" i="1"/>
  <c r="V136" i="1"/>
  <c r="Q136" i="1"/>
  <c r="P136" i="1"/>
  <c r="O136" i="1"/>
  <c r="N136" i="1"/>
  <c r="V135" i="1"/>
  <c r="Q135" i="1"/>
  <c r="P135" i="1"/>
  <c r="O135" i="1"/>
  <c r="V134" i="1"/>
  <c r="Q134" i="1"/>
  <c r="P134" i="1"/>
  <c r="O134" i="1"/>
  <c r="V133" i="1"/>
  <c r="Q133" i="1"/>
  <c r="P133" i="1"/>
  <c r="O133" i="1"/>
  <c r="V132" i="1"/>
  <c r="Q132" i="1"/>
  <c r="P132" i="1"/>
  <c r="O132" i="1"/>
  <c r="V131" i="1"/>
  <c r="Q131" i="1"/>
  <c r="P131" i="1"/>
  <c r="O131" i="1"/>
  <c r="V130" i="1"/>
  <c r="Q130" i="1"/>
  <c r="P130" i="1"/>
  <c r="O130" i="1"/>
  <c r="V129" i="1"/>
  <c r="Q129" i="1"/>
  <c r="P129" i="1"/>
  <c r="O129" i="1"/>
  <c r="V128" i="1"/>
  <c r="Q128" i="1"/>
  <c r="P128" i="1"/>
  <c r="O128" i="1"/>
  <c r="V127" i="1"/>
  <c r="Q127" i="1"/>
  <c r="P127" i="1"/>
  <c r="O127" i="1"/>
  <c r="V126" i="1"/>
  <c r="Q126" i="1"/>
  <c r="P126" i="1"/>
  <c r="O126" i="1"/>
  <c r="V125" i="1"/>
  <c r="Q125" i="1"/>
  <c r="P125" i="1"/>
  <c r="O125" i="1"/>
  <c r="V124" i="1"/>
  <c r="Q124" i="1"/>
  <c r="P124" i="1"/>
  <c r="O124" i="1"/>
  <c r="V123" i="1"/>
  <c r="Q123" i="1"/>
  <c r="P123" i="1"/>
  <c r="O123" i="1"/>
  <c r="V122" i="1"/>
  <c r="Q122" i="1"/>
  <c r="P122" i="1"/>
  <c r="O122" i="1"/>
  <c r="V121" i="1"/>
  <c r="Q121" i="1"/>
  <c r="P121" i="1"/>
  <c r="O121" i="1"/>
  <c r="V120" i="1"/>
  <c r="Q120" i="1"/>
  <c r="P120" i="1"/>
  <c r="O120" i="1"/>
  <c r="V119" i="1"/>
  <c r="Q119" i="1"/>
  <c r="P119" i="1"/>
  <c r="O119" i="1"/>
  <c r="V118" i="1"/>
  <c r="Q118" i="1"/>
  <c r="P118" i="1"/>
  <c r="O118" i="1"/>
  <c r="N118" i="1"/>
  <c r="V117" i="1"/>
  <c r="Q117" i="1"/>
  <c r="P117" i="1"/>
  <c r="O117" i="1"/>
  <c r="N117" i="1"/>
  <c r="V116" i="1"/>
  <c r="Q116" i="1"/>
  <c r="P116" i="1"/>
  <c r="O116" i="1"/>
  <c r="N116" i="1"/>
  <c r="I116" i="1"/>
  <c r="V115" i="1"/>
  <c r="Q115" i="1"/>
  <c r="P115" i="1"/>
  <c r="O115" i="1"/>
  <c r="N115" i="1"/>
  <c r="I115" i="1"/>
  <c r="H115" i="1"/>
  <c r="G115" i="1"/>
  <c r="V114" i="1"/>
  <c r="Q114" i="1"/>
  <c r="P114" i="1"/>
  <c r="O114" i="1"/>
  <c r="N114" i="1"/>
  <c r="I114" i="1"/>
  <c r="H114" i="1"/>
  <c r="G114" i="1"/>
  <c r="F114" i="1"/>
  <c r="E114" i="1"/>
  <c r="V113" i="1"/>
  <c r="Q113" i="1"/>
  <c r="P113" i="1"/>
  <c r="O113" i="1"/>
  <c r="N113" i="1"/>
  <c r="I113" i="1"/>
  <c r="H113" i="1"/>
  <c r="G113" i="1"/>
  <c r="F113" i="1"/>
  <c r="E113" i="1"/>
  <c r="D113" i="1"/>
  <c r="C113" i="1"/>
  <c r="V112" i="1"/>
  <c r="Q112" i="1"/>
  <c r="P112" i="1"/>
  <c r="O112" i="1"/>
  <c r="N112" i="1"/>
  <c r="J112" i="1"/>
  <c r="I112" i="1"/>
  <c r="H112" i="1"/>
  <c r="G112" i="1"/>
  <c r="F112" i="1"/>
  <c r="E112" i="1"/>
  <c r="D112" i="1"/>
  <c r="C112" i="1"/>
  <c r="V111" i="1"/>
  <c r="Q111" i="1"/>
  <c r="P111" i="1"/>
  <c r="O111" i="1"/>
  <c r="N111" i="1"/>
  <c r="J111" i="1"/>
  <c r="I111" i="1"/>
  <c r="H111" i="1"/>
  <c r="G111" i="1"/>
  <c r="F111" i="1"/>
  <c r="E111" i="1"/>
  <c r="D111" i="1"/>
  <c r="C111" i="1"/>
  <c r="V110" i="1"/>
  <c r="Q110" i="1"/>
  <c r="P110" i="1"/>
  <c r="O110" i="1"/>
  <c r="N110" i="1"/>
  <c r="J110" i="1"/>
  <c r="I110" i="1"/>
  <c r="H110" i="1"/>
  <c r="G110" i="1"/>
  <c r="F110" i="1"/>
  <c r="E110" i="1"/>
  <c r="D110" i="1"/>
  <c r="C110" i="1"/>
  <c r="V109" i="1"/>
  <c r="Q109" i="1"/>
  <c r="P109" i="1"/>
  <c r="O109" i="1"/>
  <c r="N109" i="1"/>
  <c r="J109" i="1"/>
  <c r="I109" i="1"/>
  <c r="H109" i="1"/>
  <c r="G109" i="1"/>
  <c r="F109" i="1"/>
  <c r="E109" i="1"/>
  <c r="D109" i="1"/>
  <c r="C109" i="1"/>
  <c r="V108" i="1"/>
  <c r="Q108" i="1"/>
  <c r="P108" i="1"/>
  <c r="O108" i="1"/>
  <c r="N108" i="1"/>
  <c r="J108" i="1"/>
  <c r="I108" i="1"/>
  <c r="H108" i="1"/>
  <c r="G108" i="1"/>
  <c r="F108" i="1"/>
  <c r="E108" i="1"/>
  <c r="D108" i="1"/>
  <c r="C108" i="1"/>
  <c r="V107" i="1"/>
  <c r="Q107" i="1"/>
  <c r="P107" i="1"/>
  <c r="O107" i="1"/>
  <c r="N107" i="1"/>
  <c r="J107" i="1"/>
  <c r="I107" i="1"/>
  <c r="H107" i="1"/>
  <c r="G107" i="1"/>
  <c r="F107" i="1"/>
  <c r="E107" i="1"/>
  <c r="D107" i="1"/>
  <c r="C107" i="1"/>
  <c r="V106" i="1"/>
  <c r="Q106" i="1"/>
  <c r="P106" i="1"/>
  <c r="O106" i="1"/>
  <c r="N106" i="1"/>
  <c r="J106" i="1"/>
  <c r="I106" i="1"/>
  <c r="H106" i="1"/>
  <c r="G106" i="1"/>
  <c r="F106" i="1"/>
  <c r="E106" i="1"/>
  <c r="D106" i="1"/>
  <c r="C106" i="1"/>
  <c r="V105" i="1"/>
  <c r="Q105" i="1"/>
  <c r="P105" i="1"/>
  <c r="O105" i="1"/>
  <c r="N105" i="1"/>
  <c r="J105" i="1"/>
  <c r="I105" i="1"/>
  <c r="H105" i="1"/>
  <c r="G105" i="1"/>
  <c r="F105" i="1"/>
  <c r="E105" i="1"/>
  <c r="D105" i="1"/>
  <c r="C105" i="1"/>
  <c r="V104" i="1"/>
  <c r="Q104" i="1"/>
  <c r="P104" i="1"/>
  <c r="O104" i="1"/>
  <c r="N104" i="1"/>
  <c r="J104" i="1"/>
  <c r="I104" i="1"/>
  <c r="H104" i="1"/>
  <c r="G104" i="1"/>
  <c r="F104" i="1"/>
  <c r="E104" i="1"/>
  <c r="D104" i="1"/>
  <c r="C104" i="1"/>
  <c r="V103" i="1"/>
  <c r="Q103" i="1"/>
  <c r="P103" i="1"/>
  <c r="O103" i="1"/>
  <c r="N103" i="1"/>
  <c r="J103" i="1"/>
  <c r="I103" i="1"/>
  <c r="H103" i="1"/>
  <c r="G103" i="1"/>
  <c r="F103" i="1"/>
  <c r="E103" i="1"/>
  <c r="D103" i="1"/>
  <c r="C103" i="1"/>
  <c r="V102" i="1"/>
  <c r="Q102" i="1"/>
  <c r="P102" i="1"/>
  <c r="O102" i="1"/>
  <c r="N102" i="1"/>
  <c r="J102" i="1"/>
  <c r="I102" i="1"/>
  <c r="H102" i="1"/>
  <c r="G102" i="1"/>
  <c r="F102" i="1"/>
  <c r="E102" i="1"/>
  <c r="D102" i="1"/>
  <c r="C102" i="1"/>
  <c r="V101" i="1"/>
  <c r="Q101" i="1"/>
  <c r="P101" i="1"/>
  <c r="O101" i="1"/>
  <c r="N101" i="1"/>
  <c r="J101" i="1"/>
  <c r="I101" i="1"/>
  <c r="H101" i="1"/>
  <c r="G101" i="1"/>
  <c r="F101" i="1"/>
  <c r="E101" i="1"/>
  <c r="D101" i="1"/>
  <c r="C101" i="1"/>
  <c r="V100" i="1"/>
  <c r="Q100" i="1"/>
  <c r="P100" i="1"/>
  <c r="O100" i="1"/>
  <c r="N100" i="1"/>
  <c r="J100" i="1"/>
  <c r="I100" i="1"/>
  <c r="H100" i="1"/>
  <c r="G100" i="1"/>
  <c r="F100" i="1"/>
  <c r="E100" i="1"/>
  <c r="D100" i="1"/>
  <c r="C100" i="1"/>
  <c r="V99" i="1"/>
  <c r="Q99" i="1"/>
  <c r="P99" i="1"/>
  <c r="O99" i="1"/>
  <c r="N99" i="1"/>
  <c r="I99" i="1"/>
  <c r="H99" i="1"/>
  <c r="G99" i="1"/>
  <c r="F99" i="1"/>
  <c r="E99" i="1"/>
  <c r="D99" i="1"/>
  <c r="C99" i="1"/>
  <c r="V98" i="1"/>
  <c r="Q98" i="1"/>
  <c r="P98" i="1"/>
  <c r="O98" i="1"/>
  <c r="N98" i="1"/>
  <c r="I98" i="1"/>
  <c r="H98" i="1"/>
  <c r="G98" i="1"/>
  <c r="F98" i="1"/>
  <c r="E98" i="1"/>
  <c r="D98" i="1"/>
  <c r="C98" i="1"/>
  <c r="V97" i="1"/>
  <c r="Q97" i="1"/>
  <c r="P97" i="1"/>
  <c r="O97" i="1"/>
  <c r="N97" i="1"/>
  <c r="I97" i="1"/>
  <c r="H97" i="1"/>
  <c r="G97" i="1"/>
  <c r="F97" i="1"/>
  <c r="E97" i="1"/>
  <c r="D97" i="1"/>
  <c r="C97" i="1"/>
  <c r="V96" i="1"/>
  <c r="Q96" i="1"/>
  <c r="P96" i="1"/>
  <c r="O96" i="1"/>
  <c r="N96" i="1"/>
  <c r="I96" i="1"/>
  <c r="H96" i="1"/>
  <c r="G96" i="1"/>
  <c r="F96" i="1"/>
  <c r="E96" i="1"/>
  <c r="D96" i="1"/>
  <c r="V95" i="1"/>
  <c r="Q95" i="1"/>
  <c r="P95" i="1"/>
  <c r="O95" i="1"/>
  <c r="N95" i="1"/>
  <c r="I95" i="1"/>
  <c r="H95" i="1"/>
  <c r="G95" i="1"/>
  <c r="F95" i="1"/>
  <c r="V94" i="1"/>
  <c r="Q94" i="1"/>
  <c r="P94" i="1"/>
  <c r="O94" i="1"/>
  <c r="N94" i="1"/>
  <c r="I94" i="1"/>
  <c r="H94" i="1"/>
  <c r="G94" i="1"/>
  <c r="V93" i="1"/>
  <c r="Q93" i="1"/>
  <c r="P93" i="1"/>
  <c r="O93" i="1"/>
  <c r="N93" i="1"/>
  <c r="I93" i="1"/>
  <c r="V92" i="1"/>
  <c r="Q92" i="1"/>
  <c r="P92" i="1"/>
  <c r="O92" i="1"/>
  <c r="N92" i="1"/>
  <c r="I92" i="1"/>
  <c r="V91" i="1"/>
  <c r="Q91" i="1"/>
  <c r="P91" i="1"/>
  <c r="O91" i="1"/>
  <c r="N91" i="1"/>
  <c r="I91" i="1"/>
  <c r="V90" i="1"/>
  <c r="Q90" i="1"/>
  <c r="P90" i="1"/>
  <c r="O90" i="1"/>
  <c r="N90" i="1"/>
  <c r="I90" i="1"/>
  <c r="V89" i="1"/>
  <c r="Q89" i="1"/>
  <c r="P89" i="1"/>
  <c r="O89" i="1"/>
  <c r="N89" i="1"/>
  <c r="I89" i="1"/>
  <c r="V88" i="1"/>
  <c r="Q88" i="1"/>
  <c r="P88" i="1"/>
  <c r="O88" i="1"/>
  <c r="N88" i="1"/>
  <c r="I88" i="1"/>
  <c r="V87" i="1"/>
  <c r="Q87" i="1"/>
  <c r="P87" i="1"/>
  <c r="O87" i="1"/>
  <c r="N87" i="1"/>
  <c r="V86" i="1"/>
  <c r="Q86" i="1"/>
  <c r="P86" i="1"/>
  <c r="O86" i="1"/>
  <c r="N86" i="1"/>
  <c r="V85" i="1"/>
  <c r="Q85" i="1"/>
  <c r="P85" i="1"/>
  <c r="O85" i="1"/>
  <c r="N85" i="1"/>
  <c r="V84" i="1"/>
  <c r="Q84" i="1"/>
  <c r="P84" i="1"/>
  <c r="O84" i="1"/>
  <c r="N84" i="1"/>
  <c r="V83" i="1"/>
  <c r="Q83" i="1"/>
  <c r="P83" i="1"/>
  <c r="O83" i="1"/>
  <c r="N83" i="1"/>
  <c r="V82" i="1"/>
  <c r="Q82" i="1"/>
  <c r="P82" i="1"/>
  <c r="O82" i="1"/>
  <c r="N82" i="1"/>
  <c r="I82" i="1"/>
  <c r="V81" i="1"/>
  <c r="Q81" i="1"/>
  <c r="P81" i="1"/>
  <c r="O81" i="1"/>
  <c r="N81" i="1"/>
  <c r="I81" i="1"/>
  <c r="V80" i="1"/>
  <c r="Q80" i="1"/>
  <c r="P80" i="1"/>
  <c r="O80" i="1"/>
  <c r="N80" i="1"/>
  <c r="I80" i="1"/>
  <c r="V79" i="1"/>
  <c r="Q79" i="1"/>
  <c r="P79" i="1"/>
  <c r="O79" i="1"/>
  <c r="N79" i="1"/>
  <c r="I79" i="1"/>
  <c r="V78" i="1"/>
  <c r="Q78" i="1"/>
  <c r="P78" i="1"/>
  <c r="O78" i="1"/>
  <c r="N78" i="1"/>
  <c r="V77" i="1"/>
  <c r="Q77" i="1"/>
  <c r="P77" i="1"/>
  <c r="O77" i="1"/>
  <c r="N77" i="1"/>
  <c r="V76" i="1"/>
  <c r="Q76" i="1"/>
  <c r="P76" i="1"/>
  <c r="O76" i="1"/>
  <c r="N76" i="1"/>
  <c r="V75" i="1"/>
  <c r="Q75" i="1"/>
  <c r="P75" i="1"/>
  <c r="O75" i="1"/>
  <c r="N75" i="1"/>
  <c r="V74" i="1"/>
  <c r="Q74" i="1"/>
  <c r="P74" i="1"/>
  <c r="O74" i="1"/>
  <c r="N74" i="1"/>
  <c r="V73" i="1"/>
  <c r="Q73" i="1"/>
  <c r="P73" i="1"/>
  <c r="O73" i="1"/>
  <c r="N73" i="1"/>
  <c r="V72" i="1"/>
  <c r="Q72" i="1"/>
  <c r="P72" i="1"/>
  <c r="O72" i="1"/>
  <c r="N72" i="1"/>
  <c r="V71" i="1"/>
  <c r="Q71" i="1"/>
  <c r="P71" i="1"/>
  <c r="O71" i="1"/>
  <c r="N71" i="1"/>
  <c r="I71" i="1"/>
  <c r="V70" i="1"/>
  <c r="Q70" i="1"/>
  <c r="P70" i="1"/>
  <c r="O70" i="1"/>
  <c r="N70" i="1"/>
  <c r="I70" i="1"/>
  <c r="V69" i="1"/>
  <c r="Q69" i="1"/>
  <c r="P69" i="1"/>
  <c r="O69" i="1"/>
  <c r="N69" i="1"/>
  <c r="V68" i="1"/>
  <c r="Q68" i="1"/>
  <c r="P68" i="1"/>
  <c r="O68" i="1"/>
  <c r="N68" i="1"/>
  <c r="V67" i="1"/>
  <c r="Q67" i="1"/>
  <c r="P67" i="1"/>
  <c r="O67" i="1"/>
  <c r="N67" i="1"/>
  <c r="V66" i="1"/>
  <c r="Q66" i="1"/>
  <c r="P66" i="1"/>
  <c r="O66" i="1"/>
  <c r="N66" i="1"/>
  <c r="V65" i="1"/>
  <c r="Q65" i="1"/>
  <c r="P65" i="1"/>
  <c r="O65" i="1"/>
  <c r="N65" i="1"/>
  <c r="V64" i="1"/>
  <c r="Q64" i="1"/>
  <c r="P64" i="1"/>
  <c r="O64" i="1"/>
  <c r="N64" i="1"/>
  <c r="V63" i="1"/>
  <c r="Q63" i="1"/>
  <c r="P63" i="1"/>
  <c r="O63" i="1"/>
  <c r="N63" i="1"/>
  <c r="V62" i="1"/>
  <c r="Q62" i="1"/>
  <c r="P62" i="1"/>
  <c r="O62" i="1"/>
  <c r="N62" i="1"/>
  <c r="V61" i="1"/>
  <c r="Q61" i="1"/>
  <c r="P61" i="1"/>
  <c r="O61" i="1"/>
  <c r="N61" i="1"/>
  <c r="V60" i="1"/>
  <c r="Q60" i="1"/>
  <c r="P60" i="1"/>
  <c r="O60" i="1"/>
  <c r="N60" i="1"/>
  <c r="V59" i="1"/>
  <c r="Q59" i="1"/>
  <c r="P59" i="1"/>
  <c r="O59" i="1"/>
  <c r="N59" i="1"/>
  <c r="V58" i="1"/>
  <c r="Q58" i="1"/>
  <c r="P58" i="1"/>
  <c r="O58" i="1"/>
  <c r="N58" i="1"/>
  <c r="V57" i="1"/>
  <c r="Q57" i="1"/>
  <c r="P57" i="1"/>
  <c r="O57" i="1"/>
  <c r="N57" i="1"/>
  <c r="V56" i="1"/>
  <c r="Q56" i="1"/>
  <c r="P56" i="1"/>
  <c r="O56" i="1"/>
  <c r="N56" i="1"/>
  <c r="V55" i="1"/>
  <c r="Q55" i="1"/>
  <c r="P55" i="1"/>
  <c r="O55" i="1"/>
  <c r="N55" i="1"/>
  <c r="V54" i="1"/>
  <c r="Q54" i="1"/>
  <c r="P54" i="1"/>
  <c r="O54" i="1"/>
  <c r="N54" i="1"/>
  <c r="V53" i="1"/>
  <c r="Q53" i="1"/>
  <c r="P53" i="1"/>
  <c r="O53" i="1"/>
  <c r="N53" i="1"/>
  <c r="V52" i="1"/>
  <c r="Q52" i="1"/>
  <c r="P52" i="1"/>
  <c r="O52" i="1"/>
  <c r="N52" i="1"/>
  <c r="V51" i="1"/>
  <c r="Q51" i="1"/>
  <c r="P51" i="1"/>
  <c r="O51" i="1"/>
  <c r="N51" i="1"/>
  <c r="V50" i="1"/>
  <c r="Q50" i="1"/>
  <c r="P50" i="1"/>
  <c r="O50" i="1"/>
  <c r="N50" i="1"/>
  <c r="V49" i="1"/>
  <c r="Q49" i="1"/>
  <c r="P49" i="1"/>
  <c r="O49" i="1"/>
  <c r="N49" i="1"/>
  <c r="V48" i="1"/>
  <c r="Q48" i="1"/>
  <c r="P48" i="1"/>
  <c r="O48" i="1"/>
  <c r="N48" i="1"/>
  <c r="V47" i="1"/>
  <c r="Q47" i="1"/>
  <c r="P47" i="1"/>
  <c r="O47" i="1"/>
  <c r="N47" i="1"/>
  <c r="V46" i="1"/>
  <c r="Q46" i="1"/>
  <c r="P46" i="1"/>
  <c r="O46" i="1"/>
  <c r="N46" i="1"/>
  <c r="V45" i="1"/>
  <c r="Q45" i="1"/>
  <c r="P45" i="1"/>
  <c r="O45" i="1"/>
  <c r="N45" i="1"/>
  <c r="V44" i="1"/>
  <c r="Q44" i="1"/>
  <c r="P44" i="1"/>
  <c r="O44" i="1"/>
  <c r="N44" i="1"/>
  <c r="V43" i="1"/>
  <c r="Q43" i="1"/>
  <c r="P43" i="1"/>
  <c r="O43" i="1"/>
  <c r="N43" i="1"/>
  <c r="V42" i="1"/>
  <c r="Q42" i="1"/>
  <c r="P42" i="1"/>
  <c r="O42" i="1"/>
  <c r="N42" i="1"/>
  <c r="V41" i="1"/>
  <c r="Q41" i="1"/>
  <c r="P41" i="1"/>
  <c r="O41" i="1"/>
  <c r="N41" i="1"/>
  <c r="V40" i="1"/>
  <c r="Q40" i="1"/>
  <c r="P40" i="1"/>
  <c r="O40" i="1"/>
  <c r="N40" i="1"/>
  <c r="V39" i="1"/>
  <c r="Q39" i="1"/>
  <c r="P39" i="1"/>
  <c r="O39" i="1"/>
  <c r="N39" i="1"/>
  <c r="V38" i="1"/>
  <c r="Q38" i="1"/>
  <c r="P38" i="1"/>
  <c r="O38" i="1"/>
  <c r="N38" i="1"/>
  <c r="V37" i="1"/>
  <c r="Q37" i="1"/>
  <c r="P37" i="1"/>
  <c r="O37" i="1"/>
  <c r="N37" i="1"/>
  <c r="V36" i="1"/>
  <c r="Q36" i="1"/>
  <c r="P36" i="1"/>
  <c r="O36" i="1"/>
  <c r="N36" i="1"/>
  <c r="V35" i="1"/>
  <c r="Q35" i="1"/>
  <c r="P35" i="1"/>
  <c r="O35" i="1"/>
  <c r="N35" i="1"/>
  <c r="V34" i="1"/>
  <c r="Q34" i="1"/>
  <c r="P34" i="1"/>
  <c r="O34" i="1"/>
  <c r="N34" i="1"/>
  <c r="V33" i="1"/>
  <c r="Q33" i="1"/>
  <c r="P33" i="1"/>
  <c r="O33" i="1"/>
  <c r="N33" i="1"/>
  <c r="V32" i="1"/>
  <c r="Q32" i="1"/>
  <c r="P32" i="1"/>
  <c r="O32" i="1"/>
  <c r="N32" i="1"/>
  <c r="V31" i="1"/>
  <c r="Q31" i="1"/>
  <c r="P31" i="1"/>
  <c r="O31" i="1"/>
  <c r="N31" i="1"/>
  <c r="V30" i="1"/>
  <c r="Q30" i="1"/>
  <c r="P30" i="1"/>
  <c r="O30" i="1"/>
  <c r="N30" i="1"/>
  <c r="V29" i="1"/>
  <c r="Q29" i="1"/>
  <c r="P29" i="1"/>
  <c r="O29" i="1"/>
  <c r="N29" i="1"/>
  <c r="V28" i="1"/>
  <c r="Q28" i="1"/>
  <c r="P28" i="1"/>
  <c r="O28" i="1"/>
  <c r="N28" i="1"/>
  <c r="V27" i="1"/>
  <c r="Q27" i="1"/>
  <c r="P27" i="1"/>
  <c r="O27" i="1"/>
  <c r="N27" i="1"/>
  <c r="V26" i="1"/>
  <c r="Q26" i="1"/>
  <c r="P26" i="1"/>
  <c r="O26" i="1"/>
  <c r="N26" i="1"/>
  <c r="V25" i="1"/>
  <c r="Q25" i="1"/>
  <c r="P25" i="1"/>
  <c r="O25" i="1"/>
  <c r="N25" i="1"/>
  <c r="V24" i="1"/>
  <c r="Q24" i="1"/>
  <c r="P24" i="1"/>
  <c r="O24" i="1"/>
  <c r="N24" i="1"/>
  <c r="V23" i="1"/>
  <c r="Q23" i="1"/>
  <c r="P23" i="1"/>
  <c r="O23" i="1"/>
  <c r="N23" i="1"/>
  <c r="V22" i="1"/>
  <c r="Q22" i="1"/>
  <c r="P22" i="1"/>
  <c r="O22" i="1"/>
  <c r="N22" i="1"/>
  <c r="V21" i="1"/>
  <c r="Q21" i="1"/>
  <c r="P21" i="1"/>
  <c r="O21" i="1"/>
  <c r="N21" i="1"/>
  <c r="V20" i="1"/>
  <c r="Q20" i="1"/>
  <c r="P20" i="1"/>
  <c r="O20" i="1"/>
  <c r="N20" i="1"/>
  <c r="V19" i="1"/>
  <c r="Q19" i="1"/>
  <c r="P19" i="1"/>
  <c r="O19" i="1"/>
  <c r="N19" i="1"/>
  <c r="V18" i="1"/>
  <c r="Q18" i="1"/>
  <c r="P18" i="1"/>
  <c r="O18" i="1"/>
  <c r="N18" i="1"/>
  <c r="V17" i="1"/>
  <c r="Q17" i="1"/>
  <c r="P17" i="1"/>
  <c r="O17" i="1"/>
  <c r="N17" i="1"/>
  <c r="V16" i="1"/>
  <c r="Q16" i="1"/>
  <c r="P16" i="1"/>
  <c r="O16" i="1"/>
  <c r="N16" i="1"/>
  <c r="V15" i="1"/>
  <c r="Q15" i="1"/>
  <c r="P15" i="1"/>
  <c r="O15" i="1"/>
  <c r="N15" i="1"/>
  <c r="V14" i="1"/>
  <c r="Q14" i="1"/>
  <c r="P14" i="1"/>
  <c r="O14" i="1"/>
  <c r="N14" i="1"/>
  <c r="V13" i="1"/>
  <c r="Q13" i="1"/>
  <c r="P13" i="1"/>
  <c r="O13" i="1"/>
  <c r="N13" i="1"/>
  <c r="V12" i="1"/>
  <c r="Q12" i="1"/>
  <c r="P12" i="1"/>
  <c r="O12" i="1"/>
  <c r="N12" i="1"/>
  <c r="V11" i="1"/>
  <c r="Q11" i="1"/>
  <c r="P11" i="1"/>
  <c r="O11" i="1"/>
  <c r="N11" i="1"/>
  <c r="V10" i="1"/>
  <c r="Q10" i="1"/>
  <c r="P10" i="1"/>
  <c r="O10" i="1"/>
  <c r="N10" i="1"/>
  <c r="V9" i="1"/>
  <c r="Q9" i="1"/>
  <c r="P9" i="1"/>
  <c r="O9" i="1"/>
  <c r="N9" i="1"/>
  <c r="V8" i="1"/>
  <c r="Q8" i="1"/>
  <c r="P8" i="1"/>
  <c r="O8" i="1"/>
  <c r="N8" i="1"/>
  <c r="V7" i="1"/>
  <c r="Q7" i="1"/>
  <c r="P7" i="1"/>
  <c r="O7" i="1"/>
  <c r="N7" i="1"/>
  <c r="V6" i="1"/>
  <c r="Q6" i="1"/>
  <c r="P6" i="1"/>
  <c r="O6" i="1"/>
  <c r="N6" i="1"/>
  <c r="V5" i="1"/>
  <c r="Q5" i="1"/>
  <c r="P5" i="1"/>
  <c r="O5" i="1"/>
  <c r="N5" i="1"/>
  <c r="V4" i="1"/>
  <c r="Q4" i="1"/>
  <c r="P4" i="1"/>
  <c r="O4" i="1"/>
  <c r="N4" i="1"/>
  <c r="V3" i="1"/>
  <c r="Q3" i="1"/>
  <c r="P3" i="1"/>
  <c r="O3" i="1"/>
  <c r="N3" i="1"/>
  <c r="V2" i="1"/>
  <c r="Q2" i="1"/>
  <c r="P2" i="1"/>
  <c r="O2" i="1"/>
  <c r="N2" i="1"/>
  <c r="V1" i="1"/>
  <c r="Q1" i="1"/>
  <c r="P1" i="1"/>
  <c r="O1" i="1"/>
  <c r="N1" i="1"/>
</calcChain>
</file>

<file path=xl/sharedStrings.xml><?xml version="1.0" encoding="utf-8"?>
<sst xmlns="http://schemas.openxmlformats.org/spreadsheetml/2006/main" count="61541" uniqueCount="61293">
  <si>
    <t>9763-20170724T120825.277190700.bin</t>
  </si>
  <si>
    <t>-733.06636869054 29.2775910204916 -90.3871479852461</t>
  </si>
  <si>
    <t>-755.701306901951 24.4439748379839 -198.654302119256</t>
  </si>
  <si>
    <t>-765.9862772981 21.5885025103826 -290.914282181008</t>
  </si>
  <si>
    <t>-772.663769067722 19.2578395153628 -374.509364831612</t>
  </si>
  <si>
    <t>-776.143906011949 17.0719408605639 -458.302177282025</t>
  </si>
  <si>
    <t>-777.717205846126 13.9182155287715 -580.909251002612</t>
  </si>
  <si>
    <t>-760.506125899232 3.31255594003483 -656.6160124226</t>
  </si>
  <si>
    <t>-774.716257764787 46.5668437811398 -527.944151598722</t>
  </si>
  <si>
    <t>-763.193248845116 200.969397348709 -508.827761154984</t>
  </si>
  <si>
    <t>-789.607969196802 253.206735163154 -232.870968499778</t>
  </si>
  <si>
    <t>-565.00338443914 195.913045397066 -218.08093781074</t>
  </si>
  <si>
    <t>-744.523633206567 121.533464060183 -93.8412558222602</t>
  </si>
  <si>
    <t>-766.104358574687 134.16629660181 320.98073379191</t>
  </si>
  <si>
    <t>-801.597717101313 178.073733702119 780.695177308286</t>
  </si>
  <si>
    <t>-651.106080383087 185.719191613633 837.065724028797</t>
  </si>
  <si>
    <t>-717.342900566337 -74.3844444422277 325.038723548549</t>
  </si>
  <si>
    <t>-741.185434179151 -118.972559393225 785.39005308946</t>
  </si>
  <si>
    <t>-588.328343315445 -135.309739459296 832.841295633248</t>
  </si>
  <si>
    <t>9763-20170724T120825.343374500.bin</t>
  </si>
  <si>
    <t>-733.606039137335 28.9112974616603 -90.4236769090652</t>
  </si>
  <si>
    <t>-756.3536424616 24.0653046477973 -198.666615484492</t>
  </si>
  <si>
    <t>-766.674118944312 21.1963406561968 -290.922215347665</t>
  </si>
  <si>
    <t>-773.359592522908 18.8510954604251 -374.516174385767</t>
  </si>
  <si>
    <t>-776.823560805739 16.6477877753227 -458.309248997609</t>
  </si>
  <si>
    <t>-778.34674925116 13.4647550254463 -580.916258645152</t>
  </si>
  <si>
    <t>-760.907483741715 2.8409760918471 -656.568238709917</t>
  </si>
  <si>
    <t>-775.376134662273 46.126816969286 -527.957635948284</t>
  </si>
  <si>
    <t>-763.981309273375 200.547069446299 -508.923458421961</t>
  </si>
  <si>
    <t>-790.017786269042 252.721633572145 -232.91897003948</t>
  </si>
  <si>
    <t>-565.296678318034 195.728097976532 -218.752099447644</t>
  </si>
  <si>
    <t>-745.124811848859 121.220309400979 -93.8718622169529</t>
  </si>
  <si>
    <t>-766.197545667908 134.042249578069 320.970401603688</t>
  </si>
  <si>
    <t>-801.580864485183 178.098258881555 780.6812599729</t>
  </si>
  <si>
    <t>-651.080524375692 185.610156578731 837.046479573994</t>
  </si>
  <si>
    <t>-717.524346037513 -74.3848277133679 325.026134979796</t>
  </si>
  <si>
    <t>-741.200841713695 -118.910100225288 785.391464506097</t>
  </si>
  <si>
    <t>-588.296157006567 -134.858242377084 832.821810418441</t>
  </si>
  <si>
    <t>9763-20170724T120825.377464100.bin</t>
  </si>
  <si>
    <t>-733.909111766953 28.7655299869884 -90.4431281135254</t>
  </si>
  <si>
    <t>-756.689276534423 23.9150850784654 -198.679199892678</t>
  </si>
  <si>
    <t>-766.992112498334 21.0304439950874 -290.936255258495</t>
  </si>
  <si>
    <t>-773.643683191865 18.6655468544102 -374.532385374002</t>
  </si>
  <si>
    <t>-777.055987054334 16.4360190862824 -458.326869540979</t>
  </si>
  <si>
    <t>-778.484383859393 13.2073169817138 -580.93375511164</t>
  </si>
  <si>
    <t>-760.959813275666 2.56403279257461 -656.563192643199</t>
  </si>
  <si>
    <t>-775.548774638631 45.8886557707378 -527.985009591599</t>
  </si>
  <si>
    <t>-764.125968253133 200.317552482579 -509.010179047125</t>
  </si>
  <si>
    <t>-790.441946013908 252.717537223552 -233.074858106206</t>
  </si>
  <si>
    <t>-565.688180814249 195.864683264962 -218.861246901845</t>
  </si>
  <si>
    <t>-745.40690463132 121.053344072619 -93.8783334577355</t>
  </si>
  <si>
    <t>-766.333792331309 133.970572256129 320.968359520117</t>
  </si>
  <si>
    <t>-801.571346938137 178.13860386046 780.678865774843</t>
  </si>
  <si>
    <t>-651.062393428381 185.536520377554 837.036166263225</t>
  </si>
  <si>
    <t>-717.695439577069 -74.3611753220951 325.023044414458</t>
  </si>
  <si>
    <t>-741.219883460936 -118.866155565829 785.388025465868</t>
  </si>
  <si>
    <t>-588.258181792308 -134.350363809731 832.788306959288</t>
  </si>
  <si>
    <t>9763-20170724T120825.443175700.bin</t>
  </si>
  <si>
    <t>-734.562374651698 28.4215614112695 -90.4563783998274</t>
  </si>
  <si>
    <t>-757.309189038254 23.5859220041582 -198.700086016821</t>
  </si>
  <si>
    <t>-767.542303483355 20.6703586722576 -290.963832172507</t>
  </si>
  <si>
    <t>-774.115196956735 18.2598868819437 -374.564897778629</t>
  </si>
  <si>
    <t>-777.433791671353 15.9666304451393 -458.361467161565</t>
  </si>
  <si>
    <t>-778.709542733851 12.6242823479747 -580.967002406317</t>
  </si>
  <si>
    <t>-761.084750509251 1.9142725713009 -656.563735743625</t>
  </si>
  <si>
    <t>-775.829276159048 45.3538605079927 -528.045113648443</t>
  </si>
  <si>
    <t>-764.377591189827 199.794046522198 -509.210121224248</t>
  </si>
  <si>
    <t>-791.485613644317 252.637308777977 -233.436207971705</t>
  </si>
  <si>
    <t>-566.6635952195 196.24333608895 -218.492589474745</t>
  </si>
  <si>
    <t>-746.005679463623 120.57223561554 -93.882747844529</t>
  </si>
  <si>
    <t>-766.79625800239 133.698062753758 320.964291919673</t>
  </si>
  <si>
    <t>-801.608119610529 177.985889765277 780.686192596713</t>
  </si>
  <si>
    <t>-651.096326366574 185.697240082474 836.993918109435</t>
  </si>
  <si>
    <t>-718.244712068269 -74.426299607753 325.012182263689</t>
  </si>
  <si>
    <t>-741.253082028888 -118.894688358257 785.385338442643</t>
  </si>
  <si>
    <t>-588.326448130673 -134.777425564277 832.766899512809</t>
  </si>
  <si>
    <t>9763-20170724T120825.506848500.bin</t>
  </si>
  <si>
    <t>-735.058223464882 28.3904218420805 -90.4472112526117</t>
  </si>
  <si>
    <t>-757.801095729918 23.5589243305715 -198.691890816861</t>
  </si>
  <si>
    <t>-767.986530972214 20.6257089754645 -290.960415330833</t>
  </si>
  <si>
    <t>-774.499047915627 18.1905260676365 -374.565431012826</t>
  </si>
  <si>
    <t>-777.740241274264 15.8638177579462 -458.364132719264</t>
  </si>
  <si>
    <t>-778.884506810259 12.4630837541504 -580.969293811775</t>
  </si>
  <si>
    <t>-761.169196385247 1.67027988509176 -656.53308034957</t>
  </si>
  <si>
    <t>-776.085213318121 45.2195989506286 -528.059894985282</t>
  </si>
  <si>
    <t>-764.713268380034 199.675743086298 -509.308521355633</t>
  </si>
  <si>
    <t>-792.313797600877 252.546761033176 -233.588452621414</t>
  </si>
  <si>
    <t>-567.431825879143 196.537230467515 -218.111141790169</t>
  </si>
  <si>
    <t>-746.478958362179 120.472445544344 -93.9012227365072</t>
  </si>
  <si>
    <t>-767.08924055681 133.764981896663 320.949559210915</t>
  </si>
  <si>
    <t>-801.599448757223 178.06599531318 780.69173838404</t>
  </si>
  <si>
    <t>-651.061107707003 185.534965019573 836.961038893794</t>
  </si>
  <si>
    <t>-718.602668542396 -74.2258282989428 325.00238538798</t>
  </si>
  <si>
    <t>-741.28471471506 -118.908865414288 785.37935208224</t>
  </si>
  <si>
    <t>-588.332216427994 -134.666765355496 832.71898258398</t>
  </si>
  <si>
    <t>9763-20170724T120825.539939100.bin</t>
  </si>
  <si>
    <t>-735.240275901472 28.3583984595118 -90.4426950228686</t>
  </si>
  <si>
    <t>-758.012764043929 23.524838684486 -198.681096691316</t>
  </si>
  <si>
    <t>-768.20185947944 20.5857627879595 -290.94898369685</t>
  </si>
  <si>
    <t>-774.709148664785 18.1430954664481 -374.554121519777</t>
  </si>
  <si>
    <t>-777.936648927677 15.8071538513966 -458.353076291565</t>
  </si>
  <si>
    <t>-779.051700144788 12.390784515321 -580.958265606032</t>
  </si>
  <si>
    <t>-761.282534679684 1.57255540799952 -656.505719199353</t>
  </si>
  <si>
    <t>-776.290545515777 45.1559970268081 -528.052144955516</t>
  </si>
  <si>
    <t>-765.012818357961 199.617999900444 -509.312406068096</t>
  </si>
  <si>
    <t>-792.674921612002 252.425572837109 -233.586559872246</t>
  </si>
  <si>
    <t>-567.773884654047 196.525500747644 -217.990528372639</t>
  </si>
  <si>
    <t>-746.720614535995 120.379598512256 -93.8957047693918</t>
  </si>
  <si>
    <t>-767.166108333587 133.744336031239 320.960874219694</t>
  </si>
  <si>
    <t>-801.605220038514 178.027855352088 780.697819464415</t>
  </si>
  <si>
    <t>-651.068409466873 185.626465984768 836.954056594737</t>
  </si>
  <si>
    <t>-718.67506539846 -74.114797254327 325.008680202276</t>
  </si>
  <si>
    <t>-741.307218263706 -118.91762566931 785.374113393712</t>
  </si>
  <si>
    <t>-588.373777162951 -134.914628214437 832.69517295796</t>
  </si>
  <si>
    <t>9763-20170724T120825.578040100.bin</t>
  </si>
  <si>
    <t>-735.379321712163 28.3350892867761 -90.4387946538567</t>
  </si>
  <si>
    <t>-758.179038272388 23.4860336712936 -198.670673907018</t>
  </si>
  <si>
    <t>-768.378349034952 20.5421299821955 -290.937353019693</t>
  </si>
  <si>
    <t>-774.889481679956 18.0976661017662 -374.542190503491</t>
  </si>
  <si>
    <t>-778.115294490053 15.7630611827792 -458.34123687076</t>
  </si>
  <si>
    <t>-779.221723281747 12.352078716124 -580.946614617183</t>
  </si>
  <si>
    <t>-761.392519938002 1.53198611746257 -656.479870496687</t>
  </si>
  <si>
    <t>-776.490486874061 45.1167927820443 -528.038703294767</t>
  </si>
  <si>
    <t>-765.309188469611 199.584341199743 -509.29499723976</t>
  </si>
  <si>
    <t>-793.043756903861 252.291867221232 -233.55721223903</t>
  </si>
  <si>
    <t>-568.111501125684 196.515151996009 -217.969314993728</t>
  </si>
  <si>
    <t>-746.93519103273 120.247649446371 -93.884985767158</t>
  </si>
  <si>
    <t>-767.237712725545 133.671149999405 320.976770097135</t>
  </si>
  <si>
    <t>-801.618562967609 177.931580003679 780.708509041442</t>
  </si>
  <si>
    <t>-651.086733184105 185.709354268971 836.95334729045</t>
  </si>
  <si>
    <t>-718.697547689215 -73.9958249870472 325.020490065906</t>
  </si>
  <si>
    <t>-741.332249510013 -118.903089584558 785.365026695976</t>
  </si>
  <si>
    <t>-588.333523456846 -134.397002522129 832.642494035589</t>
  </si>
  <si>
    <t>9763-20170724T120825.640832100.bin</t>
  </si>
  <si>
    <t>-735.557481442151 28.344235348372 -90.4391460072077</t>
  </si>
  <si>
    <t>-758.380256830741 23.4610027740061 -198.664742308782</t>
  </si>
  <si>
    <t>-768.583110872471 20.5153568440351 -290.931010716242</t>
  </si>
  <si>
    <t>-775.090188495769 18.0791784684538 -374.536314341154</t>
  </si>
  <si>
    <t>-778.304512439843 15.7633177701214 -458.336341926797</t>
  </si>
  <si>
    <t>-779.385451384208 12.3914804511608 -580.943077246404</t>
  </si>
  <si>
    <t>-761.437247770455 1.60992846812042 -656.453452666261</t>
  </si>
  <si>
    <t>-776.725757447552 45.1436666133093 -528.023563175562</t>
  </si>
  <si>
    <t>-765.822308298082 199.631615798915 -509.250242153267</t>
  </si>
  <si>
    <t>-793.660462091856 252.178923134212 -233.492341672524</t>
  </si>
  <si>
    <t>-568.660296198186 196.653928937102 -217.986515498089</t>
  </si>
  <si>
    <t>-747.261919356735 120.161665505107 -93.8676213057272</t>
  </si>
  <si>
    <t>-767.379994507416 133.704542406883 320.999192676117</t>
  </si>
  <si>
    <t>-801.603073659534 178.006747038806 780.738174822456</t>
  </si>
  <si>
    <t>-651.054740109228 185.576398532927 836.967653141087</t>
  </si>
  <si>
    <t>-718.704019958768 -73.8470139742387 325.027957541161</t>
  </si>
  <si>
    <t>-741.372546805984 -118.891559864129 785.347314510007</t>
  </si>
  <si>
    <t>-588.359741649603 -134.376188448433 832.58215128365</t>
  </si>
  <si>
    <t>9763-20170724T120825.674922800.bin</t>
  </si>
  <si>
    <t>-735.644663995031 28.3445924759053 -90.4306101988886</t>
  </si>
  <si>
    <t>-758.47584644188 23.4486906239638 -198.653770734624</t>
  </si>
  <si>
    <t>-768.682148425687 20.5046794154489 -290.919592026122</t>
  </si>
  <si>
    <t>-775.190591612938 18.0743722932875 -374.525235627409</t>
  </si>
  <si>
    <t>-778.404257058736 15.7695430834433 -458.325555525577</t>
  </si>
  <si>
    <t>-779.481888317603 12.4194016782164 -580.932691706699</t>
  </si>
  <si>
    <t>-761.483565673751 1.66546321885426 -656.435107118168</t>
  </si>
  <si>
    <t>-776.851359720704 45.1641098968273 -528.007333089479</t>
  </si>
  <si>
    <t>-766.079833562599 199.654298277762 -509.191825217704</t>
  </si>
  <si>
    <t>-793.98367921697 252.123908658107 -233.425822749448</t>
  </si>
  <si>
    <t>-568.954048836536 196.729000159364 -217.882782403118</t>
  </si>
  <si>
    <t>-747.409053681057 120.10868311189 -93.8590484804807</t>
  </si>
  <si>
    <t>-767.459041965473 133.686186186393 321.009917047284</t>
  </si>
  <si>
    <t>-801.611689077123 177.938167662956 780.754078692432</t>
  </si>
  <si>
    <t>-651.069276490119 185.685298227883 836.97500218163</t>
  </si>
  <si>
    <t>-718.726404919604 -73.8048389019345 325.033208292782</t>
  </si>
  <si>
    <t>-741.389466838992 -118.849470542873 785.341937544113</t>
  </si>
  <si>
    <t>-588.331461173357 -133.968751595418 832.548613147139</t>
  </si>
  <si>
    <t>9763-20170724T120825.744112200.bin</t>
  </si>
  <si>
    <t>-735.657544597449 28.2267350918453 -90.4065732536017</t>
  </si>
  <si>
    <t>-758.49569750151 23.3143953998945 -198.627561675873</t>
  </si>
  <si>
    <t>-768.732123165663 20.3965241322462 -290.8910136064</t>
  </si>
  <si>
    <t>-775.276669940476 18.0065566377589 -374.494792083086</t>
  </si>
  <si>
    <t>-778.534766752936 15.7600882006736 -458.29498415438</t>
  </si>
  <si>
    <t>-779.685696467355 12.5163839458162 -580.904478913438</t>
  </si>
  <si>
    <t>-761.625283180271 1.83554056425919 -656.402540019098</t>
  </si>
  <si>
    <t>-777.080344253153 45.2189563912655 -527.951676081649</t>
  </si>
  <si>
    <t>-766.519255222277 199.706954869725 -508.982021982951</t>
  </si>
  <si>
    <t>-794.630069980226 251.854311731518 -233.175873444639</t>
  </si>
  <si>
    <t>-569.474182771091 196.96219558556 -217.676276768823</t>
  </si>
  <si>
    <t>-747.469011152682 119.96226154794 -93.8372510315567</t>
  </si>
  <si>
    <t>-767.50834766572 133.610567932949 321.029919284852</t>
  </si>
  <si>
    <t>-801.605171895127 177.911922678486 780.763716341397</t>
  </si>
  <si>
    <t>-651.061695843725 185.656185228379 836.982133607878</t>
  </si>
  <si>
    <t>-718.757857237785 -73.9115111522133 325.033917981221</t>
  </si>
  <si>
    <t>-741.418187007525 -118.884805539416 785.338847729909</t>
  </si>
  <si>
    <t>-588.418141849991 -134.601732674495 832.538320786035</t>
  </si>
  <si>
    <t>9763-20170724T120825.775194700.bin</t>
  </si>
  <si>
    <t>-735.603378559754 28.1871744646467 -90.4078667304987</t>
  </si>
  <si>
    <t>-758.441767871634 23.2752717006508 -198.62885755847</t>
  </si>
  <si>
    <t>-768.687889322766 20.3767234736417 -290.891709325259</t>
  </si>
  <si>
    <t>-775.244566794249 18.0120895222453 -374.495315829527</t>
  </si>
  <si>
    <t>-778.517907475066 15.8002811035688 -458.295821369778</t>
  </si>
  <si>
    <t>-779.694266909194 12.6176800720634 -580.906652302814</t>
  </si>
  <si>
    <t>-761.602297406415 1.96919108998759 -656.401718656739</t>
  </si>
  <si>
    <t>-777.11049310529 45.2959741714999 -527.937841040853</t>
  </si>
  <si>
    <t>-766.704344725642 199.784157441269 -508.896188711399</t>
  </si>
  <si>
    <t>-794.844142758297 251.802248949051 -233.068522048692</t>
  </si>
  <si>
    <t>-569.638402536285 197.103781843169 -217.609849847665</t>
  </si>
  <si>
    <t>-747.451225282765 119.89870030646 -93.8273405286541</t>
  </si>
  <si>
    <t>-767.482544171543 133.564128503001 321.039620375549</t>
  </si>
  <si>
    <t>-801.594942333666 177.928817164333 780.765779539133</t>
  </si>
  <si>
    <t>-651.05447831089 185.702174983546 836.988284293799</t>
  </si>
  <si>
    <t>-718.735597057886 -73.9308609728553 325.032573987322</t>
  </si>
  <si>
    <t>-741.428913609088 -118.843341791331 785.338645592788</t>
  </si>
  <si>
    <t>-588.394667675996 -134.264831567695 832.524659884259</t>
  </si>
  <si>
    <t>9763-20170724T120825.844041800.bin</t>
  </si>
  <si>
    <t>-735.376030092686 27.9496518877131 -90.403048073291</t>
  </si>
  <si>
    <t>-758.200158509415 23.0377237288485 -198.627102396671</t>
  </si>
  <si>
    <t>-768.479253928727 20.1817672536679 -290.887642469039</t>
  </si>
  <si>
    <t>-775.08292921629 17.8736885144899 -374.489032492072</t>
  </si>
  <si>
    <t>-778.419946930692 15.7379210087067 -458.28904714421</t>
  </si>
  <si>
    <t>-779.706765974865 12.6893354917311 -580.902100125689</t>
  </si>
  <si>
    <t>-761.571716137191 2.11954589698371 -656.397905053389</t>
  </si>
  <si>
    <t>-777.12679129444 45.3131614894965 -527.899692781647</t>
  </si>
  <si>
    <t>-766.896372972403 199.791229669625 -508.669114425422</t>
  </si>
  <si>
    <t>-795.124962155002 251.470511700506 -232.786821963068</t>
  </si>
  <si>
    <t>-569.823136546445 197.163021439759 -217.349237968291</t>
  </si>
  <si>
    <t>-747.345102680499 119.647618107863 -93.8075695205499</t>
  </si>
  <si>
    <t>-767.397872895725 133.394605365524 321.055706286416</t>
  </si>
  <si>
    <t>-801.590873866726 177.839881815001 780.772527732105</t>
  </si>
  <si>
    <t>-651.0672693933 185.852799217973 837.006453060688</t>
  </si>
  <si>
    <t>-718.493479769916 -74.2073144584951 325.02683067037</t>
  </si>
  <si>
    <t>-741.438641000272 -118.961645063645 785.342705894882</t>
  </si>
  <si>
    <t>-588.44322858734 -134.730244399293 832.5398871921</t>
  </si>
  <si>
    <t>9763-20170724T120825.877131800.bin</t>
  </si>
  <si>
    <t>-735.231542244327 27.8612990289516 -90.3954934595216</t>
  </si>
  <si>
    <t>-758.056435669125 22.9587455906351 -198.619810999808</t>
  </si>
  <si>
    <t>-768.350686865869 20.129910685416 -290.879506139824</t>
  </si>
  <si>
    <t>-774.973610451663 17.8539972465533 -374.480397899747</t>
  </si>
  <si>
    <t>-778.334917241349 15.7595735086995 -458.280450942807</t>
  </si>
  <si>
    <t>-779.662761384632 12.7811660905452 -580.894761057103</t>
  </si>
  <si>
    <t>-761.51649506757 2.25266088957392 -656.393554114559</t>
  </si>
  <si>
    <t>-777.095909193436 45.3766537512761 -527.874098017212</t>
  </si>
  <si>
    <t>-766.968284942875 199.849115208063 -508.545589235383</t>
  </si>
  <si>
    <t>-795.180565214563 251.358455325474 -232.629905787093</t>
  </si>
  <si>
    <t>-569.853628958366 197.135851360128 -217.260027496493</t>
  </si>
  <si>
    <t>-747.270804879209 119.572107316405 -93.7915223755255</t>
  </si>
  <si>
    <t>-767.344191472096 133.335796756238 321.070233364276</t>
  </si>
  <si>
    <t>-801.584244822168 177.813099612637 780.781998951573</t>
  </si>
  <si>
    <t>-651.062000682711 185.817447872606 837.020613890449</t>
  </si>
  <si>
    <t>-718.363171883709 -74.2986341140888 325.023773617166</t>
  </si>
  <si>
    <t>-741.448666227176 -118.97627422804 785.342153338119</t>
  </si>
  <si>
    <t>-588.4655830668 -134.846217224329 832.545339819152</t>
  </si>
  <si>
    <t>9763-20170724T120825.944999300.bin</t>
  </si>
  <si>
    <t>-734.97876057446 27.9003216642038 -90.3718623590872</t>
  </si>
  <si>
    <t>-757.792153458821 23.0127901101682 -198.599208825522</t>
  </si>
  <si>
    <t>-768.096879892129 20.2441033496048 -290.859517559047</t>
  </si>
  <si>
    <t>-774.736360339222 18.0419504828717 -374.461020533658</t>
  </si>
  <si>
    <t>-778.120736092778 16.0422848843887 -458.262458563968</t>
  </si>
  <si>
    <t>-779.488595446091 13.226146908363 -580.880309251909</t>
  </si>
  <si>
    <t>-761.341383258929 2.79943743730064 -656.39298326647</t>
  </si>
  <si>
    <t>-776.952258849925 45.7544007594347 -527.816863175799</t>
  </si>
  <si>
    <t>-766.965452750939 200.206386443564 -508.298562631202</t>
  </si>
  <si>
    <t>-795.306488856848 251.360935922295 -232.330132217526</t>
  </si>
  <si>
    <t>-569.950441954927 197.246893318812 -217.00521857902</t>
  </si>
  <si>
    <t>-747.052523907916 119.581071252635 -93.7467084035193</t>
  </si>
  <si>
    <t>-767.222882640265 133.365867688898 321.109551105412</t>
  </si>
  <si>
    <t>-801.548405368662 177.881101022636 780.802591168311</t>
  </si>
  <si>
    <t>-651.022260577856 185.677598762923 837.060267276705</t>
  </si>
  <si>
    <t>-718.251264580993 -74.3004805247244 325.031943217812</t>
  </si>
  <si>
    <t>-741.462857843035 -119.018754766039 785.33973829327</t>
  </si>
  <si>
    <t>-588.549041035052 -135.474416550229 832.566905942355</t>
  </si>
  <si>
    <t>9763-20170724T120826.010174600.bin</t>
  </si>
  <si>
    <t>-734.755030256101 27.9200532489251 -90.3598185793571</t>
  </si>
  <si>
    <t>-757.517461168297 23.0612739294286 -198.599238909819</t>
  </si>
  <si>
    <t>-767.759982334544 20.3531300423583 -290.868330843266</t>
  </si>
  <si>
    <t>-774.334688747727 18.2212630186889 -374.476745363393</t>
  </si>
  <si>
    <t>-777.645191423161 16.3071702750251 -458.283098086548</t>
  </si>
  <si>
    <t>-778.894755275836 13.6334773603182 -580.905383000398</t>
  </si>
  <si>
    <t>-760.70272083738 3.28580807462845 -656.418131688288</t>
  </si>
  <si>
    <t>-776.419584489729 46.1007134754077 -527.801655714124</t>
  </si>
  <si>
    <t>-766.444247273094 200.537207302368 -508.089285634521</t>
  </si>
  <si>
    <t>-795.091958320646 251.347392369371 -232.088781340801</t>
  </si>
  <si>
    <t>-569.731550935181 197.32320407893 -216.512198980927</t>
  </si>
  <si>
    <t>-746.744075585958 119.584270405692 -93.7180388456957</t>
  </si>
  <si>
    <t>-767.065651998268 133.3802805296 321.130523992317</t>
  </si>
  <si>
    <t>-801.527061059323 177.888460198346 780.821359767097</t>
  </si>
  <si>
    <t>-651.008891359521 185.733527838251 837.093695489843</t>
  </si>
  <si>
    <t>-718.206714502119 -74.3524304978089 325.032387828033</t>
  </si>
  <si>
    <t>-741.473738441258 -118.941536045262 785.342036297625</t>
  </si>
  <si>
    <t>-588.462487629322 -134.511527556484 832.553925962036</t>
  </si>
  <si>
    <t>9763-20170724T120826.041258500.bin</t>
  </si>
  <si>
    <t>-734.638960104766 27.9160064023688 -90.3485640113315</t>
  </si>
  <si>
    <t>-757.37774958998 23.074903982299 -198.593823757397</t>
  </si>
  <si>
    <t>-767.592610015984 20.3858948847474 -290.866548608928</t>
  </si>
  <si>
    <t>-774.139266597025 18.2730971303622 -374.477630594208</t>
  </si>
  <si>
    <t>-777.418543535923 16.3798270859845 -458.285704931148</t>
  </si>
  <si>
    <t>-778.618828506627 13.7386959446105 -580.909040502043</t>
  </si>
  <si>
    <t>-760.402785098727 3.42082029608423 -656.420178741082</t>
  </si>
  <si>
    <t>-776.160179894977 46.191497746936 -527.795953016675</t>
  </si>
  <si>
    <t>-766.161986094366 200.616176565097 -508.03167745515</t>
  </si>
  <si>
    <t>-794.879645258669 251.35619294309 -232.025672035693</t>
  </si>
  <si>
    <t>-569.559305653098 197.223287974274 -216.248690471997</t>
  </si>
  <si>
    <t>-746.606781198472 119.614011365848 -93.7045020334501</t>
  </si>
  <si>
    <t>-767.00437748602 133.352213269166 321.142263657914</t>
  </si>
  <si>
    <t>-801.509516197018 177.929198466144 780.823165631294</t>
  </si>
  <si>
    <t>-650.995431888869 185.797952444744 837.103024829035</t>
  </si>
  <si>
    <t>-718.195904387627 -74.404062933279 325.030338209656</t>
  </si>
  <si>
    <t>-741.48263574651 -118.983952124917 785.343619387567</t>
  </si>
  <si>
    <t>-588.488071217637 -134.691512219689 832.563894804247</t>
  </si>
  <si>
    <t>9763-20170724T120826.074346600.bin</t>
  </si>
  <si>
    <t>-734.492330991863 27.951430409639 -90.3436782508863</t>
  </si>
  <si>
    <t>-757.210321358605 23.1281174474586 -198.593886665521</t>
  </si>
  <si>
    <t>-767.407087991992 20.4558901640066 -290.869241795163</t>
  </si>
  <si>
    <t>-773.937012052618 18.359238657604 -374.482035708647</t>
  </si>
  <si>
    <t>-777.199293718638 16.4828279036299 -458.291115474999</t>
  </si>
  <si>
    <t>-778.374478896486 13.8667274439417 -580.915328243205</t>
  </si>
  <si>
    <t>-760.124366884091 3.56393417285358 -656.420327704792</t>
  </si>
  <si>
    <t>-775.912700141781 46.3077711001874 -527.795220945613</t>
  </si>
  <si>
    <t>-765.848537811117 200.722423242233 -507.978879461313</t>
  </si>
  <si>
    <t>-794.665026751867 251.480721276975 -231.986483617742</t>
  </si>
  <si>
    <t>-569.391944438786 197.170387333333 -216.145849827528</t>
  </si>
  <si>
    <t>-746.42234652243 119.679512555966 -93.6914694166617</t>
  </si>
  <si>
    <t>-766.925860118734 133.412870605889 321.150135221898</t>
  </si>
  <si>
    <t>-801.485099202335 178.000905330599 780.823585901966</t>
  </si>
  <si>
    <t>-650.968056456988 185.714492589453 837.116955724323</t>
  </si>
  <si>
    <t>-718.164107804731 -74.4327872337615 325.031028012214</t>
  </si>
  <si>
    <t>-741.489038118554 -119.050302804426 785.344745054427</t>
  </si>
  <si>
    <t>-588.556826917781 -135.296855064083 832.584698487704</t>
  </si>
  <si>
    <t>9763-20170724T120826.144543900.bin</t>
  </si>
  <si>
    <t>-734.145498707075 27.978298825516 -90.3324447499332</t>
  </si>
  <si>
    <t>-756.838290232972 23.1818162854934 -198.589259182385</t>
  </si>
  <si>
    <t>-767.013142523971 20.5316999065562 -290.867508184466</t>
  </si>
  <si>
    <t>-773.523169727886 18.4550492837393 -374.482340877222</t>
  </si>
  <si>
    <t>-776.765292559958 16.5982203492081 -458.292725259745</t>
  </si>
  <si>
    <t>-777.91081084053 14.0100352809102 -580.917800871016</t>
  </si>
  <si>
    <t>-759.567160721551 3.69141544367062 -656.397947301372</t>
  </si>
  <si>
    <t>-775.437372843122 46.4377140625454 -527.789832934859</t>
  </si>
  <si>
    <t>-765.22670911697 200.836229204683 -507.933498328423</t>
  </si>
  <si>
    <t>-793.971347652906 251.645199178191 -231.943017412441</t>
  </si>
  <si>
    <t>-568.764207018302 197.028783169626 -216.2169877381</t>
  </si>
  <si>
    <t>-746.013890936167 119.705811007321 -93.6682022580382</t>
  </si>
  <si>
    <t>-766.720479368404 133.425296293158 321.163853802189</t>
  </si>
  <si>
    <t>-801.456086081989 178.036345820829 780.828274168408</t>
  </si>
  <si>
    <t>-650.944823569485 185.708269555584 837.142900775002</t>
  </si>
  <si>
    <t>-717.958858366173 -74.4750495335334 325.034906659199</t>
  </si>
  <si>
    <t>-741.503680618064 -119.027170057806 785.34689123914</t>
  </si>
  <si>
    <t>-588.532828685656 -134.942979823313 832.57427033276</t>
  </si>
  <si>
    <t>9763-20170724T120826.176624300.bin</t>
  </si>
  <si>
    <t>-733.989671820148 27.9765801411784 -90.3187264192559</t>
  </si>
  <si>
    <t>-756.669581041669 23.2007985454868 -198.57912324197</t>
  </si>
  <si>
    <t>-766.838409188273 20.5582083527906 -290.858255198025</t>
  </si>
  <si>
    <t>-773.345213147743 18.4850201069476 -374.473407224345</t>
  </si>
  <si>
    <t>-776.586477806324 16.6283526395325 -458.283825535345</t>
  </si>
  <si>
    <t>-777.733511593635 14.0368963842707 -580.908890515326</t>
  </si>
  <si>
    <t>-759.348631666409 3.68212046895314 -656.374077960557</t>
  </si>
  <si>
    <t>-775.252342190062 46.4653770904617 -527.781823216201</t>
  </si>
  <si>
    <t>-764.992956221091 200.863335628329 -507.930842932494</t>
  </si>
  <si>
    <t>-793.618302591708 251.659259780401 -231.925518185785</t>
  </si>
  <si>
    <t>-568.431087763791 196.94081821416 -216.267655382318</t>
  </si>
  <si>
    <t>-745.826345524071 119.720772877187 -93.6520896632607</t>
  </si>
  <si>
    <t>-766.609253128046 133.386796772374 321.177890321035</t>
  </si>
  <si>
    <t>-801.446245401264 178.026399874327 780.830563282049</t>
  </si>
  <si>
    <t>-650.938186754599 185.662550584693 837.158521162372</t>
  </si>
  <si>
    <t>-717.837463511831 -74.4961825109854 325.038206141397</t>
  </si>
  <si>
    <t>-741.513008465752 -118.957104508845 785.346461262977</t>
  </si>
  <si>
    <t>-588.507583811664 -134.558595824522 832.566810901626</t>
  </si>
  <si>
    <t>9763-20170724T120826.242804900.bin</t>
  </si>
  <si>
    <t>-733.667474389989 28.011917321322 -90.3142919073449</t>
  </si>
  <si>
    <t>-756.307415152121 23.2526341626681 -198.583757869265</t>
  </si>
  <si>
    <t>-766.467597780445 20.6124989699842 -290.86398494007</t>
  </si>
  <si>
    <t>-772.977238420598 18.5386447248466 -374.478899406068</t>
  </si>
  <si>
    <t>-776.232204444024 16.6791347594517 -458.288769565783</t>
  </si>
  <si>
    <t>-777.411193375033 14.0822341848843 -580.91331813297</t>
  </si>
  <si>
    <t>-758.91025937091 3.59151624088236 -656.331347136188</t>
  </si>
  <si>
    <t>-774.914425596763 46.5129015319337 -527.788437615502</t>
  </si>
  <si>
    <t>-764.568809540107 200.903489324684 -507.933081800216</t>
  </si>
  <si>
    <t>-793.05389315063 251.811618626784 -231.933809002035</t>
  </si>
  <si>
    <t>-567.904989142581 196.90299402193 -216.392512438575</t>
  </si>
  <si>
    <t>-745.400936750479 119.777673671186 -93.6409749942563</t>
  </si>
  <si>
    <t>-766.388072469099 133.387590817085 321.180527734849</t>
  </si>
  <si>
    <t>-801.414510945712 178.102113333662 780.824872265574</t>
  </si>
  <si>
    <t>-650.916176854774 185.773385454968 837.173976801613</t>
  </si>
  <si>
    <t>-717.650568014781 -74.5590248584258 325.04591651043</t>
  </si>
  <si>
    <t>-741.527062146562 -118.950718934966 785.349240070646</t>
  </si>
  <si>
    <t>-588.499587067172 -134.352697650166 832.563627944647</t>
  </si>
  <si>
    <t>9763-20170724T120826.275392000.bin</t>
  </si>
  <si>
    <t>-733.536400803761 28.0107597542947 -90.3189047750658</t>
  </si>
  <si>
    <t>-756.125611576448 23.2560258794904 -198.599234741761</t>
  </si>
  <si>
    <t>-766.257733642533 20.6077536676853 -290.882320755264</t>
  </si>
  <si>
    <t>-772.748268125336 18.5226464686757 -374.498483396436</t>
  </si>
  <si>
    <t>-775.990610444009 16.6477559433463 -458.308419186287</t>
  </si>
  <si>
    <t>-777.158454407886 14.0240287837203 -580.932457927816</t>
  </si>
  <si>
    <t>-758.541607083229 3.40819565662923 -656.304443145937</t>
  </si>
  <si>
    <t>-774.658210489298 46.4658063384788 -527.814567882562</t>
  </si>
  <si>
    <t>-764.320007155224 200.861350879071 -507.998660749022</t>
  </si>
  <si>
    <t>-792.779053055565 251.866698392408 -232.014767018643</t>
  </si>
  <si>
    <t>-567.626743222524 196.96036896957 -216.515187087641</t>
  </si>
  <si>
    <t>-745.241378431134 119.788105707361 -93.6464995734364</t>
  </si>
  <si>
    <t>-766.340290926864 133.367214574051 321.170314152631</t>
  </si>
  <si>
    <t>-801.422521851043 178.045097035615 780.821939377615</t>
  </si>
  <si>
    <t>-650.926409346412 185.715110658631 837.177047505023</t>
  </si>
  <si>
    <t>-717.57717000264 -74.6904688390014 325.050531527136</t>
  </si>
  <si>
    <t>-741.528106107043 -119.02453225198 785.355683197504</t>
  </si>
  <si>
    <t>-588.591887034965 -135.221716863522 832.599648292843</t>
  </si>
  <si>
    <t>9763-20170724T120826.344074400.bin</t>
  </si>
  <si>
    <t>-733.225186648352 28.1345462932209 -90.3122137459975</t>
  </si>
  <si>
    <t>-755.682575091843 23.400850296895 -198.620816822164</t>
  </si>
  <si>
    <t>-765.758940725333 20.7160184446618 -290.908990580377</t>
  </si>
  <si>
    <t>-772.222945889799 18.577526525019 -374.525754432171</t>
  </si>
  <si>
    <t>-775.463479285587 16.6283254886296 -458.334061527961</t>
  </si>
  <si>
    <t>-776.656453621214 13.8733744106312 -580.955118317196</t>
  </si>
  <si>
    <t>-757.192241347333 3.00944980403642 -656.07721467255</t>
  </si>
  <si>
    <t>-774.085681167833 46.3683099233122 -527.872879699193</t>
  </si>
  <si>
    <t>-763.439242975859 200.758611905064 -508.212277565155</t>
  </si>
  <si>
    <t>-792.146908457014 251.835819693591 -232.267513015263</t>
  </si>
  <si>
    <t>-566.979022777227 197.04635208431 -216.581460676568</t>
  </si>
  <si>
    <t>-744.804603256071 119.899847129116 -93.6423135545953</t>
  </si>
  <si>
    <t>-766.292883561809 133.40600710796 321.156958668523</t>
  </si>
  <si>
    <t>-801.421659766817 178.037755743932 780.80452492978</t>
  </si>
  <si>
    <t>-650.934141788073 185.822238538239 837.167222690059</t>
  </si>
  <si>
    <t>-717.444028883832 -74.7988230847252 325.056405097385</t>
  </si>
  <si>
    <t>-741.53024263567 -119.004104304343 785.370806714328</t>
  </si>
  <si>
    <t>-588.567542382915 -134.909322265911 832.628131189834</t>
  </si>
  <si>
    <t>9763-20170724T120826.377162600.bin</t>
  </si>
  <si>
    <t>-733.003160236398 28.2471010371203 -90.3046978876132</t>
  </si>
  <si>
    <t>-755.377162984668 23.5304346202022 -198.631231044687</t>
  </si>
  <si>
    <t>-765.51161507773 20.8311782980963 -290.912624463219</t>
  </si>
  <si>
    <t>-772.080845440604 18.6717563301704 -374.520802015469</t>
  </si>
  <si>
    <t>-775.47984773506 16.6946473710377 -458.322157434352</t>
  </si>
  <si>
    <t>-776.963037705132 13.8928501355988 -580.939016259355</t>
  </si>
  <si>
    <t>-756.62940936872 3.09643367894842 -655.840103009039</t>
  </si>
  <si>
    <t>-774.216223137148 46.4045917775052 -527.875801741964</t>
  </si>
  <si>
    <t>-763.17476556889 200.786406900072 -508.37419095998</t>
  </si>
  <si>
    <t>-791.717062859193 251.931104290654 -232.424634238603</t>
  </si>
  <si>
    <t>-566.573687160736 197.043324220895 -216.729460740806</t>
  </si>
  <si>
    <t>-744.446518838778 120.037508721824 -93.648839675909</t>
  </si>
  <si>
    <t>-766.227456277439 133.475331970573 321.13740200652</t>
  </si>
  <si>
    <t>-801.412302997422 178.070246282578 780.784291100314</t>
  </si>
  <si>
    <t>-650.927382867376 185.84357104568 837.155379711973</t>
  </si>
  <si>
    <t>-717.423773471036 -74.829925536905 325.065192555387</t>
  </si>
  <si>
    <t>-741.531609227246 -119.007676754511 785.374248205425</t>
  </si>
  <si>
    <t>-588.569536078702 -134.900824722784 832.637687722065</t>
  </si>
  <si>
    <t>9763-20170724T120826.440832200.bin</t>
  </si>
  <si>
    <t>-732.261271927321 28.6105424900863 -90.3061993451767</t>
  </si>
  <si>
    <t>-754.54156838476 23.9467215968587 -198.654463360873</t>
  </si>
  <si>
    <t>-765.145294356056 21.1310188095158 -290.879595581032</t>
  </si>
  <si>
    <t>-772.364508014964 18.8195445099434 -374.429948615634</t>
  </si>
  <si>
    <t>-776.642114427872 16.6496889620437 -458.186367929687</t>
  </si>
  <si>
    <t>-779.661482559924 13.5301051132055 -580.767204691976</t>
  </si>
  <si>
    <t>-756.760975333686 3.97298906047467 -655.093760899609</t>
  </si>
  <si>
    <t>-776.139942921704 46.1715778219359 -527.829773676073</t>
  </si>
  <si>
    <t>-764.295241514303 200.598518034013 -509.107401961941</t>
  </si>
  <si>
    <t>-790.330868882865 252.364196023531 -233.025761817732</t>
  </si>
  <si>
    <t>-565.206899136811 197.094468113457 -218.43157931689</t>
  </si>
  <si>
    <t>-743.241109201662 120.49016839348 -93.6902807053306</t>
  </si>
  <si>
    <t>-765.689372349637 133.70024527673 321.067657999725</t>
  </si>
  <si>
    <t>-801.37885258012 178.159901836301 780.70323398928</t>
  </si>
  <si>
    <t>-650.899211461925 185.730448534622 837.11618803339</t>
  </si>
  <si>
    <t>-717.381250461069 -74.7935732508461 325.089393658636</t>
  </si>
  <si>
    <t>-741.519545321954 -118.962992876993 785.392842267646</t>
  </si>
  <si>
    <t>-588.518010913085 -134.435011328906 832.668325354598</t>
  </si>
  <si>
    <t>9763-20170724T120826.476982200.bin</t>
  </si>
  <si>
    <t>-731.726257989688 28.8791654306999 -90.303716613285</t>
  </si>
  <si>
    <t>-754.035082570644 24.1999261814819 -198.645353599743</t>
  </si>
  <si>
    <t>-764.984900738547 21.2352639470271 -290.82543259415</t>
  </si>
  <si>
    <t>-772.65047788392 18.7449390088645 -374.33089748747</t>
  </si>
  <si>
    <t>-777.510141049145 16.3566079943116 -458.049548893524</t>
  </si>
  <si>
    <t>-781.530827847231 12.8789032860029 -580.592030551309</t>
  </si>
  <si>
    <t>-757.475731022227 4.39632091562839 -654.683986160926</t>
  </si>
  <si>
    <t>-777.534949544396 45.6717215552219 -527.78202165908</t>
  </si>
  <si>
    <t>-765.61776210331 200.161793519567 -509.721180788125</t>
  </si>
  <si>
    <t>-789.055453594895 252.941076989805 -233.598793604215</t>
  </si>
  <si>
    <t>-563.810662753374 197.723734987476 -220.778684022971</t>
  </si>
  <si>
    <t>-742.477689263257 120.77081213512 -93.7324213941483</t>
  </si>
  <si>
    <t>-765.216963964832 133.790868224825 321.015766389439</t>
  </si>
  <si>
    <t>-801.374486756356 178.113625536284 780.631750079555</t>
  </si>
  <si>
    <t>-650.913103956247 185.773819048216 837.081216887275</t>
  </si>
  <si>
    <t>-717.273921410345 -74.6884051208592 325.11954700558</t>
  </si>
  <si>
    <t>-741.509609912448 -118.9771177726 785.40651657315</t>
  </si>
  <si>
    <t>-588.537735736442 -134.674928705198 832.703652800352</t>
  </si>
  <si>
    <t>9763-20170724T120826.542162400.bin</t>
  </si>
  <si>
    <t>-730.647412127024 29.6120806698848 -90.2966273040341</t>
  </si>
  <si>
    <t>-753.263206179096 24.8084906171198 -198.569154274127</t>
  </si>
  <si>
    <t>-764.633055225007 21.4476199716169 -290.684686426366</t>
  </si>
  <si>
    <t>-772.750167953457 18.4884356154669 -374.13213800298</t>
  </si>
  <si>
    <t>-778.137715187415 15.5220917259221 -457.800028269793</t>
  </si>
  <si>
    <t>-783.017412915031 11.0825034787899 -580.280337396144</t>
  </si>
  <si>
    <t>-757.098904048651 4.92028227899573 -653.971970281684</t>
  </si>
  <si>
    <t>-778.605531785109 44.2855833314245 -527.760379722008</t>
  </si>
  <si>
    <t>-767.064593978958 198.96358417088 -511.121476523583</t>
  </si>
  <si>
    <t>-785.969033391102 255.006035677096 -235.29482303654</t>
  </si>
  <si>
    <t>-560.066849462282 201.405320994981 -228.68396176202</t>
  </si>
  <si>
    <t>-741.242621253545 121.563861107731 -93.8557840225782</t>
  </si>
  <si>
    <t>-764.193394250493 134.101662424024 320.895561206363</t>
  </si>
  <si>
    <t>-801.344508473763 178.099686067746 780.460875048138</t>
  </si>
  <si>
    <t>-650.912706349817 185.762843714618 836.988699153857</t>
  </si>
  <si>
    <t>-716.942136327431 -74.0867774831406 325.2285821886</t>
  </si>
  <si>
    <t>-741.48822442152 -118.971657157999 785.429094787973</t>
  </si>
  <si>
    <t>-588.554063665913 -134.941798247088 832.756857782106</t>
  </si>
  <si>
    <t>9763-20170724T120826.577758400.bin</t>
  </si>
  <si>
    <t>-730.337734517747 29.890387421879 -90.3577387812948</t>
  </si>
  <si>
    <t>-753.035343389716 24.9835020723622 -198.608512997531</t>
  </si>
  <si>
    <t>-764.49644560174 21.404654488709 -290.704538935905</t>
  </si>
  <si>
    <t>-772.708067315438 18.1957884390649 -374.133551447805</t>
  </si>
  <si>
    <t>-778.204248176863 14.927396482735 -457.78306343862</t>
  </si>
  <si>
    <t>-783.259883417405 9.98972354871535 -580.237123751223</t>
  </si>
  <si>
    <t>-756.852776038325 4.85019459461682 -653.833708392506</t>
  </si>
  <si>
    <t>-778.788853971967 43.4072330135732 -527.858500296915</t>
  </si>
  <si>
    <t>-767.689087858421 198.196353841186 -511.921409567756</t>
  </si>
  <si>
    <t>-785.007754005474 255.581708765078 -236.266644256255</t>
  </si>
  <si>
    <t>-558.732611480441 203.31502591628 -232.231386996618</t>
  </si>
  <si>
    <t>-740.988308873574 121.847320923529 -93.9484421555725</t>
  </si>
  <si>
    <t>-763.881546940872 134.22892840032 320.810753663831</t>
  </si>
  <si>
    <t>-801.353033798032 178.045566880725 780.38196909275</t>
  </si>
  <si>
    <t>-650.940393479327 185.948059428431 836.927406852783</t>
  </si>
  <si>
    <t>-716.797808934384 -73.9301583056549 325.267427354857</t>
  </si>
  <si>
    <t>-741.475539112724 -118.964724175174 785.441693120257</t>
  </si>
  <si>
    <t>-588.572320356366 -135.167539072402 832.79033694552</t>
  </si>
  <si>
    <t>9763-20170724T120826.641962900.bin</t>
  </si>
  <si>
    <t>-730.192968786269 30.3552586574044 -90.4251564206778</t>
  </si>
  <si>
    <t>-752.776779320261 25.2746452515817 -198.691732770224</t>
  </si>
  <si>
    <t>-764.226059620329 21.4093613656291 -290.77763600001</t>
  </si>
  <si>
    <t>-772.464411516188 17.8842357169424 -374.191273935039</t>
  </si>
  <si>
    <t>-778.026982782473 14.2446990177195 -457.821097300046</t>
  </si>
  <si>
    <t>-783.225402259152 8.70474176218613 -580.24336935425</t>
  </si>
  <si>
    <t>-756.480831062781 4.99590153806298 -653.804199802567</t>
  </si>
  <si>
    <t>-778.761033168939 42.3845427042158 -528.032317595023</t>
  </si>
  <si>
    <t>-768.376486110283 197.315085279847 -512.960234245766</t>
  </si>
  <si>
    <t>-784.816151905111 256.105128466717 -237.54775978492</t>
  </si>
  <si>
    <t>-557.698211067692 207.465424583977 -237.143202862064</t>
  </si>
  <si>
    <t>-741.017798693178 122.296419529085 -94.1078027530299</t>
  </si>
  <si>
    <t>-763.976693965042 134.617619029254 320.64954165043</t>
  </si>
  <si>
    <t>-801.347577600703 178.216708440711 780.245576118209</t>
  </si>
  <si>
    <t>-650.916826892638 185.693676670932 836.800706043789</t>
  </si>
  <si>
    <t>-716.755691415551 -73.8109478087692 325.307763777402</t>
  </si>
  <si>
    <t>-741.471191173832 -118.949889771242 785.458666230353</t>
  </si>
  <si>
    <t>-588.524404494506 -134.758560101306 832.799854089986</t>
  </si>
  <si>
    <t>9763-20170724T120826.676530700.bin</t>
  </si>
  <si>
    <t>-730.224513177836 30.4203762746706 -90.4541731467351</t>
  </si>
  <si>
    <t>-752.660200695285 25.2648319945856 -198.747982470201</t>
  </si>
  <si>
    <t>-764.041582580252 21.329588012761 -290.839315423825</t>
  </si>
  <si>
    <t>-772.241853165326 17.7386007268335 -374.253897997984</t>
  </si>
  <si>
    <t>-777.789886871185 14.032649987309 -457.881874941223</t>
  </si>
  <si>
    <t>-782.992822378596 8.39677580580633 -580.299448389552</t>
  </si>
  <si>
    <t>-756.206715723452 5.1512349780121 -653.867053473014</t>
  </si>
  <si>
    <t>-778.61234891241 42.1235315992692 -528.111658518392</t>
  </si>
  <si>
    <t>-768.704480440772 197.106499931105 -513.163851731083</t>
  </si>
  <si>
    <t>-785.003396002705 255.775011847202 -237.717040781594</t>
  </si>
  <si>
    <t>-557.585049618715 208.559866006926 -238.10220717803</t>
  </si>
  <si>
    <t>-741.192387616155 122.287098718264 -94.1747833372381</t>
  </si>
  <si>
    <t>-764.211334620058 134.715557807595 320.576054102627</t>
  </si>
  <si>
    <t>-801.382455284456 178.195525597742 780.201249653904</t>
  </si>
  <si>
    <t>-650.942219106972 185.742007508698 836.722076234653</t>
  </si>
  <si>
    <t>-716.906790131385 -73.9309141007843 325.301615896559</t>
  </si>
  <si>
    <t>-741.464899465954 -118.98133473616 785.465468171508</t>
  </si>
  <si>
    <t>-588.597131739551 -135.45802989303 832.834086881589</t>
  </si>
  <si>
    <t>9763-20170724T120826.743209500.bin</t>
  </si>
  <si>
    <t>-730.239698486843 30.3713898359265 -90.4856188520499</t>
  </si>
  <si>
    <t>-752.420360219884 25.0980997818995 -198.826334572014</t>
  </si>
  <si>
    <t>-763.672128024236 21.130132540922 -290.932149657859</t>
  </si>
  <si>
    <t>-771.788405886708 17.5346923348116 -374.354812230113</t>
  </si>
  <si>
    <t>-777.284650740472 13.8552742452118 -457.987201423224</t>
  </si>
  <si>
    <t>-782.446242784334 8.29435264751805 -580.410126352201</t>
  </si>
  <si>
    <t>-755.685792089074 5.53941586900214 -654.007016672404</t>
  </si>
  <si>
    <t>-778.303729529359 42.0033457531501 -528.191473145437</t>
  </si>
  <si>
    <t>-769.514230464289 197.030649013045 -513.052577080953</t>
  </si>
  <si>
    <t>-785.913570426869 254.383037160758 -237.334684476873</t>
  </si>
  <si>
    <t>-557.856157071908 210.363499533401 -238.115016437831</t>
  </si>
  <si>
    <t>-741.668093898315 122.050824590424 -94.2873420984079</t>
  </si>
  <si>
    <t>-764.583467291747 134.694540212095 320.462685292634</t>
  </si>
  <si>
    <t>-801.432957820245 178.103349593759 780.092636437633</t>
  </si>
  <si>
    <t>-650.986678597411 185.819276070967 836.574585802865</t>
  </si>
  <si>
    <t>-716.987775010344 -74.1933379252564 325.265889386758</t>
  </si>
  <si>
    <t>-741.460114901323 -119.008390384424 785.467939282519</t>
  </si>
  <si>
    <t>-588.589401248191 -135.446791506484 832.840338732228</t>
  </si>
  <si>
    <t>9763-20170724T120826.774796300.bin</t>
  </si>
  <si>
    <t>-730.124068870936 30.2237552055112 -90.5018776105057</t>
  </si>
  <si>
    <t>-752.249131310007 24.917693340393 -198.852349847095</t>
  </si>
  <si>
    <t>-763.460488472056 20.9780427879962 -290.964422413145</t>
  </si>
  <si>
    <t>-771.54150819129 17.4291151525213 -374.392384814542</t>
  </si>
  <si>
    <t>-777.003083427554 13.8192715959037 -458.030127540976</t>
  </si>
  <si>
    <t>-782.113709545515 8.38595800519852 -580.460880886404</t>
  </si>
  <si>
    <t>-755.403104684085 5.71634664810608 -654.079005429556</t>
  </si>
  <si>
    <t>-778.091167181319 42.0464189807346 -528.20166264932</t>
  </si>
  <si>
    <t>-769.772731404193 197.087043410868 -512.888651426895</t>
  </si>
  <si>
    <t>-786.894656253256 253.759521848913 -237.074174661538</t>
  </si>
  <si>
    <t>-558.619111955892 210.885685820845 -237.879345819065</t>
  </si>
  <si>
    <t>-741.799174542704 121.838856480272 -94.3193731631616</t>
  </si>
  <si>
    <t>-764.62541314018 134.609090472563 320.431720823725</t>
  </si>
  <si>
    <t>-801.430874212102 178.123335209994 780.042813822213</t>
  </si>
  <si>
    <t>-650.983372932835 185.83935329977 836.521577811698</t>
  </si>
  <si>
    <t>-716.817819798113 -74.3211351967861 325.24095575398</t>
  </si>
  <si>
    <t>-741.473733862836 -118.981198594822 785.455945596745</t>
  </si>
  <si>
    <t>-588.525452743027 -134.798809768915 832.789418817894</t>
  </si>
  <si>
    <t>9763-20170724T120826.842510400.bin</t>
  </si>
  <si>
    <t>-729.709406519724 29.5901286857131 -90.5687703535677</t>
  </si>
  <si>
    <t>-751.790687297459 24.2205189249605 -198.925024690657</t>
  </si>
  <si>
    <t>-762.953128322905 20.3543050796304 -291.046097411872</t>
  </si>
  <si>
    <t>-770.981970638399 16.9191418182152 -374.483914050166</t>
  </si>
  <si>
    <t>-776.381641601344 13.4733459166393 -458.132589695577</t>
  </si>
  <si>
    <t>-781.389344840351 8.33524640451992 -580.580377487302</t>
  </si>
  <si>
    <t>-754.762515283335 5.64448409674424 -654.228047285279</t>
  </si>
  <si>
    <t>-777.580450708678 41.8792819265821 -528.230212084556</t>
  </si>
  <si>
    <t>-770.170529877955 196.930333192868 -512.610191127255</t>
  </si>
  <si>
    <t>-789.060475562226 252.792365890063 -236.745673303752</t>
  </si>
  <si>
    <t>-560.477758631237 211.58468323891 -237.36803103125</t>
  </si>
  <si>
    <t>-741.844796329469 121.058531638764 -94.350351114134</t>
  </si>
  <si>
    <t>-764.524674939579 134.159412689315 320.398492081898</t>
  </si>
  <si>
    <t>-801.432094670517 178.032169795223 779.957546852841</t>
  </si>
  <si>
    <t>-651.009346785957 186.03427811995 836.462262338806</t>
  </si>
  <si>
    <t>-716.161939400674 -74.8045031769634 325.191656133912</t>
  </si>
  <si>
    <t>-741.518097154352 -119.057790077807 785.423230449351</t>
  </si>
  <si>
    <t>-588.544043321605 -134.807321850416 832.69597527173</t>
  </si>
  <si>
    <t>9763-20170724T120826.875103100.bin</t>
  </si>
  <si>
    <t>-729.456397881478 29.2528236535543 -90.5729810867718</t>
  </si>
  <si>
    <t>-751.53693945316 23.8544869251564 -198.928010149699</t>
  </si>
  <si>
    <t>-762.704920637392 20.0397280547929 -291.050511956938</t>
  </si>
  <si>
    <t>-770.739481463967 16.6797009766699 -374.490818284345</t>
  </si>
  <si>
    <t>-776.144490907491 13.3396192778607 -458.143476461924</t>
  </si>
  <si>
    <t>-781.158681352807 8.38950342251974 -580.598681199222</t>
  </si>
  <si>
    <t>-754.540931894801 5.63714267913747 -654.247462310183</t>
  </si>
  <si>
    <t>-777.424355196553 41.8570781757046 -528.194315898943</t>
  </si>
  <si>
    <t>-770.394344774111 196.904990763304 -512.378282475876</t>
  </si>
  <si>
    <t>-789.930851039214 252.417996949002 -236.488394231032</t>
  </si>
  <si>
    <t>-561.236359410862 211.833202045679 -236.96076498318</t>
  </si>
  <si>
    <t>-741.823211778553 120.639129917174 -94.3423940752974</t>
  </si>
  <si>
    <t>-764.431255785131 133.960882973205 320.403373224668</t>
  </si>
  <si>
    <t>-801.414655096901 178.037567804695 779.925641861755</t>
  </si>
  <si>
    <t>-650.995716801132 185.949225703607 836.45335671984</t>
  </si>
  <si>
    <t>-715.836573186675 -75.0470593236764 325.18199311265</t>
  </si>
  <si>
    <t>-741.546312937544 -119.059055318314 785.403384833159</t>
  </si>
  <si>
    <t>-588.545405932501 -134.670882775094 832.634801145617</t>
  </si>
  <si>
    <t>9763-20170724T120826.944789800.bin</t>
  </si>
  <si>
    <t>-728.736210664151 28.6810443698757 -90.5354375369874</t>
  </si>
  <si>
    <t>-750.878787515601 23.2769063306189 -198.877527549894</t>
  </si>
  <si>
    <t>-762.118880587042 19.5890078789855 -290.996452372309</t>
  </si>
  <si>
    <t>-770.223240475368 16.3948127895637 -374.43653535474</t>
  </si>
  <si>
    <t>-775.701128313852 13.2740856196533 -458.092979357716</t>
  </si>
  <si>
    <t>-780.823044298242 8.70457743626753 -580.558476435638</t>
  </si>
  <si>
    <t>-754.180335563124 5.74871520549868 -654.190210562612</t>
  </si>
  <si>
    <t>-777.170412219418 42.0154523088215 -528.048464413428</t>
  </si>
  <si>
    <t>-770.74453331733 197.01821755183 -511.588805617394</t>
  </si>
  <si>
    <t>-790.54697795367 251.578885486613 -235.527944896689</t>
  </si>
  <si>
    <t>-561.666226627116 212.055409963255 -235.727646817204</t>
  </si>
  <si>
    <t>-741.43159568852 119.854684777666 -94.2676513588412</t>
  </si>
  <si>
    <t>-764.130765188848 133.542462608572 320.461123953038</t>
  </si>
  <si>
    <t>-801.401582327288 177.946314428461 779.900196909812</t>
  </si>
  <si>
    <t>-651.002141974937 185.910914709443 836.472114392245</t>
  </si>
  <si>
    <t>-715.13679928656 -75.3867832167768 325.167667405407</t>
  </si>
  <si>
    <t>-741.617416044192 -119.037985259251 785.360743589632</t>
  </si>
  <si>
    <t>-588.578354536512 -134.57108116704 832.494431915481</t>
  </si>
  <si>
    <t>9763-20170724T120826.977380100.bin</t>
  </si>
  <si>
    <t>-728.34076010136 28.4268967343812 -90.5015096612394</t>
  </si>
  <si>
    <t>-750.575818001774 23.0470377654442 -198.825810399072</t>
  </si>
  <si>
    <t>-761.891941233295 19.4548145560586 -290.939160393132</t>
  </si>
  <si>
    <t>-770.062385147905 16.3762187557115 -374.377312646349</t>
  </si>
  <si>
    <t>-775.602621265569 13.4015347196707 -458.034776737472</t>
  </si>
  <si>
    <t>-780.810703726666 9.07858067461848 -580.505725498648</t>
  </si>
  <si>
    <t>-754.142146006259 5.99031185899776 -654.122668038251</t>
  </si>
  <si>
    <t>-777.16770811555 42.2857847605567 -527.929433900342</t>
  </si>
  <si>
    <t>-770.91867395326 197.249191968576 -511.073854446706</t>
  </si>
  <si>
    <t>-790.661737400913 251.161212491879 -234.881328919596</t>
  </si>
  <si>
    <t>-561.713558341997 212.030754790087 -235.150895233332</t>
  </si>
  <si>
    <t>-741.174994727163 119.515413220991 -94.1977145554632</t>
  </si>
  <si>
    <t>-763.923352782532 133.341194782551 320.523790217674</t>
  </si>
  <si>
    <t>-801.377317256629 177.947003748716 779.899393290866</t>
  </si>
  <si>
    <t>-650.996349761523 186.038401210717 836.502586679893</t>
  </si>
  <si>
    <t>-714.734623878843 -75.4907541485782 325.160184538062</t>
  </si>
  <si>
    <t>-741.669109197718 -119.040722529608 785.335446664101</t>
  </si>
  <si>
    <t>-588.573491596113 -134.279518742677 832.381568334667</t>
  </si>
  <si>
    <t>9763-20170724T120827.041553300.bin</t>
  </si>
  <si>
    <t>-727.550084529039 27.9772141995613 -90.4486390031565</t>
  </si>
  <si>
    <t>-750.066630716169 22.6386820071941 -198.716950793132</t>
  </si>
  <si>
    <t>-761.585050003679 19.2684706339091 -290.813501396563</t>
  </si>
  <si>
    <t>-769.919553636318 16.4637864256501 -374.245032550913</t>
  </si>
  <si>
    <t>-775.602327744413 13.8370298650125 -457.904665695723</t>
  </si>
  <si>
    <t>-780.992627341162 10.1029463032733 -580.387044038351</t>
  </si>
  <si>
    <t>-754.296494521789 6.65392692242972 -653.978060591784</t>
  </si>
  <si>
    <t>-777.317748887081 43.0590162302215 -527.655208579076</t>
  </si>
  <si>
    <t>-771.298455423482 197.930403841091 -509.950336996405</t>
  </si>
  <si>
    <t>-790.946139644713 250.502191231256 -233.492860934712</t>
  </si>
  <si>
    <t>-561.927736543628 211.787824546967 -234.041760219883</t>
  </si>
  <si>
    <t>-740.502102989172 118.937138276771 -94.0567661773774</t>
  </si>
  <si>
    <t>-763.367646193325 132.912041641483 320.653341370724</t>
  </si>
  <si>
    <t>-801.323377146478 177.92995247969 779.929676577514</t>
  </si>
  <si>
    <t>-650.975673872939 186.137321044585 836.604261705357</t>
  </si>
  <si>
    <t>-713.860998851164 -75.6055218946115 325.152497358603</t>
  </si>
  <si>
    <t>-741.789183868852 -119.125152191094 785.276168565781</t>
  </si>
  <si>
    <t>-588.679381018407 -134.732156882598 832.155048661488</t>
  </si>
  <si>
    <t>9763-20170724T120827.078512800.bin</t>
  </si>
  <si>
    <t>-727.213486251023 27.8385642212677 -90.4067382824212</t>
  </si>
  <si>
    <t>-749.883057906649 22.5445488978389 -198.645192785484</t>
  </si>
  <si>
    <t>-761.517154369391 19.3139469122655 -290.732434652542</t>
  </si>
  <si>
    <t>-769.948177825158 16.6763928496546 -374.159541571882</t>
  </si>
  <si>
    <t>-775.718242716605 14.2576095592744 -457.819491110402</t>
  </si>
  <si>
    <t>-781.224277011429 10.8728251807083 -580.306841283966</t>
  </si>
  <si>
    <t>-754.581881710127 7.22541556678652 -653.90775360983</t>
  </si>
  <si>
    <t>-777.516774054323 43.6789298588476 -527.484147845288</t>
  </si>
  <si>
    <t>-771.542965125189 198.50459025568 -509.33794025755</t>
  </si>
  <si>
    <t>-791.297942538487 250.241209531831 -232.730602397672</t>
  </si>
  <si>
    <t>-562.2416672733 211.755878474212 -233.513306707034</t>
  </si>
  <si>
    <t>-740.182740056775 118.736935852343 -93.9661484678585</t>
  </si>
  <si>
    <t>-763.088199430163 132.732828292168 320.740992753987</t>
  </si>
  <si>
    <t>-801.313846271049 177.856124114121 779.970037648495</t>
  </si>
  <si>
    <t>-650.981180479646 186.138493589993 836.673906484163</t>
  </si>
  <si>
    <t>-713.4790499484 -75.5345443038045 325.15702847394</t>
  </si>
  <si>
    <t>-741.841388074001 -119.184851305682 785.245529552877</t>
  </si>
  <si>
    <t>-588.756564516893 -135.223890162184 832.060099984244</t>
  </si>
  <si>
    <t>9763-20170724T120827.144223400.bin</t>
  </si>
  <si>
    <t>-726.583954085624 27.8924791239006 -90.3018227516538</t>
  </si>
  <si>
    <t>-749.524975226086 22.6616371941316 -198.486210951431</t>
  </si>
  <si>
    <t>-761.237613655256 19.6672406789694 -290.571343055365</t>
  </si>
  <si>
    <t>-769.674524739416 17.314828211981 -374.006549174359</t>
  </si>
  <si>
    <t>-775.382667403299 15.2522626523855 -457.680290837219</t>
  </si>
  <si>
    <t>-780.72136394068 12.4649261103439 -580.190028124605</t>
  </si>
  <si>
    <t>-754.295131498169 8.14130172462842 -653.832246210578</t>
  </si>
  <si>
    <t>-777.143037552424 45.0155785164416 -527.200315080869</t>
  </si>
  <si>
    <t>-771.456992498523 199.757900656441 -508.21081941536</t>
  </si>
  <si>
    <t>-791.07304123581 249.814262379034 -231.284467892048</t>
  </si>
  <si>
    <t>-561.925202744681 211.887386430285 -232.456046397262</t>
  </si>
  <si>
    <t>-739.468009710435 118.642774515249 -93.7715861307763</t>
  </si>
  <si>
    <t>-762.481212108151 132.634513932544 320.929830062792</t>
  </si>
  <si>
    <t>-801.266949008378 177.923115612324 780.081713093294</t>
  </si>
  <si>
    <t>-650.944573961459 186.057575239807 836.834217168603</t>
  </si>
  <si>
    <t>-712.954799072622 -75.1979034396622 325.200379326189</t>
  </si>
  <si>
    <t>-741.924109651456 -119.207063751535 785.199540025783</t>
  </si>
  <si>
    <t>-588.815316037143 -135.336836436886 831.904490132098</t>
  </si>
  <si>
    <t>9763-20170724T120827.175838300.bin</t>
  </si>
  <si>
    <t>-726.420359042705 27.9822069201266 -90.2435685236834</t>
  </si>
  <si>
    <t>-749.455507129866 22.7572371928218 -198.408133319913</t>
  </si>
  <si>
    <t>-761.060807675654 19.8591483461705 -290.509996918901</t>
  </si>
  <si>
    <t>-769.323085101811 17.6268384464174 -373.965844349304</t>
  </si>
  <si>
    <t>-774.777477607742 15.7159135551922 -457.660218511131</t>
  </si>
  <si>
    <t>-779.657440080432 13.1828069758758 -580.194757221923</t>
  </si>
  <si>
    <t>-753.573853462915 8.40519914700144 -653.930969226834</t>
  </si>
  <si>
    <t>-776.319629494443 45.6249892384767 -527.122882530118</t>
  </si>
  <si>
    <t>-770.985426849237 200.317175492556 -507.669264577276</t>
  </si>
  <si>
    <t>-790.561826946242 249.885864362307 -230.652364646697</t>
  </si>
  <si>
    <t>-561.374049081718 212.209431959674 -232.064818625469</t>
  </si>
  <si>
    <t>-739.335845780188 118.656458028786 -93.6887511480539</t>
  </si>
  <si>
    <t>-762.307751486379 132.59064147179 321.016903445614</t>
  </si>
  <si>
    <t>-801.265635798766 177.858378865133 780.144254153193</t>
  </si>
  <si>
    <t>-650.956104037397 186.157814080265 836.906858149334</t>
  </si>
  <si>
    <t>-712.81712561841 -75.04402447968 325.227794501052</t>
  </si>
  <si>
    <t>-741.947793099428 -119.206347121953 785.186390892226</t>
  </si>
  <si>
    <t>-588.79333514572 -135.021975413151 831.849018776042</t>
  </si>
  <si>
    <t>9763-20170724T120827.245539100.bin</t>
  </si>
  <si>
    <t>-726.589695699131 28.0690229158263 -90.1626134493499</t>
  </si>
  <si>
    <t>-749.61305705598 22.8573594042878 -198.330419650977</t>
  </si>
  <si>
    <t>-760.697000391134 20.1775127687829 -290.503112645054</t>
  </si>
  <si>
    <t>-768.276329441825 18.2113012854975 -374.030495083844</t>
  </si>
  <si>
    <t>-772.832423130803 16.6294494826959 -457.785306591536</t>
  </si>
  <si>
    <t>-776.161061651307 14.6390158773172 -580.381679916281</t>
  </si>
  <si>
    <t>-751.281228313639 8.9099118648237 -654.465329633176</t>
  </si>
  <si>
    <t>-773.556189877709 46.8480619870754 -527.127242883699</t>
  </si>
  <si>
    <t>-768.847510291219 201.427831612929 -506.646038133602</t>
  </si>
  <si>
    <t>-790.625798486175 249.644175852131 -229.554861959927</t>
  </si>
  <si>
    <t>-561.281398025915 212.925148823082 -230.733715967654</t>
  </si>
  <si>
    <t>-739.748007987621 118.605218105081 -93.5429753653673</t>
  </si>
  <si>
    <t>-762.60037010964 132.58816380108 321.167574902448</t>
  </si>
  <si>
    <t>-801.272460310493 177.87463962313 780.30957476471</t>
  </si>
  <si>
    <t>-650.9685489777 186.338602116411 837.062619982518</t>
  </si>
  <si>
    <t>-712.707443244619 -74.956155162557 325.259082096764</t>
  </si>
  <si>
    <t>-741.981355016919 -119.313797445905 785.181863136729</t>
  </si>
  <si>
    <t>-588.816120992027 -135.132710465649 831.807933588307</t>
  </si>
  <si>
    <t>9763-20170724T120827.280236300.bin</t>
  </si>
  <si>
    <t>-726.830767999115 28.0912756056368 -90.1522283092855</t>
  </si>
  <si>
    <t>-749.713383445622 22.8960748768084 -198.350462642787</t>
  </si>
  <si>
    <t>-760.527666574058 20.3490203502913 -290.559034401162</t>
  </si>
  <si>
    <t>-767.799115496538 18.5440785892604 -374.117484159464</t>
  </si>
  <si>
    <t>-771.981224989462 17.1614580955936 -457.895358886044</t>
  </si>
  <si>
    <t>-774.689458860592 15.500338538395 -580.511919838438</t>
  </si>
  <si>
    <t>-750.557527796862 9.15881658344961 -654.792738783818</t>
  </si>
  <si>
    <t>-772.329426373167 47.5651347128851 -527.159268338367</t>
  </si>
  <si>
    <t>-767.461532627194 202.070933453327 -506.178801301746</t>
  </si>
  <si>
    <t>-791.401825073346 249.274639984605 -229.091701331944</t>
  </si>
  <si>
    <t>-561.963396454251 213.129807164059 -229.399601238111</t>
  </si>
  <si>
    <t>-740.129523629804 118.561336038897 -93.4751798389542</t>
  </si>
  <si>
    <t>-762.949296063626 132.623969438165 321.234485572669</t>
  </si>
  <si>
    <t>-801.286955642008 177.897950104355 780.40928839617</t>
  </si>
  <si>
    <t>-650.973566342025 186.372496877982 837.135503731729</t>
  </si>
  <si>
    <t>-712.753818145796 -75.0191730990646 325.252161011934</t>
  </si>
  <si>
    <t>-741.989136687825 -119.285311414999 785.180882189215</t>
  </si>
  <si>
    <t>-588.790105701096 -134.794871932116 831.79998370481</t>
  </si>
  <si>
    <t>9763-20170724T120827.342908300.bin</t>
  </si>
  <si>
    <t>-727.132203023986 28.0365315665572 -90.0761528008022</t>
  </si>
  <si>
    <t>-749.614836240962 22.9003497175479 -198.361219172987</t>
  </si>
  <si>
    <t>-760.099087511446 20.6028746196578 -290.614295701573</t>
  </si>
  <si>
    <t>-767.070041637237 19.0987878149701 -374.204274315527</t>
  </si>
  <si>
    <t>-770.946316044078 18.0883395050075 -458.002165584032</t>
  </si>
  <si>
    <t>-773.198977006721 17.0457941950378 -580.634717861864</t>
  </si>
  <si>
    <t>-750.735181161749 9.56422700159192 -655.331581573598</t>
  </si>
  <si>
    <t>-770.90543177549 48.8358998208041 -527.114934910516</t>
  </si>
  <si>
    <t>-765.046135593306 203.13665588253 -504.967217754795</t>
  </si>
  <si>
    <t>-792.438965561976 249.258766636374 -228.017877711583</t>
  </si>
  <si>
    <t>-562.993567668334 213.182338269921 -229.361465830809</t>
  </si>
  <si>
    <t>-740.470908958996 118.411629193704 -93.3563532360221</t>
  </si>
  <si>
    <t>-763.622588782094 132.712475199529 321.32683872119</t>
  </si>
  <si>
    <t>-801.325434837627 177.983926037602 780.584665869392</t>
  </si>
  <si>
    <t>-650.98705770347 186.521227704076 837.235539658122</t>
  </si>
  <si>
    <t>-713.055147609563 -75.6091961523064 325.233475300391</t>
  </si>
  <si>
    <t>-741.983438518103 -119.408374888578 785.203572315469</t>
  </si>
  <si>
    <t>-588.814830581553 -135.092004254198 831.864327550789</t>
  </si>
  <si>
    <t>9763-20170724T120827.375501100.bin</t>
  </si>
  <si>
    <t>-727.081982467607 28.0426694060975 -90.0202046909343</t>
  </si>
  <si>
    <t>-749.464007079546 22.9720076560661 -198.329263056266</t>
  </si>
  <si>
    <t>-759.796371345564 20.8107978049256 -290.602702819632</t>
  </si>
  <si>
    <t>-766.600871539775 19.4609901257309 -374.208984003891</t>
  </si>
  <si>
    <t>-770.279945773338 18.6324236713806 -458.017717347717</t>
  </si>
  <si>
    <t>-772.209787804839 17.8839081786152 -580.658097874452</t>
  </si>
  <si>
    <t>-750.623963471315 9.95850501448467 -655.56770706276</t>
  </si>
  <si>
    <t>-769.95005261469 49.5409833629417 -527.058011450312</t>
  </si>
  <si>
    <t>-763.778764976534 203.797959998902 -504.574354617059</t>
  </si>
  <si>
    <t>-791.623451608477 250.193774739016 -227.715851488294</t>
  </si>
  <si>
    <t>-562.409237940416 213.010487089186 -232.889175000924</t>
  </si>
  <si>
    <t>-740.248734140102 118.456317172334 -93.3059496447823</t>
  </si>
  <si>
    <t>-763.632841328473 132.728151203724 321.365118078056</t>
  </si>
  <si>
    <t>-801.322079132198 178.051190622879 780.61843070781</t>
  </si>
  <si>
    <t>-650.977570588028 186.506488158066 837.265254183085</t>
  </si>
  <si>
    <t>-713.228287309858 -75.8726774577419 325.228546575191</t>
  </si>
  <si>
    <t>-741.971524420351 -119.467773919261 785.222459790564</t>
  </si>
  <si>
    <t>-588.802057067728 -135.069846381069 831.907638596447</t>
  </si>
  <si>
    <t>9763-20170724T120827.440173200.bin</t>
  </si>
  <si>
    <t>-726.717513957416 27.9382787729396 -89.9647193453226</t>
  </si>
  <si>
    <t>-749.017045085322 23.0708204977966 -198.300009146816</t>
  </si>
  <si>
    <t>-759.091879156534 21.0241930003617 -290.60467166559</t>
  </si>
  <si>
    <t>-765.58944008217 19.7566182850121 -374.236636759354</t>
  </si>
  <si>
    <t>-768.888092992306 18.9833541386308 -458.061845735604</t>
  </si>
  <si>
    <t>-770.182444893471 18.2837496428024 -580.710719786168</t>
  </si>
  <si>
    <t>-749.678100563794 9.62813053712966 -655.843041881635</t>
  </si>
  <si>
    <t>-768.048094880218 49.9123009623881 -527.088572581701</t>
  </si>
  <si>
    <t>-761.828577309877 204.220972753881 -504.974650853676</t>
  </si>
  <si>
    <t>-787.288686839393 252.53522097889 -228.214659030224</t>
  </si>
  <si>
    <t>-559.264450095415 211.477047118876 -244.576290178868</t>
  </si>
  <si>
    <t>-739.43095620396 118.647907910784 -93.2305218439486</t>
  </si>
  <si>
    <t>-763.072864946546 132.653039664089 321.435049735518</t>
  </si>
  <si>
    <t>-801.253230607899 178.255772863925 780.617941537853</t>
  </si>
  <si>
    <t>-650.915408894904 186.331887277508 837.337722748695</t>
  </si>
  <si>
    <t>-713.223369785109 -76.203577449362 325.212566326718</t>
  </si>
  <si>
    <t>-741.9334390301 -119.586168104148 785.251105291496</t>
  </si>
  <si>
    <t>-588.831552146347 -135.581989069698 832.024720292346</t>
  </si>
  <si>
    <t>9763-20170724T120827.481788700.bin</t>
  </si>
  <si>
    <t>-726.499169169499 27.7633076650188 -89.9566534842694</t>
  </si>
  <si>
    <t>-748.742755898219 23.0040497591287 -198.30820783203</t>
  </si>
  <si>
    <t>-758.84236149057 20.9416999986893 -290.609788239972</t>
  </si>
  <si>
    <t>-765.394396199744 19.6217180865654 -374.23673779211</t>
  </si>
  <si>
    <t>-768.781107034335 18.7581108310903 -458.057519599837</t>
  </si>
  <si>
    <t>-770.242436066813 17.8862876729918 -580.703441325503</t>
  </si>
  <si>
    <t>-750.073768820087 9.03342662627688 -655.903523920742</t>
  </si>
  <si>
    <t>-767.964383994432 49.586250790745 -527.129600340608</t>
  </si>
  <si>
    <t>-761.75311740041 203.942219136663 -505.375513161182</t>
  </si>
  <si>
    <t>-784.792833358026 253.841779615579 -228.684914964363</t>
  </si>
  <si>
    <t>-557.567878858241 210.654824719026 -249.951273711665</t>
  </si>
  <si>
    <t>-738.957424099747 118.605944294517 -93.1790274389913</t>
  </si>
  <si>
    <t>-762.781881218329 132.474071175416 321.480628235848</t>
  </si>
  <si>
    <t>-801.237958810727 178.237295229542 780.616644807957</t>
  </si>
  <si>
    <t>-650.928679285026 186.539573286962 837.379535670458</t>
  </si>
  <si>
    <t>-713.089078894309 -76.3847855454294 325.217245896436</t>
  </si>
  <si>
    <t>-741.916519803451 -119.610388015426 785.267553991764</t>
  </si>
  <si>
    <t>-588.821945051765 -135.564453384099 832.079365667471</t>
  </si>
  <si>
    <t>9763-20170724T120827.544450900.bin</t>
  </si>
  <si>
    <t>-725.825887340245 28.0176466822315 -89.9167453355532</t>
  </si>
  <si>
    <t>-747.938847087501 23.3520385958698 -198.299220000693</t>
  </si>
  <si>
    <t>-758.128506641481 21.225890447118 -290.589376276952</t>
  </si>
  <si>
    <t>-764.84640559102 19.7980271380452 -374.201298716102</t>
  </si>
  <si>
    <t>-768.485538030625 18.7756232514043 -458.009750254926</t>
  </si>
  <si>
    <t>-770.412225117889 17.6185882678453 -580.646988125207</t>
  </si>
  <si>
    <t>-750.548176375799 8.45371575862646 -655.89075555468</t>
  </si>
  <si>
    <t>-767.768565072579 49.4340838078588 -527.158508231858</t>
  </si>
  <si>
    <t>-761.011979910703 203.812914113434 -505.813058755407</t>
  </si>
  <si>
    <t>-778.760527871108 256.531156832728 -229.255075801641</t>
  </si>
  <si>
    <t>-552.489771956164 211.469338834253 -256.078417623016</t>
  </si>
  <si>
    <t>-737.837675497498 119.028334778285 -93.1254059056458</t>
  </si>
  <si>
    <t>-762.454901452402 132.660540994441 321.49574571797</t>
  </si>
  <si>
    <t>-801.225306670812 178.311362510599 780.644855855336</t>
  </si>
  <si>
    <t>-650.926707944002 186.5686125786 837.442372257794</t>
  </si>
  <si>
    <t>-713.063352200669 -76.5798182103297 325.244872354919</t>
  </si>
  <si>
    <t>-741.889271947342 -119.741906305117 785.296921480306</t>
  </si>
  <si>
    <t>-588.897590635263 -136.419208355765 832.192995424838</t>
  </si>
  <si>
    <t>9763-20170724T120827.577036900.bin</t>
  </si>
  <si>
    <t>-725.525924923895 28.5236340573965 -89.940312120435</t>
  </si>
  <si>
    <t>-747.590608731497 23.9115023501481 -198.334820548653</t>
  </si>
  <si>
    <t>-757.785966710144 21.7844099938518 -290.624388114168</t>
  </si>
  <si>
    <t>-764.528939073341 20.3386033942197 -374.234141122703</t>
  </si>
  <si>
    <t>-768.213509713029 19.2807108596785 -458.040016400895</t>
  </si>
  <si>
    <t>-770.229755566884 18.0521439808504 -580.675066600112</t>
  </si>
  <si>
    <t>-750.339517622335 8.60044364505143 -655.876459241164</t>
  </si>
  <si>
    <t>-767.479301129097 49.8950464979355 -527.208214975641</t>
  </si>
  <si>
    <t>-760.390631371489 204.254021522113 -505.864598878587</t>
  </si>
  <si>
    <t>-775.644709970802 257.217317585711 -229.204515666264</t>
  </si>
  <si>
    <t>-549.393716549861 211.693970320447 -255.408415267593</t>
  </si>
  <si>
    <t>-737.367311224274 119.531260633172 -93.1301105305193</t>
  </si>
  <si>
    <t>-762.230234700427 132.971451643277 321.482748913451</t>
  </si>
  <si>
    <t>-801.22983983908 178.333316273112 780.665088749954</t>
  </si>
  <si>
    <t>-650.93423873173 186.630679642064 837.464922625295</t>
  </si>
  <si>
    <t>-712.965857014955 -76.56920471749 325.227461152386</t>
  </si>
  <si>
    <t>-741.867068311935 -119.68776890545 785.305148324867</t>
  </si>
  <si>
    <t>-588.806676263176 -135.684691261381 832.214017059995</t>
  </si>
  <si>
    <t>9763-20170724T120827.641708300.bin</t>
  </si>
  <si>
    <t>-725.177393742338 30.1691383989476 -89.7675422684035</t>
  </si>
  <si>
    <t>-746.800164660813 25.8964632725695 -198.265135774578</t>
  </si>
  <si>
    <t>-756.790391416029 23.9530282183173 -290.581138533391</t>
  </si>
  <si>
    <t>-763.418523146656 22.6379676844629 -374.202128136278</t>
  </si>
  <si>
    <t>-767.060337635829 21.673762868963 -458.011051457217</t>
  </si>
  <si>
    <t>-769.094497955831 20.5423378813045 -580.646747497975</t>
  </si>
  <si>
    <t>-749.277790244054 10.5155778857234 -655.793167451983</t>
  </si>
  <si>
    <t>-766.140230790173 52.3305868278242 -527.158070439151</t>
  </si>
  <si>
    <t>-757.757789763117 206.598291165823 -505.407807132614</t>
  </si>
  <si>
    <t>-771.843781763655 257.884890604605 -228.370190298058</t>
  </si>
  <si>
    <t>-545.237401863197 212.266057124115 -251.107634258198</t>
  </si>
  <si>
    <t>-736.48436471853 121.065487763579 -92.8992561697444</t>
  </si>
  <si>
    <t>-761.673766429604 133.932728133388 321.712057276007</t>
  </si>
  <si>
    <t>-801.217357004829 178.506282209554 780.811400183315</t>
  </si>
  <si>
    <t>-650.935120161053 186.817416205828 837.644472143667</t>
  </si>
  <si>
    <t>-712.627801600494 -76.2134235483643 325.195966951176</t>
  </si>
  <si>
    <t>-741.841402167475 -119.690571514046 785.274194612036</t>
  </si>
  <si>
    <t>-588.78472644179 -135.677995293193 832.198390512969</t>
  </si>
  <si>
    <t>9763-20170724T120827.678310000.bin</t>
  </si>
  <si>
    <t>-724.71568048186 31.1571997586973 -89.7164049239473</t>
  </si>
  <si>
    <t>-746.238902275001 26.973255586496 -198.237114947262</t>
  </si>
  <si>
    <t>-756.14940051169 25.045170419759 -290.56202085716</t>
  </si>
  <si>
    <t>-762.708644890699 23.7209760904279 -374.188249107697</t>
  </si>
  <si>
    <t>-766.285604338119 22.7224224805736 -457.999699725111</t>
  </si>
  <si>
    <t>-768.230143915961 21.5131069382271 -580.636014950658</t>
  </si>
  <si>
    <t>-748.619208192779 11.3215684093007 -655.814229882003</t>
  </si>
  <si>
    <t>-765.217691864476 53.3286704067575 -527.167143185904</t>
  </si>
  <si>
    <t>-756.377295577662 207.568485258568 -505.506731634046</t>
  </si>
  <si>
    <t>-771.286677994323 257.791300770101 -228.317240164769</t>
  </si>
  <si>
    <t>-544.602203661477 211.883166210458 -249.650765284901</t>
  </si>
  <si>
    <t>-735.739919143639 121.994336645784 -92.7658331752899</t>
  </si>
  <si>
    <t>-761.298150757088 134.568803242781 321.831915536021</t>
  </si>
  <si>
    <t>-801.19274111901 178.695578015321 780.903999840488</t>
  </si>
  <si>
    <t>-650.899893241585 186.619414679009 837.764475344625</t>
  </si>
  <si>
    <t>-712.354050836247 -75.8288550609084 325.20847490459</t>
  </si>
  <si>
    <t>-741.813238374501 -119.714901573234 785.254637280416</t>
  </si>
  <si>
    <t>-588.744820840917 -135.521809300591 832.201735948964</t>
  </si>
  <si>
    <t>9763-20170724T120827.741504300.bin</t>
  </si>
  <si>
    <t>-723.817976187294 32.5105522723009 -89.5657113259138</t>
  </si>
  <si>
    <t>-745.078325418626 28.4161363678711 -198.14171647705</t>
  </si>
  <si>
    <t>-754.924244810131 26.4160287941459 -290.472007952382</t>
  </si>
  <si>
    <t>-761.49261496821 24.9749675006312 -374.095675251033</t>
  </si>
  <si>
    <t>-765.148285493167 23.807594633874 -457.901353888386</t>
  </si>
  <si>
    <t>-767.286335180624 22.2957089331671 -580.531218399308</t>
  </si>
  <si>
    <t>-748.13197938653 11.8913501526008 -655.797880384362</t>
  </si>
  <si>
    <t>-764.037180897665 54.2321594592463 -527.148221404876</t>
  </si>
  <si>
    <t>-754.427087629943 208.506114250842 -506.039451213592</t>
  </si>
  <si>
    <t>-772.219681091681 257.578106714762 -228.813976757795</t>
  </si>
  <si>
    <t>-545.550194760375 210.638154751995 -247.947942041752</t>
  </si>
  <si>
    <t>-734.294586571101 123.383649690511 -92.6076621814375</t>
  </si>
  <si>
    <t>-760.493198110328 135.455527704166 321.965046790998</t>
  </si>
  <si>
    <t>-801.207828190336 178.837989853327 781.059595759452</t>
  </si>
  <si>
    <t>-650.926214288156 186.763353643447 837.949528550791</t>
  </si>
  <si>
    <t>-712.193258862738 -75.1707707072485 325.328582379049</t>
  </si>
  <si>
    <t>-741.69376188563 -119.811833997614 785.277608676391</t>
  </si>
  <si>
    <t>-588.741878936855 -136.246902804638 832.388406280019</t>
  </si>
  <si>
    <t>9763-20170724T120827.774592800.bin</t>
  </si>
  <si>
    <t>-723.409218840824 32.9466310174396 -89.4890463307987</t>
  </si>
  <si>
    <t>-744.581670694322 28.8713925314901 -198.082825102225</t>
  </si>
  <si>
    <t>-754.410866651074 26.8188460875804 -290.413764780081</t>
  </si>
  <si>
    <t>-760.989290436468 25.3069628413784 -374.035474041175</t>
  </si>
  <si>
    <t>-764.681173912148 24.0457693881551 -457.838207846651</t>
  </si>
  <si>
    <t>-766.901729448747 22.3734992493289 -580.46445077102</t>
  </si>
  <si>
    <t>-747.912335849549 11.880958020095 -655.760705455939</t>
  </si>
  <si>
    <t>-763.582871968024 54.3772445797126 -527.126096338403</t>
  </si>
  <si>
    <t>-753.80305516908 208.666524254491 -506.219853763325</t>
  </si>
  <si>
    <t>-772.404278982796 258.046204515071 -229.102169676154</t>
  </si>
  <si>
    <t>-545.752687416666 210.620755569024 -247.224337921614</t>
  </si>
  <si>
    <t>-733.638072664308 123.958803853215 -92.5657752477225</t>
  </si>
  <si>
    <t>-760.160190036477 135.75679178086 321.994195519764</t>
  </si>
  <si>
    <t>-801.201368253195 178.983288842829 781.085497713424</t>
  </si>
  <si>
    <t>-650.921411372206 186.781107955298 837.997230860649</t>
  </si>
  <si>
    <t>-712.304524967677 -74.9271445687116 325.401969706755</t>
  </si>
  <si>
    <t>-741.618482783728 -119.804963190509 785.31729136817</t>
  </si>
  <si>
    <t>-588.669388737711 -135.998279399083 832.520861995147</t>
  </si>
  <si>
    <t>9763-20170724T120827.842279400.bin</t>
  </si>
  <si>
    <t>-722.630082549169 33.4341571000321 -89.4235857984154</t>
  </si>
  <si>
    <t>-743.692821785401 29.3083552087739 -198.03682483625</t>
  </si>
  <si>
    <t>-753.539486936238 27.0958061235526 -290.362148449384</t>
  </si>
  <si>
    <t>-760.181351827055 25.3989026761974 -373.975291452487</t>
  </si>
  <si>
    <t>-763.986327456439 23.9141414675612 -457.76947102399</t>
  </si>
  <si>
    <t>-766.427957715957 21.8759338279422 -580.386020034299</t>
  </si>
  <si>
    <t>-747.7357850327 11.0729884638799 -655.712695173303</t>
  </si>
  <si>
    <t>-763.000964578543 54.0378088395494 -527.149506097303</t>
  </si>
  <si>
    <t>-752.860203752372 208.350793583852 -506.524397775535</t>
  </si>
  <si>
    <t>-772.306263647407 258.642043017988 -229.628658290327</t>
  </si>
  <si>
    <t>-545.612268946284 210.632128918175 -245.546965399776</t>
  </si>
  <si>
    <t>-732.55830477325 124.599300849372 -92.5706350377233</t>
  </si>
  <si>
    <t>-759.685104999523 136.000484966826 321.961321475236</t>
  </si>
  <si>
    <t>-801.259400076634 178.924695776584 781.066932721216</t>
  </si>
  <si>
    <t>-650.996517188957 186.916524605911 837.996982786194</t>
  </si>
  <si>
    <t>-712.532144671024 -74.5461410899559 325.537526156599</t>
  </si>
  <si>
    <t>-741.496592763294 -119.870161647207 785.400372131539</t>
  </si>
  <si>
    <t>-588.664729262138 -136.682677502357 832.766828701701</t>
  </si>
  <si>
    <t>9763-20170724T120827.874364400.bin</t>
  </si>
  <si>
    <t>-722.296533069989 33.5902367777328 -89.4209071908261</t>
  </si>
  <si>
    <t>-743.313874314133 29.4345426901236 -198.041783866882</t>
  </si>
  <si>
    <t>-753.150119000043 27.143730268217 -290.366416284335</t>
  </si>
  <si>
    <t>-759.79527586783 25.35543154621 -373.977335278538</t>
  </si>
  <si>
    <t>-763.616821413683 23.7590817593411 -457.768578276271</t>
  </si>
  <si>
    <t>-766.098053949302 21.5358979318974 -580.38106052559</t>
  </si>
  <si>
    <t>-747.525790520719 10.5780573769237 -655.715037049732</t>
  </si>
  <si>
    <t>-762.639744184056 53.7770296480815 -527.194615446323</t>
  </si>
  <si>
    <t>-752.318020534545 208.094956202637 -506.745782865439</t>
  </si>
  <si>
    <t>-771.947381344932 258.938834392693 -229.963915611695</t>
  </si>
  <si>
    <t>-545.228193976566 210.73098925273 -244.894590571553</t>
  </si>
  <si>
    <t>-732.204143545605 124.841781856215 -92.5974213953529</t>
  </si>
  <si>
    <t>-759.593918103362 136.10924966666 321.920963815518</t>
  </si>
  <si>
    <t>-801.265524331401 179.027960229364 781.036302684905</t>
  </si>
  <si>
    <t>-651.001043626222 186.947805816805 837.972015530136</t>
  </si>
  <si>
    <t>-712.52693584196 -74.311583818095 325.583911622903</t>
  </si>
  <si>
    <t>-741.451430459519 -119.909905161278 785.428003395924</t>
  </si>
  <si>
    <t>-588.639121359457 -136.765672986421 832.842131600734</t>
  </si>
  <si>
    <t>9763-20170724T120827.943109600.bin</t>
  </si>
  <si>
    <t>-721.712668669565 33.8066273246397 -89.4509288614477</t>
  </si>
  <si>
    <t>-742.650602588349 29.5915573943194 -198.084921212787</t>
  </si>
  <si>
    <t>-752.463639983364 27.1739514055014 -290.408735413786</t>
  </si>
  <si>
    <t>-759.107282301555 25.2395699049773 -374.016507670771</t>
  </si>
  <si>
    <t>-762.947966518027 23.4655899031022 -457.803356476408</t>
  </si>
  <si>
    <t>-765.480965273582 20.9481253637464 -580.409167286527</t>
  </si>
  <si>
    <t>-747.24328844122 9.79978039715479 -655.796933878267</t>
  </si>
  <si>
    <t>-761.984491830583 53.3155668306929 -527.301914109593</t>
  </si>
  <si>
    <t>-751.282964309202 207.650833898783 -507.263253998076</t>
  </si>
  <si>
    <t>-771.451815762336 259.128691430303 -230.63745885079</t>
  </si>
  <si>
    <t>-544.672003673016 210.810036347651 -244.22954120204</t>
  </si>
  <si>
    <t>-731.698627838615 125.075674989778 -92.6729665689415</t>
  </si>
  <si>
    <t>-759.514522359025 136.216706401145 321.82038715277</t>
  </si>
  <si>
    <t>-801.313274522732 179.022217631163 780.96539068587</t>
  </si>
  <si>
    <t>-651.05419238243 187.030358226066 837.902956764766</t>
  </si>
  <si>
    <t>-712.404737441921 -74.0916584283807 325.621679133852</t>
  </si>
  <si>
    <t>-741.387713707315 -119.896015545291 785.455242465008</t>
  </si>
  <si>
    <t>-588.512434726987 -136.077640213746 832.901292206514</t>
  </si>
  <si>
    <t>9763-20170724T120827.979207400.bin</t>
  </si>
  <si>
    <t>-721.480641085122 33.9365128541933 -89.4716763122746</t>
  </si>
  <si>
    <t>-742.371908929624 29.7040522065015 -198.11402234392</t>
  </si>
  <si>
    <t>-752.16512882934 27.2586425820587 -290.439194261995</t>
  </si>
  <si>
    <t>-758.799103742291 25.2942593228452 -374.047060637611</t>
  </si>
  <si>
    <t>-762.638539306898 23.4857444146742 -457.833110001008</t>
  </si>
  <si>
    <t>-765.179251850015 20.9133422618875 -580.437676667443</t>
  </si>
  <si>
    <t>-747.057568262962 9.72873560607741 -655.847995700709</t>
  </si>
  <si>
    <t>-761.68976931057 53.305470128729 -527.345077056078</t>
  </si>
  <si>
    <t>-750.949967664403 207.654112928007 -507.486954085104</t>
  </si>
  <si>
    <t>-771.097172814044 259.144647906357 -230.861980435422</t>
  </si>
  <si>
    <t>-544.272332744037 210.913886186577 -244.007299913742</t>
  </si>
  <si>
    <t>-731.501782201465 125.210675250247 -92.7029338451407</t>
  </si>
  <si>
    <t>-759.419796444006 136.297553052919 321.785046984391</t>
  </si>
  <si>
    <t>-801.318228462643 179.106789025986 780.926676867761</t>
  </si>
  <si>
    <t>-651.061138173657 187.068484687456 837.876272766268</t>
  </si>
  <si>
    <t>-712.321259343713 -74.0765431778373 325.630244778054</t>
  </si>
  <si>
    <t>-741.360795199719 -119.912835502948 785.459088090666</t>
  </si>
  <si>
    <t>-588.513526428191 -136.284546907003 832.930054001521</t>
  </si>
  <si>
    <t>9763-20170724T120828.043384700.bin</t>
  </si>
  <si>
    <t>-721.09812650408 34.0223796961034 -89.484694895427</t>
  </si>
  <si>
    <t>-741.937773526042 29.8205528812694 -198.138145207078</t>
  </si>
  <si>
    <t>-751.729506901753 27.3423098460844 -290.462567532014</t>
  </si>
  <si>
    <t>-758.38029942875 25.3239325536056 -374.067795058132</t>
  </si>
  <si>
    <t>-762.255705988975 23.4351480873261 -457.850505767698</t>
  </si>
  <si>
    <t>-764.870862636077 20.7154907904921 -580.450220342574</t>
  </si>
  <si>
    <t>-746.92150005565 9.53993151146483 -655.903244839372</t>
  </si>
  <si>
    <t>-761.258394614295 53.1642599451814 -527.400443959798</t>
  </si>
  <si>
    <t>-749.594218442122 207.511361161654 -507.951267804939</t>
  </si>
  <si>
    <t>-769.927915658188 258.218949405315 -231.195221863573</t>
  </si>
  <si>
    <t>-543.212906436371 209.359473155571 -243.90752768627</t>
  </si>
  <si>
    <t>-731.187941649258 125.35227687019 -92.697319309519</t>
  </si>
  <si>
    <t>-759.156953390193 136.320980871388 321.79038004517</t>
  </si>
  <si>
    <t>-801.338108252085 179.175150403839 780.878632373382</t>
  </si>
  <si>
    <t>-651.08252974026 186.970398621644 837.855054869248</t>
  </si>
  <si>
    <t>-712.257022742506 -74.0969643278956 325.602596311646</t>
  </si>
  <si>
    <t>-741.304960202794 -119.964958818683 785.456088080589</t>
  </si>
  <si>
    <t>-588.448648758486 -136.144819611661 832.963790841764</t>
  </si>
  <si>
    <t>9763-20170724T120828.076472200.bin</t>
  </si>
  <si>
    <t>-721.01191700105 33.9603998799237 -89.4793520601811</t>
  </si>
  <si>
    <t>-741.893872803232 29.7659204556621 -198.124783400476</t>
  </si>
  <si>
    <t>-751.780639783043 27.1985941184482 -290.436745969855</t>
  </si>
  <si>
    <t>-758.543449666623 25.060996352139 -374.030139469727</t>
  </si>
  <si>
    <t>-762.558507643747 23.0132821893806 -457.802502233249</t>
  </si>
  <si>
    <t>-765.409551230037 20.0172139987405 -580.390525425685</t>
  </si>
  <si>
    <t>-747.497780709222 8.82956544409603 -655.85061609917</t>
  </si>
  <si>
    <t>-761.621046141035 52.5792921146183 -527.42273066895</t>
  </si>
  <si>
    <t>-749.169791245428 206.928250818533 -508.376320679537</t>
  </si>
  <si>
    <t>-768.7662521414 256.537439135754 -231.368138955732</t>
  </si>
  <si>
    <t>-542.323947568291 206.495735677867 -244.339321788358</t>
  </si>
  <si>
    <t>-731.241899911027 125.375803393189 -92.6995514620667</t>
  </si>
  <si>
    <t>-759.040407073987 136.111457762099 321.805656654297</t>
  </si>
  <si>
    <t>-801.360792182034 179.103579805093 780.865051925614</t>
  </si>
  <si>
    <t>-651.122246171939 187.189061468911 837.845707646544</t>
  </si>
  <si>
    <t>-712.390035484592 -74.1143685150664 325.571992082648</t>
  </si>
  <si>
    <t>-741.25872661808 -120.064988080642 785.450866532104</t>
  </si>
  <si>
    <t>-588.454879856979 -136.546335147542 833.023629819119</t>
  </si>
  <si>
    <t>9763-20170724T120828.144232200.bin</t>
  </si>
  <si>
    <t>-721.42832793006 33.7973357499488 -89.529303414978</t>
  </si>
  <si>
    <t>-742.193597677091 29.6287338985208 -198.198076410554</t>
  </si>
  <si>
    <t>-752.331033689289 26.8679681134006 -290.477375257269</t>
  </si>
  <si>
    <t>-759.466560213656 24.4756650277159 -374.032711297037</t>
  </si>
  <si>
    <t>-764.00429899314 22.094160081502 -457.769620323147</t>
  </si>
  <si>
    <t>-767.786733794486 18.5265905605063 -580.317133667385</t>
  </si>
  <si>
    <t>-749.878367454396 7.25907995548914 -655.765992194654</t>
  </si>
  <si>
    <t>-763.41664681981 51.320167891852 -527.53708008376</t>
  </si>
  <si>
    <t>-749.585096134487 205.589835876116 -509.069308697773</t>
  </si>
  <si>
    <t>-763.365442198643 252.412991037835 -231.22708009085</t>
  </si>
  <si>
    <t>-538.037608301404 198.570753656782 -247.867841357974</t>
  </si>
  <si>
    <t>-731.757793307893 125.411189690884 -92.7532537981406</t>
  </si>
  <si>
    <t>-758.91658888041 135.875033069729 321.801298182918</t>
  </si>
  <si>
    <t>-801.36693618587 179.127346014335 780.859425000592</t>
  </si>
  <si>
    <t>-651.127748208174 187.008588654312 837.867470184513</t>
  </si>
  <si>
    <t>-713.073861799554 -74.2792831378124 325.53668384854</t>
  </si>
  <si>
    <t>-741.077518182824 -120.138345574612 785.481979467998</t>
  </si>
  <si>
    <t>-588.32978443678 -136.325226950133 833.335304292906</t>
  </si>
  <si>
    <t>9763-20170724T120828.207078100.bin</t>
  </si>
  <si>
    <t>-721.951748231837 33.3601418840285 -89.6369394817748</t>
  </si>
  <si>
    <t>-742.37107422913 29.1949221341804 -198.371520702553</t>
  </si>
  <si>
    <t>-752.576099018858 26.4066808283583 -290.642411120844</t>
  </si>
  <si>
    <t>-759.918830715692 23.9887502784222 -374.179129333517</t>
  </si>
  <si>
    <t>-764.810253373963 21.583781149038 -457.895409542993</t>
  </si>
  <si>
    <t>-769.270691418258 17.9881566652048 -580.419279977253</t>
  </si>
  <si>
    <t>-751.293276333343 6.34602954810384 -655.794939473028</t>
  </si>
  <si>
    <t>-764.437343188714 50.7784023277616 -527.677447346226</t>
  </si>
  <si>
    <t>-749.558550121864 204.970364126177 -509.156523971483</t>
  </si>
  <si>
    <t>-754.899064396679 247.246254570365 -230.296665723578</t>
  </si>
  <si>
    <t>-531.134007069019 189.335563942808 -253.18970231327</t>
  </si>
  <si>
    <t>-731.955633910954 125.045973325314 -92.8536803929711</t>
  </si>
  <si>
    <t>-759.183738307176 135.679004026394 321.692076667238</t>
  </si>
  <si>
    <t>-801.434225693358 179.025625123928 780.83724218524</t>
  </si>
  <si>
    <t>-651.202510134628 187.314665993946 837.806750829966</t>
  </si>
  <si>
    <t>-714.590068445912 -75.1159398910547 325.504035256599</t>
  </si>
  <si>
    <t>-740.951249574501 -120.257523117036 785.561330098511</t>
  </si>
  <si>
    <t>-588.320023895476 -136.857716083069 833.644335779515</t>
  </si>
  <si>
    <t>9763-20170724T120828.243171300.bin</t>
  </si>
  <si>
    <t>-722.202191993008 33.0196221167296 -89.701675803522</t>
  </si>
  <si>
    <t>-742.36710633621 28.9629223898003 -198.487810340583</t>
  </si>
  <si>
    <t>-752.637850066586 26.2361625349292 -290.753262390012</t>
  </si>
  <si>
    <t>-760.153934594539 23.8719787848561 -374.275949535039</t>
  </si>
  <si>
    <t>-765.333268398021 21.5208241235214 -457.976518819446</t>
  </si>
  <si>
    <t>-770.340358090004 18.0078423581813 -580.481717026485</t>
  </si>
  <si>
    <t>-752.459392111263 6.08450066195746 -655.836267160244</t>
  </si>
  <si>
    <t>-765.142372775307 50.749947533579 -527.744852720743</t>
  </si>
  <si>
    <t>-749.408439356903 204.855892774979 -509.180234237093</t>
  </si>
  <si>
    <t>-751.49826843085 244.695543600217 -229.918753280286</t>
  </si>
  <si>
    <t>-528.255285535022 185.804563977293 -255.274940943159</t>
  </si>
  <si>
    <t>-731.958873883742 124.758394492384 -92.9007340907106</t>
  </si>
  <si>
    <t>-759.262780308701 135.492019585564 321.637396355077</t>
  </si>
  <si>
    <t>-801.454457268895 179.01140433985 780.794639431976</t>
  </si>
  <si>
    <t>-651.217880588115 187.300066460735 837.751511621377</t>
  </si>
  <si>
    <t>-715.105581583371 -75.5689248258357 325.431818743637</t>
  </si>
  <si>
    <t>-740.939136675492 -120.29141402336 785.58394062121</t>
  </si>
  <si>
    <t>-588.292370738273 -136.70348760151 833.682062405019</t>
  </si>
  <si>
    <t>9763-20170724T120828.276263000.bin</t>
  </si>
  <si>
    <t>-722.384954201995 32.4821625255336 -89.7486967060977</t>
  </si>
  <si>
    <t>-742.194053517592 28.6322550764148 -198.607721713101</t>
  </si>
  <si>
    <t>-752.592036026419 26.0248851570532 -290.862356527872</t>
  </si>
  <si>
    <t>-760.396922278403 23.7622229647561 -374.361302677159</t>
  </si>
  <si>
    <t>-766.039961871971 21.5093376492882 -458.034627976173</t>
  </si>
  <si>
    <t>-771.916995344479 18.1429467661585 -580.505309385513</t>
  </si>
  <si>
    <t>-754.178681354223 5.86054576547031 -655.835846258419</t>
  </si>
  <si>
    <t>-766.149525703898 50.8024577955837 -527.776309113011</t>
  </si>
  <si>
    <t>-749.166163999285 204.780484059146 -509.098644248631</t>
  </si>
  <si>
    <t>-749.297679024912 242.855303772059 -229.58320208828</t>
  </si>
  <si>
    <t>-526.474884647221 182.981546511697 -256.297612743539</t>
  </si>
  <si>
    <t>-731.738350912901 124.317918518953 -92.9127760929141</t>
  </si>
  <si>
    <t>-759.309308726657 135.254473319783 321.602363248827</t>
  </si>
  <si>
    <t>-801.454821218168 179.058696123541 780.74478555172</t>
  </si>
  <si>
    <t>-651.212349788602 187.243621092044 837.701120595762</t>
  </si>
  <si>
    <t>-715.314732642387 -76.0343576164914 325.348712335464</t>
  </si>
  <si>
    <t>-740.950853985577 -120.290647825635 785.579215012453</t>
  </si>
  <si>
    <t>-588.290126695248 -136.630830320431 833.657431118299</t>
  </si>
  <si>
    <t>9763-20170724T120828.343012700.bin</t>
  </si>
  <si>
    <t>-721.35848517497 30.9699444884545 -89.662242869917</t>
  </si>
  <si>
    <t>-740.753245823893 27.6018027654584 -198.611774150186</t>
  </si>
  <si>
    <t>-751.480416930334 25.2669651536562 -290.836023552105</t>
  </si>
  <si>
    <t>-759.859739530898 23.232563370078 -374.285281638143</t>
  </si>
  <si>
    <t>-766.356502822445 21.1929439958594 -457.901970543952</t>
  </si>
  <si>
    <t>-773.788821266995 18.1337598018115 -580.29623819471</t>
  </si>
  <si>
    <t>-756.427698390021 5.20909361464305 -655.607323914944</t>
  </si>
  <si>
    <t>-766.892951951603 50.6099880369754 -527.589608006431</t>
  </si>
  <si>
    <t>-747.286816818383 204.161532345328 -508.293079939095</t>
  </si>
  <si>
    <t>-744.658147781572 242.225692940812 -228.788664969329</t>
  </si>
  <si>
    <t>-522.463816571442 180.133653672662 -255.673401805486</t>
  </si>
  <si>
    <t>-728.947526451026 122.859111097065 -92.8105313217136</t>
  </si>
  <si>
    <t>-758.009482630774 134.501637172322 321.58356972302</t>
  </si>
  <si>
    <t>-801.418057698203 179.025144748678 780.55019705371</t>
  </si>
  <si>
    <t>-651.211871011011 187.153603814955 837.610166888876</t>
  </si>
  <si>
    <t>-715.37480819887 -77.3676678486891 325.262401220329</t>
  </si>
  <si>
    <t>-740.998198178596 -120.377639612135 785.571042152639</t>
  </si>
  <si>
    <t>-588.323653830121 -136.788381740532 833.581419799777</t>
  </si>
  <si>
    <t>9763-20170724T120828.377102300.bin</t>
  </si>
  <si>
    <t>-720.563518334398 30.52386135544 -89.5519405217</t>
  </si>
  <si>
    <t>-740.309727047961 27.3501103898022 -198.444209111128</t>
  </si>
  <si>
    <t>-751.120033282618 25.0245949758714 -290.658938996166</t>
  </si>
  <si>
    <t>-759.492422715503 22.9425110790094 -374.10776404335</t>
  </si>
  <si>
    <t>-765.902250877168 20.7935791969674 -457.728487553386</t>
  </si>
  <si>
    <t>-773.12188514336 17.5059613632177 -580.129375412612</t>
  </si>
  <si>
    <t>-755.895042587692 4.37350221211977 -655.435339245171</t>
  </si>
  <si>
    <t>-766.16030225002 50.06151202773 -527.480371021487</t>
  </si>
  <si>
    <t>-745.936787865277 203.515911180881 -508.108964695203</t>
  </si>
  <si>
    <t>-742.458216673426 243.221622863365 -228.842198207677</t>
  </si>
  <si>
    <t>-520.668430466956 179.931509411933 -256.2680662701</t>
  </si>
  <si>
    <t>-727.387186335306 122.845486162014 -92.7932448792172</t>
  </si>
  <si>
    <t>-756.472282282287 133.967412752404 321.613518439825</t>
  </si>
  <si>
    <t>-801.332606760678 179.002160968764 780.351312603718</t>
  </si>
  <si>
    <t>-651.178075019325 187.050494390584 837.558535660158</t>
  </si>
  <si>
    <t>-715.350987958982 -77.7438903676418 325.268004227495</t>
  </si>
  <si>
    <t>-741.029993409648 -120.338280475488 785.583502065231</t>
  </si>
  <si>
    <t>-588.26027558861 -136.07575334326 833.516406621051</t>
  </si>
  <si>
    <t>9763-20170724T120828.444288600.bin</t>
  </si>
  <si>
    <t>-719.855251089963 30.1512687787388 -89.8400573121899</t>
  </si>
  <si>
    <t>-740.048433076895 27.2008822283585 -198.65642690234</t>
  </si>
  <si>
    <t>-750.811907433865 24.7994176761495 -290.874726739191</t>
  </si>
  <si>
    <t>-758.977096766983 22.5512749721729 -374.339811393586</t>
  </si>
  <si>
    <t>-765.018093332619 20.1296589040569 -457.980572442128</t>
  </si>
  <si>
    <t>-771.524472731425 16.3248190165921 -580.406585684497</t>
  </si>
  <si>
    <t>-754.864312334852 3.36910589139029 -655.870438063004</t>
  </si>
  <si>
    <t>-764.675075340288 49.0777934474831 -527.865511498712</t>
  </si>
  <si>
    <t>-743.729472136553 202.471184491799 -508.831119894131</t>
  </si>
  <si>
    <t>-742.259536893773 244.500046943655 -229.886755929034</t>
  </si>
  <si>
    <t>-520.940390733262 179.454685491305 -257.006034521391</t>
  </si>
  <si>
    <t>-725.31361994952 123.011497302363 -93.0016476862178</t>
  </si>
  <si>
    <t>-754.447711626543 133.395028237586 321.420760462703</t>
  </si>
  <si>
    <t>-801.208025147228 178.893484612791 779.975333371536</t>
  </si>
  <si>
    <t>-651.155714257374 186.805705480254 837.469007304367</t>
  </si>
  <si>
    <t>-715.588006897514 -77.6875483103997 325.220723478677</t>
  </si>
  <si>
    <t>-741.066445373726 -120.365211306577 785.581744884432</t>
  </si>
  <si>
    <t>-588.318636108086 -136.440956811854 833.47222705638</t>
  </si>
  <si>
    <t>9763-20170724T120828.477376400.bin</t>
  </si>
  <si>
    <t>-720.00560066816 30.0699953958926 -90.0140143215341</t>
  </si>
  <si>
    <t>-740.036270160781 27.086582199815 -198.85969247947</t>
  </si>
  <si>
    <t>-750.637735200498 24.7276995521181 -291.097888406696</t>
  </si>
  <si>
    <t>-758.644688264026 22.5478566301163 -374.58006625065</t>
  </si>
  <si>
    <t>-764.514675814293 20.222640566752 -458.235631716104</t>
  </si>
  <si>
    <t>-770.755784915221 16.5896466672284 -580.68072963291</t>
  </si>
  <si>
    <t>-754.335534524563 3.8046921490502 -656.226260910248</t>
  </si>
  <si>
    <t>-763.962431125359 49.2612668681031 -528.081584855229</t>
  </si>
  <si>
    <t>-742.712154501124 202.612194410201 -508.909085646052</t>
  </si>
  <si>
    <t>-742.997145981111 244.525187884938 -229.943579343184</t>
  </si>
  <si>
    <t>-521.530719217976 179.645076840078 -256.244261059886</t>
  </si>
  <si>
    <t>-725.153456373089 122.715984786659 -93.1460976617086</t>
  </si>
  <si>
    <t>-754.337212689031 133.48976712345 321.262959752618</t>
  </si>
  <si>
    <t>-801.216481785298 178.89380508145 779.860350756946</t>
  </si>
  <si>
    <t>-651.188433191919 186.822701690372 837.415250509481</t>
  </si>
  <si>
    <t>-715.7184445538 -77.7837319165956 325.199466590441</t>
  </si>
  <si>
    <t>-741.057904298457 -120.342946072632 785.596305356979</t>
  </si>
  <si>
    <t>-588.314550305101 -136.436822313609 833.494892323378</t>
  </si>
  <si>
    <t>9763-20170724T120828.542282300.bin</t>
  </si>
  <si>
    <t>-720.513291132468 29.7612857421634 -89.9822013831317</t>
  </si>
  <si>
    <t>-740.134644714261 26.6481015283864 -198.89869955267</t>
  </si>
  <si>
    <t>-750.277278101054 24.4210487600553 -291.1917011702</t>
  </si>
  <si>
    <t>-757.818197220362 22.4433368320017 -374.722344256814</t>
  </si>
  <si>
    <t>-763.167250877184 20.3978511247428 -458.420291002898</t>
  </si>
  <si>
    <t>-768.584403566256 17.2515870012664 -580.917913718251</t>
  </si>
  <si>
    <t>-752.141320113714 4.29295446606238 -656.428846780379</t>
  </si>
  <si>
    <t>-761.996593343959 49.6938484186057 -528.15106187569</t>
  </si>
  <si>
    <t>-740.516569574915 202.970980044935 -508.297764423319</t>
  </si>
  <si>
    <t>-743.010218338067 242.91855639547 -229.0548642711</t>
  </si>
  <si>
    <t>-521.095254687383 178.814417108177 -253.405207052099</t>
  </si>
  <si>
    <t>-726.226345782485 122.206777339874 -93.2232457755579</t>
  </si>
  <si>
    <t>-755.596340576 133.561681265377 321.157117653691</t>
  </si>
  <si>
    <t>-801.285552794407 179.046520132954 779.789499805863</t>
  </si>
  <si>
    <t>-651.207138244509 186.760448976513 837.241964055862</t>
  </si>
  <si>
    <t>-716.153693369936 -78.5503537674635 325.119334080939</t>
  </si>
  <si>
    <t>-741.049542354517 -120.332346540085 785.59945802835</t>
  </si>
  <si>
    <t>-588.279801287384 -136.178930831308 833.49624817707</t>
  </si>
  <si>
    <t>9763-20170724T120828.581382200.bin</t>
  </si>
  <si>
    <t>-720.603151436825 29.4064770330306 -90.0118191911765</t>
  </si>
  <si>
    <t>-740.195181999317 26.2469000461138 -198.932363589164</t>
  </si>
  <si>
    <t>-750.346766468187 24.0402450697172 -291.224695120681</t>
  </si>
  <si>
    <t>-757.907656163006 22.0952738422293 -374.754340028179</t>
  </si>
  <si>
    <t>-763.288008592401 20.0948114715188 -458.451314787264</t>
  </si>
  <si>
    <t>-768.763297029716 17.0242083385167 -580.948386603684</t>
  </si>
  <si>
    <t>-752.271218033201 4.02992467135505 -656.442567281883</t>
  </si>
  <si>
    <t>-762.098241760459 49.4265706542192 -528.166643231795</t>
  </si>
  <si>
    <t>-740.786085907155 202.743737615254 -508.333382365709</t>
  </si>
  <si>
    <t>-743.795319183552 240.964147032858 -228.853995046507</t>
  </si>
  <si>
    <t>-521.58785758147 177.471763361762 -252.115200565085</t>
  </si>
  <si>
    <t>-727.094811968033 121.600938415533 -93.2184904236599</t>
  </si>
  <si>
    <t>-756.285314183864 133.323917722623 321.164270735746</t>
  </si>
  <si>
    <t>-801.347760167907 178.865710497451 779.812856811688</t>
  </si>
  <si>
    <t>-651.253807339324 186.860960395383 837.186310380115</t>
  </si>
  <si>
    <t>-715.942321370222 -78.9067580106955 325.025591891465</t>
  </si>
  <si>
    <t>-741.043378582821 -120.392050511255 785.573285758971</t>
  </si>
  <si>
    <t>-588.288212404953 -136.328735488279 833.486785944079</t>
  </si>
  <si>
    <t>9763-20170724T120828.643164300.bin</t>
  </si>
  <si>
    <t>-720.496415578825 28.397782536405 -89.9606234217831</t>
  </si>
  <si>
    <t>-740.334813299792 25.2402563629173 -198.836565763744</t>
  </si>
  <si>
    <t>-750.653222954592 22.9521991465226 -291.108618323446</t>
  </si>
  <si>
    <t>-758.350772741324 20.8809661496043 -374.622586066251</t>
  </si>
  <si>
    <t>-763.855802655117 18.6992585870514 -458.306992074279</t>
  </si>
  <si>
    <t>-769.50275255255 15.2970229283771 -580.787403928194</t>
  </si>
  <si>
    <t>-752.878582208081 2.53168807190036 -656.291789350834</t>
  </si>
  <si>
    <t>-762.76834857371 47.8428399872319 -528.102855144461</t>
  </si>
  <si>
    <t>-741.702780583313 201.211134404052 -508.846251961061</t>
  </si>
  <si>
    <t>-745.910571359426 239.487238949812 -229.390000097492</t>
  </si>
  <si>
    <t>-523.4444769341 176.39189968204 -251.215368920264</t>
  </si>
  <si>
    <t>-728.490986523517 120.077696854778 -93.0114374104164</t>
  </si>
  <si>
    <t>-756.891664243743 132.570503253085 321.403800084846</t>
  </si>
  <si>
    <t>-801.341573222467 178.73239280973 779.955242815039</t>
  </si>
  <si>
    <t>-651.244019231434 186.920933207384 837.29180034819</t>
  </si>
  <si>
    <t>-714.550424102039 -79.4366670044637 324.903570810238</t>
  </si>
  <si>
    <t>-741.087390654065 -120.459235502374 785.466195287675</t>
  </si>
  <si>
    <t>-588.286408681986 -136.123961428084 833.323201513693</t>
  </si>
  <si>
    <t>9763-20170724T120828.676252800.bin</t>
  </si>
  <si>
    <t>-720.383095395424 28.0469369659347 -89.8838702212807</t>
  </si>
  <si>
    <t>-740.538206075487 24.8632367307366 -198.700883843128</t>
  </si>
  <si>
    <t>-750.884085073606 22.4466665426789 -290.96664000997</t>
  </si>
  <si>
    <t>-758.512880018739 20.2038904667654 -374.482487907185</t>
  </si>
  <si>
    <t>-763.857746248609 17.7917716820871 -458.170775382198</t>
  </si>
  <si>
    <t>-769.172684749631 13.9829803465941 -580.654207609048</t>
  </si>
  <si>
    <t>-752.379348711249 1.4227584000987 -656.155460525463</t>
  </si>
  <si>
    <t>-762.630889808237 46.7102662189752 -528.058017062157</t>
  </si>
  <si>
    <t>-741.915421034612 200.189293054194 -509.380796953191</t>
  </si>
  <si>
    <t>-747.27728603018 240.447927634505 -230.223041421999</t>
  </si>
  <si>
    <t>-524.698383894642 177.35062849293 -250.860182613138</t>
  </si>
  <si>
    <t>-728.911098115228 119.632691162716 -92.877458321395</t>
  </si>
  <si>
    <t>-756.860489313899 132.281160358714 321.563661423424</t>
  </si>
  <si>
    <t>-801.313168588286 178.691519082764 780.061286077867</t>
  </si>
  <si>
    <t>-651.227578034081 186.998622282092 837.412279808775</t>
  </si>
  <si>
    <t>-713.915908536883 -79.6227622098995 324.908912316329</t>
  </si>
  <si>
    <t>-741.124669215585 -120.553945804485 785.411491385926</t>
  </si>
  <si>
    <t>-588.383679970811 -136.844606243444 833.25099926392</t>
  </si>
  <si>
    <t>9763-20170724T120828.745958500.bin</t>
  </si>
  <si>
    <t>-721.024282857097 27.695884783052 -89.8903441096754</t>
  </si>
  <si>
    <t>-741.376339952834 24.43894776614 -198.668570408679</t>
  </si>
  <si>
    <t>-751.630057470307 21.7624566226962 -290.937310740199</t>
  </si>
  <si>
    <t>-759.077231890899 19.1938823199721 -374.460226317617</t>
  </si>
  <si>
    <t>-764.145931001142 16.3604631843061 -458.152643950585</t>
  </si>
  <si>
    <t>-768.957606327604 11.8260375302618 -580.632037308654</t>
  </si>
  <si>
    <t>-762.6549432614 44.8678526163528 -528.203412709127</t>
  </si>
  <si>
    <t>-743.574233993406 198.710157137892 -511.096838817491</t>
  </si>
  <si>
    <t>-753.643879155592 242.695186653597 -232.632238072605</t>
  </si>
  <si>
    <t>-530.518354820713 180.285509877731 -249.020250551436</t>
  </si>
  <si>
    <t>-730.018255817734 119.286814690266 -92.7536592029538</t>
  </si>
  <si>
    <t>-756.95948456403 131.984874629695 321.752676952348</t>
  </si>
  <si>
    <t>-801.295194214068 178.608436577107 780.296426429258</t>
  </si>
  <si>
    <t>-651.224066198866 187.137675669011 837.65274490752</t>
  </si>
  <si>
    <t>-713.793970334964 -79.6102043288063 324.960242808028</t>
  </si>
  <si>
    <t>-741.18869467344 -120.582610711812 785.361630834384</t>
  </si>
  <si>
    <t>-588.404880920794 -136.656444178614 833.137760125955</t>
  </si>
  <si>
    <t>9763-20170724T120828.775037100.bin</t>
  </si>
  <si>
    <t>-721.867850258658 27.6039775648849 -89.934132072613</t>
  </si>
  <si>
    <t>-741.90660632568 24.2947004983778 -198.768823533751</t>
  </si>
  <si>
    <t>-752.0483297098 21.6184306058483 -291.049913119003</t>
  </si>
  <si>
    <t>-759.454505030967 19.0726717123775 -374.57726190419</t>
  </si>
  <si>
    <t>-764.54148212592 16.2873871472691 -458.270093748948</t>
  </si>
  <si>
    <t>-769.44398847525 11.8536646980415 -580.7497490826</t>
  </si>
  <si>
    <t>-763.097685323202 44.8516630695331 -528.298731836451</t>
  </si>
  <si>
    <t>-745.370146686239 198.935886946399 -511.981490294401</t>
  </si>
  <si>
    <t>-758.261113983504 244.113127083891 -233.824216747693</t>
  </si>
  <si>
    <t>-534.627672098872 182.992565748872 -247.997674762669</t>
  </si>
  <si>
    <t>-730.776483815451 119.175105238123 -92.7722105968508</t>
  </si>
  <si>
    <t>-757.510176188668 132.108424447666 321.740374058178</t>
  </si>
  <si>
    <t>-801.309573329407 178.680889288423 780.390514898927</t>
  </si>
  <si>
    <t>-651.216955323308 187.106179032855 837.705933054085</t>
  </si>
  <si>
    <t>-714.465693674474 -79.5912456131371 324.975859701874</t>
  </si>
  <si>
    <t>-741.199822681798 -120.559402039548 785.373648306621</t>
  </si>
  <si>
    <t>-588.396489033131 -136.471183976738 833.141714598799</t>
  </si>
  <si>
    <t>9763-20170724T120828.844725200.bin</t>
  </si>
  <si>
    <t>-723.84188228543 27.2357156881487 -89.9689987175691</t>
  </si>
  <si>
    <t>-742.795321771069 23.8454159704368 -198.995477956104</t>
  </si>
  <si>
    <t>-752.463878742875 21.3829363710204 -291.333386233503</t>
  </si>
  <si>
    <t>-759.612893977138 19.1624932095813 -374.892324242953</t>
  </si>
  <si>
    <t>-764.607382559685 16.8475723549716 -458.605002089764</t>
  </si>
  <si>
    <t>-769.549074519026 13.2714485954814 -581.111188382618</t>
  </si>
  <si>
    <t>-753.56195246175 0.934539743739151 -656.823820850401</t>
  </si>
  <si>
    <t>-763.407353637209 45.9307957028577 -528.424462671174</t>
  </si>
  <si>
    <t>-748.514975678981 200.29261945319 -511.596093401761</t>
  </si>
  <si>
    <t>-766.45416182494 246.340171426689 -233.861707873219</t>
  </si>
  <si>
    <t>-541.428440317887 190.171354455553 -246.392385458868</t>
  </si>
  <si>
    <t>-732.303400360154 119.082967845521 -92.9390989625081</t>
  </si>
  <si>
    <t>-759.40803989838 132.340580714605 321.539127358461</t>
  </si>
  <si>
    <t>-801.399203432741 178.875773483985 780.463793930559</t>
  </si>
  <si>
    <t>-651.229716063779 187.227850544322 837.587905481069</t>
  </si>
  <si>
    <t>-716.641549438171 -79.8310793339576 325.006000643341</t>
  </si>
  <si>
    <t>-741.158057118872 -120.511597997555 785.486826741962</t>
  </si>
  <si>
    <t>-588.38165906013 -136.397624872348 833.349464438479</t>
  </si>
  <si>
    <t>9763-20170724T120828.877813400.bin</t>
  </si>
  <si>
    <t>-724.605427656902 26.9616425606491 -90.0257975159906</t>
  </si>
  <si>
    <t>-743.147277042854 23.4988744579587 -199.120726409062</t>
  </si>
  <si>
    <t>-752.642393587166 21.130231280456 -291.479203994696</t>
  </si>
  <si>
    <t>-759.70071696231 19.064833821139 -375.049738894023</t>
  </si>
  <si>
    <t>-764.667482957736 16.9824405463658 -458.77028375938</t>
  </si>
  <si>
    <t>-769.634626512783 13.8367993784473 -581.287067189177</t>
  </si>
  <si>
    <t>-753.9415820097 1.67501618249594 -657.08961127175</t>
  </si>
  <si>
    <t>-763.676265306442 46.3352054484194 -528.479920286423</t>
  </si>
  <si>
    <t>-750.149047926885 200.769466993558 -511.013283031316</t>
  </si>
  <si>
    <t>-769.605419988688 246.737869527238 -233.367880460094</t>
  </si>
  <si>
    <t>-543.861390656958 193.50014187776 -245.773819596019</t>
  </si>
  <si>
    <t>-732.921454027538 119.145199824502 -93.1302119889001</t>
  </si>
  <si>
    <t>-760.241443201428 132.428100651331 321.333051419709</t>
  </si>
  <si>
    <t>-801.455121046273 178.9158971581 780.408091538062</t>
  </si>
  <si>
    <t>-651.237705232698 187.123793911941 837.427259867233</t>
  </si>
  <si>
    <t>-717.733993722407 -79.8825541444514 324.99857349293</t>
  </si>
  <si>
    <t>-741.123180828979 -120.503178074929 785.56392683267</t>
  </si>
  <si>
    <t>-588.379831741956 -136.5079226181 833.49239535076</t>
  </si>
  <si>
    <t>9763-20170724T120828.940005200.bin</t>
  </si>
  <si>
    <t>-725.690469184767 26.8898143875958 -90.1733115276198</t>
  </si>
  <si>
    <t>-744.202284735523 23.195722632486 -199.265842017636</t>
  </si>
  <si>
    <t>-753.638856654153 20.8313439686021 -291.630257019676</t>
  </si>
  <si>
    <t>-760.625996878569 18.8504514171293 -375.208885439468</t>
  </si>
  <si>
    <t>-765.499899666944 16.9387462968143 -458.938919129404</t>
  </si>
  <si>
    <t>-770.304158886576 14.1395843199812 -581.470707730841</t>
  </si>
  <si>
    <t>-754.925450441026 2.63706228928527 -657.440374368432</t>
  </si>
  <si>
    <t>-764.70349043587 46.5224285379345 -528.553428457821</t>
  </si>
  <si>
    <t>-752.506134835474 200.985019408149 -510.304383910817</t>
  </si>
  <si>
    <t>-774.214870030551 246.985052905896 -232.831399566574</t>
  </si>
  <si>
    <t>-547.439070279578 198.088299200846 -244.249432707915</t>
  </si>
  <si>
    <t>-734.079168902374 119.48660381842 -93.5617093943739</t>
  </si>
  <si>
    <t>-760.970580151616 132.772528628051 320.9294512948</t>
  </si>
  <si>
    <t>-801.496714498196 179.110859534394 780.163538756427</t>
  </si>
  <si>
    <t>-651.216701996032 187.113708045918 837.046615049709</t>
  </si>
  <si>
    <t>-718.74810116886 -79.6120500121422 324.984031006195</t>
  </si>
  <si>
    <t>-741.121861406123 -120.456213560129 785.657371165296</t>
  </si>
  <si>
    <t>-588.336410563492 -136.088226353136 833.574666070158</t>
  </si>
  <si>
    <t>9763-20170724T120828.979108300.bin</t>
  </si>
  <si>
    <t>-726.10664251703 27.1544877334529 -90.2667021127129</t>
  </si>
  <si>
    <t>-744.789002734353 23.3593060438257 -199.32667474232</t>
  </si>
  <si>
    <t>-754.167803719307 20.9495653269694 -291.695788632108</t>
  </si>
  <si>
    <t>-761.020505344238 18.9366384843377 -375.284808243432</t>
  </si>
  <si>
    <t>-765.67712082445 17.000283856939 -459.026719987881</t>
  </si>
  <si>
    <t>-770.072405191629 14.170760546119 -581.573035446257</t>
  </si>
  <si>
    <t>-754.594401193696 2.96538056924874 -657.56698771803</t>
  </si>
  <si>
    <t>-764.748154647079 46.5778996807437 -528.642169836245</t>
  </si>
  <si>
    <t>-752.707549866993 201.052513844003 -510.308157245464</t>
  </si>
  <si>
    <t>-775.238399957825 247.095080391114 -232.907673045416</t>
  </si>
  <si>
    <t>-548.373007992809 198.407661375029 -243.403659738046</t>
  </si>
  <si>
    <t>-734.754147110667 119.852175287747 -93.7157194789152</t>
  </si>
  <si>
    <t>-761.101036759285 132.968930002541 320.815831065738</t>
  </si>
  <si>
    <t>-801.498246483443 179.182137583879 780.038426353904</t>
  </si>
  <si>
    <t>-651.203220196042 187.020004133446 836.90483998342</t>
  </si>
  <si>
    <t>-718.630687048283 -79.3054940861914 324.98191359942</t>
  </si>
  <si>
    <t>-741.1459015319 -120.407042763225 785.652238117743</t>
  </si>
  <si>
    <t>-588.322830581307 -135.81243349338 833.522969625461</t>
  </si>
  <si>
    <t>9763-20170724T120829.044860800.bin</t>
  </si>
  <si>
    <t>-726.385953276837 27.461919148067 -90.4698339096715</t>
  </si>
  <si>
    <t>-745.57689365541 23.3687967937951 -199.430598135965</t>
  </si>
  <si>
    <t>-754.95118840514 20.7434218852852 -291.794361016258</t>
  </si>
  <si>
    <t>-761.623820361418 18.5285282314421 -375.392806209209</t>
  </si>
  <si>
    <t>-765.923828812107 16.3779101189555 -459.148545825299</t>
  </si>
  <si>
    <t>-769.604525586944 13.2125972611823 -581.710167207577</t>
  </si>
  <si>
    <t>-753.779052705196 2.17374572919766 -657.657036389477</t>
  </si>
  <si>
    <t>-764.710015078406 45.7776330811403 -528.834850934913</t>
  </si>
  <si>
    <t>-753.06552129906 200.329012052966 -510.918460197294</t>
  </si>
  <si>
    <t>-776.466780516002 245.650769650842 -233.471309202034</t>
  </si>
  <si>
    <t>-549.970042688028 194.924933679453 -242.111521263428</t>
  </si>
  <si>
    <t>-735.86490231325 119.980623448165 -93.9110872141001</t>
  </si>
  <si>
    <t>-761.385461700121 133.0702507042 320.6730132907</t>
  </si>
  <si>
    <t>-801.529979450179 179.125472101594 779.866787451347</t>
  </si>
  <si>
    <t>-651.235000586806 187.177935834992 836.703716714615</t>
  </si>
  <si>
    <t>-718.155869947534 -78.8598206415872 324.974052517603</t>
  </si>
  <si>
    <t>-741.216924299135 -120.386280486505 785.608517222818</t>
  </si>
  <si>
    <t>-588.39714898149 -136.121809667561 833.382400953402</t>
  </si>
  <si>
    <t>9763-20170724T120829.109042400.bin</t>
  </si>
  <si>
    <t>-726.681970694475 27.1201558867795 -90.5976423421545</t>
  </si>
  <si>
    <t>-745.813402188147 22.9097978607017 -199.564466119937</t>
  </si>
  <si>
    <t>-755.136803169421 20.1645864002567 -291.929769865579</t>
  </si>
  <si>
    <t>-761.763569967615 17.8253667662282 -375.528493165654</t>
  </si>
  <si>
    <t>-766.018360879493 15.5362836625218 -459.282921283415</t>
  </si>
  <si>
    <t>-769.634201881506 12.151744018797 -581.840601809644</t>
  </si>
  <si>
    <t>-753.592855049166 0.950764857370132 -657.718358479742</t>
  </si>
  <si>
    <t>-764.890520657214 44.8241160308323 -529.01786138505</t>
  </si>
  <si>
    <t>-754.279306022637 199.50370111975 -511.675124561815</t>
  </si>
  <si>
    <t>-778.128421392654 242.713440215968 -233.929354218044</t>
  </si>
  <si>
    <t>-551.748752941556 191.386717325812 -242.073567003561</t>
  </si>
  <si>
    <t>-736.698261176041 119.369579457833 -94.0180665713305</t>
  </si>
  <si>
    <t>-762.016096381099 132.92127313331 320.563614829052</t>
  </si>
  <si>
    <t>-801.548159286242 179.072092161788 779.767567458654</t>
  </si>
  <si>
    <t>-651.242528503055 187.151291549153 836.572395827027</t>
  </si>
  <si>
    <t>-718.047186167148 -79.085117050749 324.909899174572</t>
  </si>
  <si>
    <t>-741.274045067998 -120.377473904454 785.54858141803</t>
  </si>
  <si>
    <t>-588.404585866898 -135.86883758513 833.243067202747</t>
  </si>
  <si>
    <t>9763-20170724T120829.141122100.bin</t>
  </si>
  <si>
    <t>-726.806035233192 26.6977041496173 -90.6095075526002</t>
  </si>
  <si>
    <t>-745.79763386356 22.4674981977414 -199.599915347445</t>
  </si>
  <si>
    <t>-755.040202888461 19.675983271947 -291.972044800908</t>
  </si>
  <si>
    <t>-761.60977915412 17.2827854046363 -375.573892375364</t>
  </si>
  <si>
    <t>-765.823736142814 14.9288118401867 -459.328529755802</t>
  </si>
  <si>
    <t>-769.398263532569 11.4387821788951 -581.884467732236</t>
  </si>
  <si>
    <t>-753.434460708965 0.126802995329399 -657.762058856996</t>
  </si>
  <si>
    <t>-764.723191241463 44.1617701946905 -529.086834538959</t>
  </si>
  <si>
    <t>-754.62979565474 198.891579441646 -511.892663206693</t>
  </si>
  <si>
    <t>-778.670465046711 241.280410374867 -234.036953942704</t>
  </si>
  <si>
    <t>-552.096785721655 190.837399476311 -242.307508597137</t>
  </si>
  <si>
    <t>-736.947731613282 118.868693558679 -94.0512479799613</t>
  </si>
  <si>
    <t>-762.301719493252 132.756380096856 320.517018756232</t>
  </si>
  <si>
    <t>-801.558369748338 179.071324712707 779.727997369977</t>
  </si>
  <si>
    <t>-651.23802713336 187.076387408762 836.50435894395</t>
  </si>
  <si>
    <t>-718.212403987435 -79.4617358618837 324.875505202232</t>
  </si>
  <si>
    <t>-741.300004229694 -120.353313002039 785.537948188183</t>
  </si>
  <si>
    <t>-588.419253893293 -135.794528908113 833.212522404483</t>
  </si>
  <si>
    <t>9763-20170724T120829.179224900.bin</t>
  </si>
  <si>
    <t>-726.91574835034 26.2690201838402 -90.6096872506779</t>
  </si>
  <si>
    <t>-745.710263318824 22.0646625617173 -199.635408865441</t>
  </si>
  <si>
    <t>-754.834485096877 19.2545663216374 -292.018673104808</t>
  </si>
  <si>
    <t>-761.317507795679 16.8305405065166 -375.626213569624</t>
  </si>
  <si>
    <t>-765.466104591706 14.4329148971046 -459.382924422577</t>
  </si>
  <si>
    <t>-768.968818178763 10.8664605298859 -581.938772968653</t>
  </si>
  <si>
    <t>-764.358177781074 43.6258188370796 -529.157981237066</t>
  </si>
  <si>
    <t>-754.641753239685 198.370987931312 -512.015402040841</t>
  </si>
  <si>
    <t>-778.867092811489 240.657527599729 -234.160028555854</t>
  </si>
  <si>
    <t>-552.04325644961 191.339956344915 -242.361112078443</t>
  </si>
  <si>
    <t>-737.079527831254 118.415721494947 -94.0812803998429</t>
  </si>
  <si>
    <t>-762.539111990004 132.555777881333 320.47205274919</t>
  </si>
  <si>
    <t>-801.566032141164 179.063295905792 779.678573019397</t>
  </si>
  <si>
    <t>-651.235649765814 187.022866461921 836.434788000991</t>
  </si>
  <si>
    <t>-718.434369294041 -79.9060306970346 324.831733955266</t>
  </si>
  <si>
    <t>-741.325956728281 -120.348802627725 785.530917694115</t>
  </si>
  <si>
    <t>-588.435599908521 -135.749447415614 833.187812621116</t>
  </si>
  <si>
    <t>9763-20170724T120829.241402500.bin</t>
  </si>
  <si>
    <t>-726.909556216232 25.3735671949698 -90.6831005784492</t>
  </si>
  <si>
    <t>-745.464368293174 21.254967751091 -199.753013552369</t>
  </si>
  <si>
    <t>-754.520490160443 18.4901079030994 -292.144404575511</t>
  </si>
  <si>
    <t>-760.99699522646 16.102923926662 -375.753560897741</t>
  </si>
  <si>
    <t>-765.194308022635 13.7408534577662 -459.508826566532</t>
  </si>
  <si>
    <t>-768.829012754268 10.2279648335459 -582.062348122137</t>
  </si>
  <si>
    <t>-764.14963546352 42.9629584207612 -529.272611489387</t>
  </si>
  <si>
    <t>-754.360478993681 197.689829081572 -511.976346044215</t>
  </si>
  <si>
    <t>-778.761835453908 241.826599304264 -234.424512510601</t>
  </si>
  <si>
    <t>-551.660255989818 193.648398804956 -241.654387970305</t>
  </si>
  <si>
    <t>-736.891665090932 117.487540759424 -94.1630529589568</t>
  </si>
  <si>
    <t>-762.549192421751 132.141599848522 320.360212643616</t>
  </si>
  <si>
    <t>-801.556548604654 179.028515333418 779.544416529175</t>
  </si>
  <si>
    <t>-651.230941612625 187.05610919427 836.303408388923</t>
  </si>
  <si>
    <t>-718.56087837243 -80.77349196662 324.732095450835</t>
  </si>
  <si>
    <t>-741.347288009635 -120.498478427391 785.518791976581</t>
  </si>
  <si>
    <t>-588.527303508548 -136.571360595546 833.17943294728</t>
  </si>
  <si>
    <t>9763-20170724T120829.282514500.bin</t>
  </si>
  <si>
    <t>-726.808967928951 25.0454126656168 -90.6979701203477</t>
  </si>
  <si>
    <t>-745.339358652938 20.9721183910933 -199.773813323626</t>
  </si>
  <si>
    <t>-754.453055949731 18.2543206046093 -292.160920334856</t>
  </si>
  <si>
    <t>-761.012999076489 15.9169288555365 -375.765077771278</t>
  </si>
  <si>
    <t>-765.324896842866 13.6131912235828 -459.516053054244</t>
  </si>
  <si>
    <t>-769.160990820513 10.1962314609939 -582.066223398381</t>
  </si>
  <si>
    <t>-764.376759533452 42.8881438867397 -529.258939026701</t>
  </si>
  <si>
    <t>-754.370810449643 197.579337762688 -511.756538324808</t>
  </si>
  <si>
    <t>-778.497543623971 242.935926586224 -234.377134553775</t>
  </si>
  <si>
    <t>-551.444266620672 194.458122952406 -241.104518531576</t>
  </si>
  <si>
    <t>-736.661980565919 117.177744034243 -94.1823317825774</t>
  </si>
  <si>
    <t>-762.380900680802 131.937854016419 320.333403592588</t>
  </si>
  <si>
    <t>-801.540223900779 179.003237399197 779.475133022321</t>
  </si>
  <si>
    <t>-651.229906095781 187.133485474381 836.26007150319</t>
  </si>
  <si>
    <t>-718.575054700525 -81.0405091137893 324.698422958414</t>
  </si>
  <si>
    <t>-741.348578391732 -120.474730739038 785.511331187833</t>
  </si>
  <si>
    <t>-588.474163132717 -136.014342545198 833.174245087259</t>
  </si>
  <si>
    <t>9763-20170724T120829.344278600.bin</t>
  </si>
  <si>
    <t>-726.382992379224 24.7260467297217 -90.7482493744535</t>
  </si>
  <si>
    <t>-744.861536494183 20.7134246899277 -199.835143873384</t>
  </si>
  <si>
    <t>-754.142776545547 18.1449444540092 -292.209778478975</t>
  </si>
  <si>
    <t>-760.936733465573 15.9898198239189 -375.800189580903</t>
  </si>
  <si>
    <t>-765.563696214711 13.9192906076948 -459.540472873414</t>
  </si>
  <si>
    <t>-769.947277377363 10.9030077324699 -582.082760239048</t>
  </si>
  <si>
    <t>-764.925026304531 43.4219584877026 -529.190989152427</t>
  </si>
  <si>
    <t>-754.782459005729 198.039044464019 -511.136484087192</t>
  </si>
  <si>
    <t>-777.490588599954 244.242542585674 -233.777230489245</t>
  </si>
  <si>
    <t>-550.744701869252 194.372247245793 -240.691290810524</t>
  </si>
  <si>
    <t>-736.059720729632 116.832055611023 -94.1986637421853</t>
  </si>
  <si>
    <t>-762.060085282821 131.727203973499 320.29465247972</t>
  </si>
  <si>
    <t>-801.533493112608 178.889023337699 779.377642588845</t>
  </si>
  <si>
    <t>-651.24280431622 187.119368384007 836.200102701602</t>
  </si>
  <si>
    <t>-718.575558536972 -81.3966121554174 324.66742494769</t>
  </si>
  <si>
    <t>-741.337119144441 -120.546170054802 785.509230783177</t>
  </si>
  <si>
    <t>-588.493924876351 -136.208934105491 833.231979556736</t>
  </si>
  <si>
    <t>9763-20170724T120829.375361400.bin</t>
  </si>
  <si>
    <t>-726.056636748381 24.6738646053841 -90.7430454327209</t>
  </si>
  <si>
    <t>-744.507672605947 20.6713026436885 -199.834995433531</t>
  </si>
  <si>
    <t>-753.87642974753 18.1763600869756 -292.202869039906</t>
  </si>
  <si>
    <t>-760.792434595263 16.117566133865 -375.785502433458</t>
  </si>
  <si>
    <t>-765.583406127437 14.1747310859344 -459.519751076502</t>
  </si>
  <si>
    <t>-770.251626825079 11.3813296828923 -582.056800372791</t>
  </si>
  <si>
    <t>-754.308227783046 0.524273065105945 -658.005141694543</t>
  </si>
  <si>
    <t>-765.104730650367 43.8037346288354 -529.117910972873</t>
  </si>
  <si>
    <t>-754.983333203559 198.395614753681 -510.749633626729</t>
  </si>
  <si>
    <t>-776.944956112276 243.819632894479 -233.201579598973</t>
  </si>
  <si>
    <t>-550.313700865986 193.535162692209 -240.835343530832</t>
  </si>
  <si>
    <t>-735.640287253869 116.675069715497 -94.1897551580804</t>
  </si>
  <si>
    <t>-761.870184682194 131.661173503276 320.285902306219</t>
  </si>
  <si>
    <t>-801.528348299505 178.851116166448 779.336594621303</t>
  </si>
  <si>
    <t>-651.250407903906 187.181990610404 836.178107027731</t>
  </si>
  <si>
    <t>-718.478787729732 -81.4933537002998 324.668787742959</t>
  </si>
  <si>
    <t>-741.337320954424 -120.577295157748 785.510761299571</t>
  </si>
  <si>
    <t>-588.494649017549 -136.198116581723 833.248949233014</t>
  </si>
  <si>
    <t>9763-20170724T120829.446553400.bin</t>
  </si>
  <si>
    <t>-725.199691135647 24.5824956108047 -90.6762515908479</t>
  </si>
  <si>
    <t>-743.858584401458 20.5609686472133 -199.732068441763</t>
  </si>
  <si>
    <t>-753.426844273657 18.1458582702355 -292.081724242772</t>
  </si>
  <si>
    <t>-760.530251763548 16.1970577561481 -375.651330919138</t>
  </si>
  <si>
    <t>-765.514222847517 14.4022198143584 -459.377561368999</t>
  </si>
  <si>
    <t>-770.469235695101 11.8666285888344 -581.908928253386</t>
  </si>
  <si>
    <t>-754.384891585437 1.16813021851135 -657.850059569768</t>
  </si>
  <si>
    <t>-765.183568529424 44.1762496439917 -528.91470940755</t>
  </si>
  <si>
    <t>-754.852659268955 198.705387628178 -510.087688483047</t>
  </si>
  <si>
    <t>-776.117477920353 241.585885281856 -232.081097666513</t>
  </si>
  <si>
    <t>-549.686675005825 190.532774280829 -240.518214424562</t>
  </si>
  <si>
    <t>-734.898733451033 116.496916171981 -94.1684932684121</t>
  </si>
  <si>
    <t>-761.332135240515 131.463372800406 320.294900334718</t>
  </si>
  <si>
    <t>-801.509943237317 178.752371001684 779.262250864384</t>
  </si>
  <si>
    <t>-651.266071700534 187.33704267712 836.156215570059</t>
  </si>
  <si>
    <t>-717.897460720247 -81.3895215385862 324.68815355505</t>
  </si>
  <si>
    <t>-741.372674632663 -120.523055855123 785.497003526537</t>
  </si>
  <si>
    <t>-588.478401352134 -135.789313187382 833.184645815076</t>
  </si>
  <si>
    <t>9763-20170724T120829.477659200.bin</t>
  </si>
  <si>
    <t>-724.695835300288 24.4002211330458 -90.6588014599757</t>
  </si>
  <si>
    <t>-743.622494546344 20.3679179165915 -199.668039031335</t>
  </si>
  <si>
    <t>-753.323422147081 17.9711492733054 -292.004343268408</t>
  </si>
  <si>
    <t>-760.50815476737 16.0463495274369 -375.567539995475</t>
  </si>
  <si>
    <t>-765.534645345427 14.2804910691518 -459.291892531524</t>
  </si>
  <si>
    <t>-770.508846545086 11.7906295783223 -581.823338747546</t>
  </si>
  <si>
    <t>-754.423295003621 1.14147043066509 -657.771092704823</t>
  </si>
  <si>
    <t>-765.183019720385 44.077168540106 -528.81908557176</t>
  </si>
  <si>
    <t>-754.563694836206 198.573054083044 -509.881348940346</t>
  </si>
  <si>
    <t>-775.902171273591 240.671211749702 -231.760838918705</t>
  </si>
  <si>
    <t>-549.613655097442 188.914913296515 -239.719715202628</t>
  </si>
  <si>
    <t>-734.477752336066 116.325472621312 -94.1358270368922</t>
  </si>
  <si>
    <t>-760.921714343834 131.327500782025 320.32560101297</t>
  </si>
  <si>
    <t>-801.484464089782 178.741908818485 779.230520859848</t>
  </si>
  <si>
    <t>-651.258800714582 187.374548287801 836.165120127486</t>
  </si>
  <si>
    <t>-717.377283787045 -81.2323033961311 324.708413923384</t>
  </si>
  <si>
    <t>-741.414907596628 -120.481294641455 785.480216951567</t>
  </si>
  <si>
    <t>-588.485638700377 -135.589276733615 833.105981228947</t>
  </si>
  <si>
    <t>9763-20170724T120829.543824600.bin</t>
  </si>
  <si>
    <t>-723.719613151493 23.8754514692851 -90.6397214230456</t>
  </si>
  <si>
    <t>-743.166774339262 19.854527937573 -199.557801565169</t>
  </si>
  <si>
    <t>-753.096022880077 17.4635492111729 -291.869896772156</t>
  </si>
  <si>
    <t>-760.401911509433 15.5362317771733 -375.422567306614</t>
  </si>
  <si>
    <t>-765.464476046971 13.7554540830292 -459.144317668404</t>
  </si>
  <si>
    <t>-770.398363029012 11.2257395065199 -581.676688386006</t>
  </si>
  <si>
    <t>-754.332936337075 0.623070071170332 -657.635259446091</t>
  </si>
  <si>
    <t>-765.028228905504 43.5232188322834 -528.683414082368</t>
  </si>
  <si>
    <t>-753.793254840941 197.966029514684 -509.710423838348</t>
  </si>
  <si>
    <t>-775.424088367404 240.300736108955 -231.648518294593</t>
  </si>
  <si>
    <t>-549.525832196949 186.659328285064 -238.060793545242</t>
  </si>
  <si>
    <t>-733.525380643886 115.798320485883 -94.0310006296379</t>
  </si>
  <si>
    <t>-760.207232530736 130.888084636965 320.411978549542</t>
  </si>
  <si>
    <t>-801.427750494386 178.71967010514 779.201301101316</t>
  </si>
  <si>
    <t>-651.22892035743 187.283415812225 836.217204503827</t>
  </si>
  <si>
    <t>-716.459707741613 -80.9583769124329 324.752014494093</t>
  </si>
  <si>
    <t>-741.53532644732 -120.463252413022 785.432874327975</t>
  </si>
  <si>
    <t>-588.513951237216 -135.176479342788 832.886042927533</t>
  </si>
  <si>
    <t>9763-20170724T120829.579937900.bin</t>
  </si>
  <si>
    <t>-723.232001175398 23.6277621236266 -90.6179685999982</t>
  </si>
  <si>
    <t>-742.873040964464 19.65364735293 -199.502926087691</t>
  </si>
  <si>
    <t>-752.88377493624 17.261734034483 -291.806164299557</t>
  </si>
  <si>
    <t>-760.231234344975 15.3163879280582 -375.354865048612</t>
  </si>
  <si>
    <t>-765.303994054082 13.498679289735 -459.075113237726</t>
  </si>
  <si>
    <t>-770.218890339653 10.8938448772137 -581.606680239925</t>
  </si>
  <si>
    <t>-754.135793297405 0.272852317996467 -657.558945836548</t>
  </si>
  <si>
    <t>-764.844326927871 43.2225524799535 -528.633016775028</t>
  </si>
  <si>
    <t>-753.400581312027 197.652481004441 -509.696574884924</t>
  </si>
  <si>
    <t>-775.130695921903 240.51907189032 -231.723724617196</t>
  </si>
  <si>
    <t>-549.328943081303 186.417396835212 -237.648550579047</t>
  </si>
  <si>
    <t>-732.970536260871 115.471210191568 -93.9595028672284</t>
  </si>
  <si>
    <t>-759.890740398079 130.727040820677 320.461909566115</t>
  </si>
  <si>
    <t>-801.425449976582 178.696009653037 779.219025862752</t>
  </si>
  <si>
    <t>-651.234521947895 187.3393322459 836.243524045488</t>
  </si>
  <si>
    <t>-716.136660869652 -80.8186663799652 324.76260729354</t>
  </si>
  <si>
    <t>-741.600412084611 -120.469623777873 785.40937116951</t>
  </si>
  <si>
    <t>-588.554275484082 -135.197397225147 832.778175200661</t>
  </si>
  <si>
    <t>9763-20170724T120829.646112900.bin</t>
  </si>
  <si>
    <t>-722.27519519782 23.2838665995412 -90.5197868248438</t>
  </si>
  <si>
    <t>-742.148507264325 19.3811349752548 -199.365076397818</t>
  </si>
  <si>
    <t>-752.297359799269 16.9482006826634 -291.652345956184</t>
  </si>
  <si>
    <t>-759.749059870086 14.9253578480661 -375.189769897671</t>
  </si>
  <si>
    <t>-764.906992029259 12.9893679898441 -458.902321727489</t>
  </si>
  <si>
    <t>-769.92730932485 10.1657357091037 -581.424741538679</t>
  </si>
  <si>
    <t>-764.50249855451 42.5881818189021 -528.513646979832</t>
  </si>
  <si>
    <t>-752.81739317509 197.01135927933 -509.69885810509</t>
  </si>
  <si>
    <t>-774.283143023511 241.221138429748 -231.915996968652</t>
  </si>
  <si>
    <t>-548.478393186831 187.058484401665 -237.128466857911</t>
  </si>
  <si>
    <t>-731.968326108218 115.098545818914 -93.7932951417806</t>
  </si>
  <si>
    <t>-759.216640540128 130.949664617802 320.584363655259</t>
  </si>
  <si>
    <t>-801.46581858458 178.785138716779 779.353713692252</t>
  </si>
  <si>
    <t>-651.253311953687 187.37609326931 836.329090643298</t>
  </si>
  <si>
    <t>-715.313783203472 -80.5557093629902 324.811250823067</t>
  </si>
  <si>
    <t>-741.750420127884 -120.68436992001 785.363109737217</t>
  </si>
  <si>
    <t>-588.771789141877 -136.628590994191 832.555745329327</t>
  </si>
  <si>
    <t>9763-20170724T120829.675185100.bin</t>
  </si>
  <si>
    <t>-721.841488073326 23.0163972203975 -90.4730640440589</t>
  </si>
  <si>
    <t>-741.813633157155 19.0778875599863 -199.299120624338</t>
  </si>
  <si>
    <t>-752.041691281499 16.5906122891095 -291.576064720901</t>
  </si>
  <si>
    <t>-759.563838667788 14.5083755372159 -375.105789506174</t>
  </si>
  <si>
    <t>-764.791672228018 12.5023472439223 -458.812356297767</t>
  </si>
  <si>
    <t>-769.913622878346 9.56516483093242 -581.327841872734</t>
  </si>
  <si>
    <t>-764.466154531535 42.0389808459868 -528.450560179762</t>
  </si>
  <si>
    <t>-752.714349308034 196.474344645793 -509.736022204266</t>
  </si>
  <si>
    <t>-773.813977293183 241.357502693884 -232.033098117982</t>
  </si>
  <si>
    <t>-547.924491376816 187.507621825658 -236.794808322363</t>
  </si>
  <si>
    <t>-731.709642980978 114.750208323034 -93.7379936950981</t>
  </si>
  <si>
    <t>-758.879273938785 131.255570018539 320.619355839265</t>
  </si>
  <si>
    <t>-801.493879452961 178.923826369531 779.428045941181</t>
  </si>
  <si>
    <t>-651.274642197149 187.60197277217 836.372590952118</t>
  </si>
  <si>
    <t>-714.767318674309 -80.4322147267303 324.856218678085</t>
  </si>
  <si>
    <t>-741.839530114274 -120.609258719779 785.344535392574</t>
  </si>
  <si>
    <t>-588.754228019547 -135.911903429401 832.403477045406</t>
  </si>
  <si>
    <t>9763-20170724T120829.744373500.bin</t>
  </si>
  <si>
    <t>-721.011409009284 21.7163761944466 -90.3325734263547</t>
  </si>
  <si>
    <t>-741.220262233817 17.5544980666052 -199.106602127372</t>
  </si>
  <si>
    <t>-751.53516857657 14.9070172692152 -291.369391873359</t>
  </si>
  <si>
    <t>-759.089447534533 12.684096738875 -374.89260460204</t>
  </si>
  <si>
    <t>-764.302676741007 10.5429122309263 -458.596626606973</t>
  </si>
  <si>
    <t>-769.351870882525 7.41265192626611 -581.110429742115</t>
  </si>
  <si>
    <t>-764.101341373082 39.986714227246 -528.274776047999</t>
  </si>
  <si>
    <t>-752.793823928576 194.46470734709 -509.723649999682</t>
  </si>
  <si>
    <t>-772.783372247989 240.747120381922 -232.168326436124</t>
  </si>
  <si>
    <t>-546.693039097001 187.745036643015 -236.910711592149</t>
  </si>
  <si>
    <t>-731.564697739565 113.229292001254 -93.5880247008257</t>
  </si>
  <si>
    <t>-758.191645125518 131.333895198173 320.737712242892</t>
  </si>
  <si>
    <t>-801.601627273082 179.206219033784 779.535170312557</t>
  </si>
  <si>
    <t>-651.350505903296 187.935018873829 836.387754316742</t>
  </si>
  <si>
    <t>-713.431520616512 -80.7205359729439 325.030214897726</t>
  </si>
  <si>
    <t>-741.98018677225 -120.670874865319 785.335376372997</t>
  </si>
  <si>
    <t>-588.843484180459 -135.914651296185 832.245803826275</t>
  </si>
  <si>
    <t>9763-20170724T120829.808548100.bin</t>
  </si>
  <si>
    <t>-720.344365713044 19.3175402882082 -90.1024417484397</t>
  </si>
  <si>
    <t>-740.428807301488 14.9284617361748 -198.890543881736</t>
  </si>
  <si>
    <t>-750.500006383422 12.1281011201886 -291.175833497822</t>
  </si>
  <si>
    <t>-757.777310709926 9.77184238997847 -374.719886703691</t>
  </si>
  <si>
    <t>-762.656269868267 7.50675580742063 -458.440872528332</t>
  </si>
  <si>
    <t>-767.153471185514 4.2051834429592 -580.971736453935</t>
  </si>
  <si>
    <t>-762.495979530146 36.8857799459311 -528.146307311345</t>
  </si>
  <si>
    <t>-752.737842423613 191.471773242894 -509.542823329033</t>
  </si>
  <si>
    <t>-771.689936930532 238.416519450965 -232.025869152778</t>
  </si>
  <si>
    <t>-545.212069405344 187.180396540421 -237.607721404115</t>
  </si>
  <si>
    <t>-732.105194941852 110.516373429915 -93.3683275169508</t>
  </si>
  <si>
    <t>-758.11418657145 130.574172349532 320.906706242107</t>
  </si>
  <si>
    <t>-801.712518344167 179.403117237175 779.508481086397</t>
  </si>
  <si>
    <t>-651.388805988843 188.19515938366 836.15914667404</t>
  </si>
  <si>
    <t>-711.976002320567 -82.0252903695321 325.264488956607</t>
  </si>
  <si>
    <t>-741.683069472373 -120.959338590955 785.447772496831</t>
  </si>
  <si>
    <t>-588.740001697819 -136.071796050342 833.027727742314</t>
  </si>
  <si>
    <t>9763-20170724T120829.841638700.bin</t>
  </si>
  <si>
    <t>-719.696021862996 17.6703154502952 -89.9480411998954</t>
  </si>
  <si>
    <t>-739.804199133887 13.1843408270463 -198.72781689415</t>
  </si>
  <si>
    <t>-749.870243533164 10.3624192726188 -291.01300463988</t>
  </si>
  <si>
    <t>-757.131127578851 8.00464192580785 -374.558449806383</t>
  </si>
  <si>
    <t>-761.981013768887 5.75876076442069 -458.281653446222</t>
  </si>
  <si>
    <t>-766.421133992317 2.50786788937307 -580.815749124801</t>
  </si>
  <si>
    <t>-761.978251253149 35.1825610296307 -527.968259524016</t>
  </si>
  <si>
    <t>-752.97035695144 189.797290763004 -509.222700893155</t>
  </si>
  <si>
    <t>-771.925341563229 236.429965839129 -231.653431261856</t>
  </si>
  <si>
    <t>-545.167670146686 186.463496305694 -237.384552462821</t>
  </si>
  <si>
    <t>-732.266634259753 108.553323481719 -93.2466480522639</t>
  </si>
  <si>
    <t>-758.132198623006 129.914529744311 320.972250331659</t>
  </si>
  <si>
    <t>-801.706534070768 179.549712978142 779.425642045869</t>
  </si>
  <si>
    <t>-651.354570702171 188.623074187183 835.956668548391</t>
  </si>
  <si>
    <t>-711.062046185101 -83.130426502642 325.373771258437</t>
  </si>
  <si>
    <t>-741.163684366702 -121.181110735584 785.572377100329</t>
  </si>
  <si>
    <t>-588.470622449577 -135.638033583133 834.148561891624</t>
  </si>
  <si>
    <t>9763-20170724T120829.878734400.bin</t>
  </si>
  <si>
    <t>-719.057394605375 15.6208048658302 -89.7529962480608</t>
  </si>
  <si>
    <t>-739.058287063396 11.0968764605209 -198.551050120609</t>
  </si>
  <si>
    <t>-749.040033031773 8.29140313995981 -290.845816239178</t>
  </si>
  <si>
    <t>-756.225913377412 5.96192186915823 -374.398604968689</t>
  </si>
  <si>
    <t>-761.001412751028 3.76230836597574 -458.127247900031</t>
  </si>
  <si>
    <t>-765.332812081745 0.598778641554418 -580.667764007837</t>
  </si>
  <si>
    <t>-761.157031055636 33.2529411844373 -527.785637238889</t>
  </si>
  <si>
    <t>-753.149473369854 187.897289080749 -508.844690463861</t>
  </si>
  <si>
    <t>-772.168139212736 233.953157843233 -231.183484400894</t>
  </si>
  <si>
    <t>-545.06253740553 185.572362231017 -236.739437805496</t>
  </si>
  <si>
    <t>-732.630183032295 106.227250599147 -93.0397063842261</t>
  </si>
  <si>
    <t>-758.11846287642 128.892752805665 321.133251644358</t>
  </si>
  <si>
    <t>-801.688196146382 179.603826598304 779.434302365038</t>
  </si>
  <si>
    <t>-651.313872757881 189.055121458513 835.844102141012</t>
  </si>
  <si>
    <t>-709.993374873967 -84.5428316574446 325.519970173443</t>
  </si>
  <si>
    <t>-740.524622827519 -121.455944469575 785.817956412974</t>
  </si>
  <si>
    <t>-588.202102366778 -135.840821183886 835.564783416309</t>
  </si>
  <si>
    <t>9763-20170724T120829.940886000.bin</t>
  </si>
  <si>
    <t>-717.365921865581 10.7576161146799 -89.3145566505807</t>
  </si>
  <si>
    <t>-737.268463787458 6.26555512996288 -198.131914461725</t>
  </si>
  <si>
    <t>-747.157083861988 3.54108193559546 -290.439120709897</t>
  </si>
  <si>
    <t>-754.25324653425 1.29592585919909 -374.001990207571</t>
  </si>
  <si>
    <t>-759.52289780855 28.8279033860576 -527.337257661812</t>
  </si>
  <si>
    <t>-753.705547749028 183.51201858275 -507.884074950424</t>
  </si>
  <si>
    <t>-773.061355181688 227.998320760421 -229.990355272546</t>
  </si>
  <si>
    <t>-545.181443428705 183.289371332581 -234.508390897133</t>
  </si>
  <si>
    <t>-732.779362905831 100.693996582454 -92.4400746685589</t>
  </si>
  <si>
    <t>-757.981195012346 126.34896991708 321.575974981546</t>
  </si>
  <si>
    <t>-801.656644964806 179.641505662276 779.601569691542</t>
  </si>
  <si>
    <t>-651.19704923924 189.459159638178 835.720621165719</t>
  </si>
  <si>
    <t>-707.708402497223 -87.7831366450193 325.808922095505</t>
  </si>
  <si>
    <t>-739.805288116924 -121.900387088566 786.146282142512</t>
  </si>
  <si>
    <t>-587.893108418723 -135.200659650518 837.426137734085</t>
  </si>
  <si>
    <t>9763-20170724T120829.972972000.bin</t>
  </si>
  <si>
    <t>-716.372167109829 7.99004209451027 -89.0958196852228</t>
  </si>
  <si>
    <t>-736.237499763191 3.50290111079721 -197.920157031222</t>
  </si>
  <si>
    <t>-746.044494494275 0.817066637063817 -290.237267785498</t>
  </si>
  <si>
    <t>-758.355803814057 26.2673124878193 -527.122360734546</t>
  </si>
  <si>
    <t>-753.702338416652 180.953147237068 -507.429029154466</t>
  </si>
  <si>
    <t>-773.600342735404 224.768527996589 -229.466996189361</t>
  </si>
  <si>
    <t>-545.289607393028 182.275050813973 -233.593913995797</t>
  </si>
  <si>
    <t>-732.70938826274 97.6040015552812 -92.1036024931127</t>
  </si>
  <si>
    <t>-757.734298709319 124.90124705014 321.818156394837</t>
  </si>
  <si>
    <t>-801.602082845778 179.747580561721 779.681592450346</t>
  </si>
  <si>
    <t>-651.116393043436 189.929686772413 835.665622271023</t>
  </si>
  <si>
    <t>-706.517554938086 -89.5959894710952 325.909250503166</t>
  </si>
  <si>
    <t>-739.687959731321 -122.067837196944 786.221152002218</t>
  </si>
  <si>
    <t>-587.839241340195 -134.63451034643 837.872516038484</t>
  </si>
  <si>
    <t>9763-20170724T120830.044954200.bin</t>
  </si>
  <si>
    <t>-714.130829313287 1.33847045562084 -88.6098431257747</t>
  </si>
  <si>
    <t>-755.063874542339 20.2452622263636 -526.691578069418</t>
  </si>
  <si>
    <t>-753.297202216984 174.921121741016 -506.455690741166</t>
  </si>
  <si>
    <t>-773.885608448453 217.987099904793 -228.426802620437</t>
  </si>
  <si>
    <t>-544.705867323486 180.41539119339 -232.110192070986</t>
  </si>
  <si>
    <t>-732.498817406236 89.9958042253493 -91.2719248270266</t>
  </si>
  <si>
    <t>-756.765098242401 121.584795557199 322.389653558387</t>
  </si>
  <si>
    <t>-801.410307644168 180.061850425232 779.779389269309</t>
  </si>
  <si>
    <t>-650.905280264814 191.097274102755 835.549087247994</t>
  </si>
  <si>
    <t>-703.925719518308 -94.0182281310622 326.080895663124</t>
  </si>
  <si>
    <t>-739.768017189758 -122.491361305987 786.266620754971</t>
  </si>
  <si>
    <t>-587.963458780652 -134.320716311871 838.221035837166</t>
  </si>
  <si>
    <t>9763-20170724T120830.077038500.bin</t>
  </si>
  <si>
    <t>-753.58959129419 16.9099860233889 -526.434536956847</t>
  </si>
  <si>
    <t>-753.376570031361 171.517058304711 -505.662510007804</t>
  </si>
  <si>
    <t>-774.253791004724 214.110929836611 -227.582436979722</t>
  </si>
  <si>
    <t>-544.668606225189 179.081266623735 -231.060300820884</t>
  </si>
  <si>
    <t>-732.461456322927 85.455962349316 -90.801051985444</t>
  </si>
  <si>
    <t>-755.992778993504 119.736517807418 322.68862074009</t>
  </si>
  <si>
    <t>-801.252864188442 180.256423718058 779.774758174918</t>
  </si>
  <si>
    <t>-650.765514398628 191.712329433843 835.507495742192</t>
  </si>
  <si>
    <t>-702.533028596253 -96.5832282490085 326.197725437032</t>
  </si>
  <si>
    <t>-739.855733471686 -122.681447189971 786.292019553967</t>
  </si>
  <si>
    <t>-588.026051655571 -133.840476447279 838.321349680338</t>
  </si>
  <si>
    <t>9763-20170724T120830.143261100.bin</t>
  </si>
  <si>
    <t>-749.465653864321 10.4285502533887 -525.904440373635</t>
  </si>
  <si>
    <t>-753.013923578783 164.686834738362 -502.988210186768</t>
  </si>
  <si>
    <t>-774.511488756483 206.071036264299 -224.77274726367</t>
  </si>
  <si>
    <t>-544.071269407158 177.320046125237 -229.155732857051</t>
  </si>
  <si>
    <t>-732.677348310621 74.8850459976393 -89.8402380076539</t>
  </si>
  <si>
    <t>-754.349235555112 115.832909503731 323.144285420743</t>
  </si>
  <si>
    <t>-800.839278102585 180.769513859339 779.586623841595</t>
  </si>
  <si>
    <t>-650.444483177874 193.366355633716 835.323186131654</t>
  </si>
  <si>
    <t>-700.282701146556 -103.187932702421 326.479178658209</t>
  </si>
  <si>
    <t>-740.163922971935 -123.307965675751 786.396676187321</t>
  </si>
  <si>
    <t>-588.291679067382 -133.661224609382 838.468354024553</t>
  </si>
  <si>
    <t>9763-20170724T120830.205506800.bin</t>
  </si>
  <si>
    <t>-743.223505181575 2.63855903102194 -524.892257444109</t>
  </si>
  <si>
    <t>-750.502545012612 156.414297745387 -499.571945102573</t>
  </si>
  <si>
    <t>-773.553816158175 193.752839930835 -220.908971782565</t>
  </si>
  <si>
    <t>-542.21481033673 173.683648586889 -226.202047643191</t>
  </si>
  <si>
    <t>-732.304212247569 61.7169620949187 -88.7156441942311</t>
  </si>
  <si>
    <t>-752.406644218185 111.100594805132 323.424809993548</t>
  </si>
  <si>
    <t>-800.34060906324 181.35532370069 778.984548913182</t>
  </si>
  <si>
    <t>-650.074846662597 195.096371505674 834.798345510767</t>
  </si>
  <si>
    <t>-698.36537088432 -112.470657217796 326.894213878992</t>
  </si>
  <si>
    <t>-740.630719314542 -124.197285479182 786.562208778062</t>
  </si>
  <si>
    <t>-588.577814541593 -132.484972226517 838.476152612737</t>
  </si>
  <si>
    <t>9763-20170724T120830.243607500.bin</t>
  </si>
  <si>
    <t>-749.643012370183 151.717785962425 -497.51544536816</t>
  </si>
  <si>
    <t>-772.78708588932 186.260763256447 -218.499844551896</t>
  </si>
  <si>
    <t>-541.096536177867 170.978460472581 -224.372422486291</t>
  </si>
  <si>
    <t>-731.844230325758 54.4912448230259 -88.1069776447057</t>
  </si>
  <si>
    <t>-750.846268775893 108.341935904021 323.525846353735</t>
  </si>
  <si>
    <t>-799.990107530333 181.666428123739 778.52398406304</t>
  </si>
  <si>
    <t>-649.848388699197 196.063159289913 834.506476400159</t>
  </si>
  <si>
    <t>-697.216575439773 -117.983825738998 327.185983294059</t>
  </si>
  <si>
    <t>-740.905765135878 -124.860212466457 786.677630586881</t>
  </si>
  <si>
    <t>-588.781839803257 -132.446691727871 838.490546750771</t>
  </si>
  <si>
    <t>9763-20170724T120830.274690300.bin</t>
  </si>
  <si>
    <t>-749.231621847146 146.146044575167 -495.190753399917</t>
  </si>
  <si>
    <t>-771.929881131728 178.139035611655 -215.834633961936</t>
  </si>
  <si>
    <t>-539.988142694178 167.936556748004 -222.7244681679</t>
  </si>
  <si>
    <t>-731.118539191463 47.1757162556814 -87.4915966707355</t>
  </si>
  <si>
    <t>-748.60174583462 105.477913468333 323.601822535889</t>
  </si>
  <si>
    <t>-799.525081360436 182.061325586076 777.962872375278</t>
  </si>
  <si>
    <t>-649.584043411134 197.252514550854 834.271783250053</t>
  </si>
  <si>
    <t>-696.0038179191 -124.567024774754 327.508848208889</t>
  </si>
  <si>
    <t>-741.240429325998 -125.643493345905 786.825113930927</t>
  </si>
  <si>
    <t>-589.073365666356 -133.460688680665 838.47689927827</t>
  </si>
  <si>
    <t>9763-20170724T120830.343880500.bin</t>
  </si>
  <si>
    <t>-750.500423599265 135.725748482414 -491.175162876928</t>
  </si>
  <si>
    <t>-771.525730583208 163.223815886247 -211.210256910244</t>
  </si>
  <si>
    <t>-539.433415180054 163.401709945224 -220.246459351128</t>
  </si>
  <si>
    <t>-729.550839323116 34.6221271465656 -87.1421702645438</t>
  </si>
  <si>
    <t>-741.476744639758 102.140950759532 322.737765170599</t>
  </si>
  <si>
    <t>-798.054343131167 182.470602504778 775.756904992579</t>
  </si>
  <si>
    <t>-648.856978626564 199.363194313651 833.537774547476</t>
  </si>
  <si>
    <t>-693.819544090056 -135.857680917255 328.108175201089</t>
  </si>
  <si>
    <t>-742.554495732476 -126.953461898352 786.930798466301</t>
  </si>
  <si>
    <t>-589.871826137505 -134.306928973451 837.108074523563</t>
  </si>
  <si>
    <t>9763-20170724T120830.379977200.bin</t>
  </si>
  <si>
    <t>-752.453999863614 130.593406047776 -490.054253286672</t>
  </si>
  <si>
    <t>-772.878492151417 156.157163869454 -209.861521599016</t>
  </si>
  <si>
    <t>-540.862988853579 161.307471732217 -219.391645961352</t>
  </si>
  <si>
    <t>-729.121255340252 29.3135396579264 -87.7129007851406</t>
  </si>
  <si>
    <t>-736.777475682203 101.874107408028 321.406830724413</t>
  </si>
  <si>
    <t>-797.300481003663 182.271886262837 773.97595214058</t>
  </si>
  <si>
    <t>-648.682214114242 199.963977259946 832.996416123582</t>
  </si>
  <si>
    <t>-692.637703008299 -139.936825319563 328.262494047449</t>
  </si>
  <si>
    <t>-743.273802689428 -127.452977416164 786.845999404632</t>
  </si>
  <si>
    <t>-590.284746290402 -134.290157324943 836.155510759344</t>
  </si>
  <si>
    <t>9763-20170724T120830.442807600.bin</t>
  </si>
  <si>
    <t>-757.679911076306 122.375521909307 -489.505719214503</t>
  </si>
  <si>
    <t>-778.563051783012 145.145989473132 -209.105978773996</t>
  </si>
  <si>
    <t>-547.005701024144 160.424944416499 -218.919650301413</t>
  </si>
  <si>
    <t>-729.116581255362 23.7962836234842 -89.5638195537678</t>
  </si>
  <si>
    <t>-723.493762731599 105.687405941979 317.824001810447</t>
  </si>
  <si>
    <t>-792.506286590411 182.092613439462 770.377027545507</t>
  </si>
  <si>
    <t>-645.112993017987 204.070420415855 831.007073334158</t>
  </si>
  <si>
    <t>-690.709364689394 -144.194196240226 328.54914977432</t>
  </si>
  <si>
    <t>-744.151474226409 -128.182083152591 786.841982058013</t>
  </si>
  <si>
    <t>-590.783714526729 -133.542878666481 835.147315752211</t>
  </si>
  <si>
    <t>9763-20170724T120830.474891900.bin</t>
  </si>
  <si>
    <t>-756.98960997886 124.072100506606 -491.120270003784</t>
  </si>
  <si>
    <t>-779.174078516735 146.002520423423 -210.75351726708</t>
  </si>
  <si>
    <t>-547.899510796612 165.45602552263 -219.81885561955</t>
  </si>
  <si>
    <t>-723.640359760345 32.0823553533291 -92.2647836848324</t>
  </si>
  <si>
    <t>-709.254759601467 116.933332297603 314.301314550694</t>
  </si>
  <si>
    <t>-776.706656628539 189.462931836947 766.783479762633</t>
  </si>
  <si>
    <t>-630.494485393209 217.370497617606 827.832263584279</t>
  </si>
  <si>
    <t>-688.684277308905 -142.114522592642 328.222110073233</t>
  </si>
  <si>
    <t>-744.264404084449 -128.321308142798 786.805639495527</t>
  </si>
  <si>
    <t>-590.841487010418 -133.198661857298 834.986883842017</t>
  </si>
  <si>
    <t>9763-20170724T120830.546086000.bin</t>
  </si>
  <si>
    <t>-756.710347845899 125.112014195633 -497.865237406633</t>
  </si>
  <si>
    <t>-784.121363844645 146.855630580371 -217.94663789041</t>
  </si>
  <si>
    <t>-553.260771279388 171.941012397604 -222.707640981827</t>
  </si>
  <si>
    <t>-721.812896914435 42.1241039758497 -98.5543043637538</t>
  </si>
  <si>
    <t>-688.822054300275 125.465248012738 307.239275806801</t>
  </si>
  <si>
    <t>-753.4572649943 172.483335843473 763.078085094134</t>
  </si>
  <si>
    <t>-611.715592448352 217.552160548153 824.412529897517</t>
  </si>
  <si>
    <t>-688.044188521359 -136.900511126295 326.863414607153</t>
  </si>
  <si>
    <t>-744.03241864877 -128.185252890131 786.492302297023</t>
  </si>
  <si>
    <t>-590.73053083916 -133.024697887415 835.061056561123</t>
  </si>
  <si>
    <t>9763-20170724T120830.578174100.bin</t>
  </si>
  <si>
    <t>-757.407295074162 123.212854888819 -501.557579190162</t>
  </si>
  <si>
    <t>-788.498354725732 146.110791863792 -222.115997498093</t>
  </si>
  <si>
    <t>-557.676746195571 171.941676452193 -223.752560161369</t>
  </si>
  <si>
    <t>-723.872527508942 43.1547473652067 -100.306185976466</t>
  </si>
  <si>
    <t>-686.422534189867 125.040784487251 305.39667062811</t>
  </si>
  <si>
    <t>-746.721238538239 158.489766205017 763.21972752641</t>
  </si>
  <si>
    <t>-606.792568599046 210.036393126763 823.608065560699</t>
  </si>
  <si>
    <t>-689.330315837377 -135.526752729775 326.284866884407</t>
  </si>
  <si>
    <t>-743.661920096158 -128.144667422676 786.38230807883</t>
  </si>
  <si>
    <t>-590.558210631985 -133.140608286453 835.556570203713</t>
  </si>
  <si>
    <t>9763-20170724T120830.645355800.bin</t>
  </si>
  <si>
    <t>-757.384844664451 121.628224556964 -507.298237253606</t>
  </si>
  <si>
    <t>-796.10189388129 149.877848253607 -229.302710529591</t>
  </si>
  <si>
    <t>-565.05379064827 173.1708727882 -224.534622619903</t>
  </si>
  <si>
    <t>-727.979263728072 46.4500701565887 -100.440760558186</t>
  </si>
  <si>
    <t>-691.792814239281 115.500394920008 307.75666609781</t>
  </si>
  <si>
    <t>-739.509940519491 146.707841370031 767.161432598533</t>
  </si>
  <si>
    <t>-593.175634276872 186.957414174371 820.547258806436</t>
  </si>
  <si>
    <t>-691.724533879614 -133.555434384405 325.829723032863</t>
  </si>
  <si>
    <t>-742.744913278934 -128.160397559544 786.435092049079</t>
  </si>
  <si>
    <t>-590.124252850468 -133.237880462135 837.080594979701</t>
  </si>
  <si>
    <t>9763-20170724T120830.677441100.bin</t>
  </si>
  <si>
    <t>-756.541738646753 123.043821164648 -509.259362157183</t>
  </si>
  <si>
    <t>-798.605882837749 154.940383632847 -232.14603691229</t>
  </si>
  <si>
    <t>-567.355669043382 175.218712735786 -224.357442002454</t>
  </si>
  <si>
    <t>-729.676097453017 48.6996193299265 -99.2855611037724</t>
  </si>
  <si>
    <t>-696.511180711043 108.871818474565 310.570536446819</t>
  </si>
  <si>
    <t>-737.903523267237 150.070333959605 769.299777891699</t>
  </si>
  <si>
    <t>-588.014181188742 177.615291122414 820.858171616688</t>
  </si>
  <si>
    <t>-693.022385547595 -131.965081330774 325.842724762086</t>
  </si>
  <si>
    <t>-742.403493666787 -128.046709056697 786.525072958931</t>
  </si>
  <si>
    <t>-589.959013609027 -133.213650216079 837.689583549884</t>
  </si>
  <si>
    <t>9763-20170724T120830.741991600.bin</t>
  </si>
  <si>
    <t>-751.555641693374 130.455691202019 -512.748964286259</t>
  </si>
  <si>
    <t>-798.04519915141 170.244325420646 -237.369052774416</t>
  </si>
  <si>
    <t>-566.42606246538 181.510351488945 -224.171475909159</t>
  </si>
  <si>
    <t>-730.137744172537 58.0289704159657 -97.5571876178554</t>
  </si>
  <si>
    <t>-705.364514393791 104.557455230473 314.661220424872</t>
  </si>
  <si>
    <t>-736.126395366334 151.565264780394 774.382690486701</t>
  </si>
  <si>
    <t>-584.902510972812 171.070972085794 825.711885132579</t>
  </si>
  <si>
    <t>-695.614389538076 -126.901284260639 325.682120219876</t>
  </si>
  <si>
    <t>-742.265345672665 -127.802260727482 786.523052337309</t>
  </si>
  <si>
    <t>-589.993582766398 -134.779764531084 837.98610821746</t>
  </si>
  <si>
    <t>9763-20170724T120830.774074100.bin</t>
  </si>
  <si>
    <t>-748.245722686617 135.832421364555 -514.015969396046</t>
  </si>
  <si>
    <t>-795.128400065377 179.459622590512 -239.284782481507</t>
  </si>
  <si>
    <t>-563.443020345737 185.418564365367 -223.957291303461</t>
  </si>
  <si>
    <t>-728.657189174617 64.2506527807357 -97.5253637735717</t>
  </si>
  <si>
    <t>-710.87388080446 106.102772016435 315.554286401476</t>
  </si>
  <si>
    <t>-733.947868626593 150.427524981054 776.24151362953</t>
  </si>
  <si>
    <t>-582.803242124351 169.606788569219 827.925917640456</t>
  </si>
  <si>
    <t>-696.602339266168 -122.955848423469 325.490385178519</t>
  </si>
  <si>
    <t>-742.326631910354 -127.54049169608 786.465883756468</t>
  </si>
  <si>
    <t>-590.076400945176 -135.756547137058 837.80966024026</t>
  </si>
  <si>
    <t>9763-20170724T120830.844014300.bin</t>
  </si>
  <si>
    <t>-743.035233320741 149.527352488746 -515.058350168457</t>
  </si>
  <si>
    <t>-785.344014798221 199.881766077607 -240.735639782451</t>
  </si>
  <si>
    <t>-553.635547736755 193.803166454568 -225.810303193224</t>
  </si>
  <si>
    <t>-723.675199414846 77.272742830145 -97.4239108907649</t>
  </si>
  <si>
    <t>-717.612666011661 107.430810165443 317.011036787059</t>
  </si>
  <si>
    <t>-733.644329355796 149.253841422245 777.384023170441</t>
  </si>
  <si>
    <t>-582.441244855333 167.243118170828 829.324799297942</t>
  </si>
  <si>
    <t>-697.304053083848 -112.659134225018 325.016427901122</t>
  </si>
  <si>
    <t>-742.907670325819 -126.507163219553 786.070294232028</t>
  </si>
  <si>
    <t>-590.458275431775 -137.474907049672 836.296975296705</t>
  </si>
  <si>
    <t>9763-20170724T120830.877101100.bin</t>
  </si>
  <si>
    <t>-731.066820165834 3.23505190806736 -531.324956238973</t>
  </si>
  <si>
    <t>-742.504995952473 157.962449642387 -515.16037178001</t>
  </si>
  <si>
    <t>-780.377661648922 210.728695284891 -240.642608072968</t>
  </si>
  <si>
    <t>-548.771864182215 198.424627286888 -228.157811805354</t>
  </si>
  <si>
    <t>-722.330786872347 85.6507102966343 -97.2550483827212</t>
  </si>
  <si>
    <t>-719.68508371624 109.628069945733 317.619275241109</t>
  </si>
  <si>
    <t>-733.683669580517 148.741063514664 778.170490231951</t>
  </si>
  <si>
    <t>-582.490147694716 166.225639411618 830.31105707937</t>
  </si>
  <si>
    <t>-697.579816651061 -106.188561052814 324.872562413754</t>
  </si>
  <si>
    <t>-743.301804778702 -125.807865721672 785.782022591682</t>
  </si>
  <si>
    <t>-590.676543152396 -137.891957816346 835.212167008276</t>
  </si>
  <si>
    <t>9763-20170724T120830.943314100.bin</t>
  </si>
  <si>
    <t>-705.618345182758 9.97619676496515 -92.095466846121</t>
  </si>
  <si>
    <t>-724.972903830194 3.48595068042664 -200.9108053874</t>
  </si>
  <si>
    <t>-735.445022665929 18.2819858081025 -531.176543976155</t>
  </si>
  <si>
    <t>-740.221041010632 173.459241319066 -515.726864376509</t>
  </si>
  <si>
    <t>-770.430087138313 228.220002727207 -240.65002687163</t>
  </si>
  <si>
    <t>-539.634180347266 203.512514898905 -232.204922781519</t>
  </si>
  <si>
    <t>-718.240388617945 103.053486162091 -97.1874140576632</t>
  </si>
  <si>
    <t>-720.364834621591 116.816751183392 318.154193971663</t>
  </si>
  <si>
    <t>-733.764979116828 147.704560611647 779.659249375002</t>
  </si>
  <si>
    <t>-582.56070482676 163.974278839644 832.16053525535</t>
  </si>
  <si>
    <t>-696.733580632896 -91.6694153990613 324.985275964396</t>
  </si>
  <si>
    <t>-743.901542352266 -124.41461457105 785.330511850086</t>
  </si>
  <si>
    <t>-591.026836407418 -138.791041037859 833.356197925651</t>
  </si>
  <si>
    <t>9763-20170724T120830.976413600.bin</t>
  </si>
  <si>
    <t>-705.938012485074 17.0650857586088 -91.942369265661</t>
  </si>
  <si>
    <t>-726.122557195108 10.7857501530921 -200.61924890007</t>
  </si>
  <si>
    <t>-733.793865474157 6.11542985717074 -293.059429814562</t>
  </si>
  <si>
    <t>-737.906814905239 1.90131672212101 -376.746039771872</t>
  </si>
  <si>
    <t>-736.3372679982 25.3220185306891 -530.87945434641</t>
  </si>
  <si>
    <t>-737.330178647922 180.589535598506 -515.838466089722</t>
  </si>
  <si>
    <t>-766.953082430847 235.733772561413 -240.7744881538</t>
  </si>
  <si>
    <t>-536.861045736765 205.018179833733 -232.852106989511</t>
  </si>
  <si>
    <t>-716.233663582573 111.265667629738 -97.0639161366394</t>
  </si>
  <si>
    <t>-719.60763296159 120.753327866456 318.38901484019</t>
  </si>
  <si>
    <t>-733.966602634654 147.586209078582 780.14740087836</t>
  </si>
  <si>
    <t>-582.676428236068 163.087234989678 832.633863381362</t>
  </si>
  <si>
    <t>-694.652005382971 -84.0099245958572 325.350084497278</t>
  </si>
  <si>
    <t>-744.151366944882 -123.720387301069 785.14117542616</t>
  </si>
  <si>
    <t>-591.144446576972 -138.954048906767 832.476438415806</t>
  </si>
  <si>
    <t>9763-20170724T120831.039574000.bin</t>
  </si>
  <si>
    <t>-707.185279910436 30.4509062310065 -90.813088763509</t>
  </si>
  <si>
    <t>-728.791763912209 25.0821031507146 -199.265126760344</t>
  </si>
  <si>
    <t>-737.295346399622 20.8871499587556 -291.655086160445</t>
  </si>
  <si>
    <t>-742.01760985039 16.9982055703999 -375.325410914472</t>
  </si>
  <si>
    <t>-743.20970179232 12.9030035123346 -459.110510150617</t>
  </si>
  <si>
    <t>-741.087775105794 6.57576514523907 -581.586570957659</t>
  </si>
  <si>
    <t>-739.785204939732 40.594092568736 -529.42040840242</t>
  </si>
  <si>
    <t>-733.5202952402 195.754193184589 -514.39153993553</t>
  </si>
  <si>
    <t>-761.134924162466 251.42755950327 -239.225182315094</t>
  </si>
  <si>
    <t>-532.965150338622 208.712308490635 -231.319623273914</t>
  </si>
  <si>
    <t>-713.148591552319 126.128961305079 -95.8393594883765</t>
  </si>
  <si>
    <t>-718.285683291149 128.862128780691 319.694920201347</t>
  </si>
  <si>
    <t>-734.508272703646 147.549912434539 781.404634486374</t>
  </si>
  <si>
    <t>-583.020644637149 161.877490413974 833.654417406278</t>
  </si>
  <si>
    <t>-685.914655439298 -69.2410027574147 326.485982344065</t>
  </si>
  <si>
    <t>-744.284897718699 -122.584098302253 784.695233010657</t>
  </si>
  <si>
    <t>-591.353140016512 -140.824991347115 831.202921852141</t>
  </si>
  <si>
    <t>9763-20170724T120831.077675000.bin</t>
  </si>
  <si>
    <t>-708.303298307896 36.4925411352467 -89.8585359804048</t>
  </si>
  <si>
    <t>-730.554034163672 31.7556139085939 -198.209652574128</t>
  </si>
  <si>
    <t>-739.445250521615 27.9361444027838 -290.579594282797</t>
  </si>
  <si>
    <t>-744.457807530879 24.327758218418 -374.245402693482</t>
  </si>
  <si>
    <t>-745.882440404336 20.4374652819261 -458.036664424905</t>
  </si>
  <si>
    <t>-744.039634446272 14.3203452114662 -580.527894860815</t>
  </si>
  <si>
    <t>-725.529004080095 3.95099431409267 -655.960344001698</t>
  </si>
  <si>
    <t>-741.96003278229 48.1958506328683 -528.294005604662</t>
  </si>
  <si>
    <t>-732.311501823188 203.18334834588 -512.983288676772</t>
  </si>
  <si>
    <t>-757.70467889361 258.785825854735 -237.588836813215</t>
  </si>
  <si>
    <t>-530.651827066333 210.342067452847 -230.607822296403</t>
  </si>
  <si>
    <t>-712.345252114436 132.64077087959 -94.829022435048</t>
  </si>
  <si>
    <t>-718.253310320131 132.808925494546 320.703972662922</t>
  </si>
  <si>
    <t>-734.791083235124 147.521391068457 782.195606827687</t>
  </si>
  <si>
    <t>-583.192736265091 161.036068500275 834.340665937584</t>
  </si>
  <si>
    <t>-678.584546859517 -62.6755213356973 326.95575225015</t>
  </si>
  <si>
    <t>-744.116206129272 -122.213755566136 784.008713612788</t>
  </si>
  <si>
    <t>-591.361693439387 -141.957972717084 830.484974783163</t>
  </si>
  <si>
    <t>9763-20170724T120831.142854200.bin</t>
  </si>
  <si>
    <t>-710.734267904812 46.6002686328147 -87.9108860906141</t>
  </si>
  <si>
    <t>-734.476279838265 42.9874085582589 -195.988451740348</t>
  </si>
  <si>
    <t>-743.865379512452 39.8631632930062 -288.3351202525</t>
  </si>
  <si>
    <t>-749.023458453858 36.7844253453329 -372.013416531912</t>
  </si>
  <si>
    <t>-750.293155149774 33.2892799821016 -455.824625787436</t>
  </si>
  <si>
    <t>-747.899830863721 27.5863048968095 -578.326264810775</t>
  </si>
  <si>
    <t>-728.460755617902 16.2071981933377 -653.378580570585</t>
  </si>
  <si>
    <t>-744.892930922089 61.1562966035285 -525.940767616055</t>
  </si>
  <si>
    <t>-729.494887647484 215.635516615476 -510.178315443354</t>
  </si>
  <si>
    <t>-749.42941218663 270.577017500032 -234.202531698363</t>
  </si>
  <si>
    <t>-524.744764695924 211.863474933435 -229.953339087347</t>
  </si>
  <si>
    <t>-711.684691874649 144.178575193472 -93.1579757756309</t>
  </si>
  <si>
    <t>-718.383505601413 140.12336113016 322.343251082492</t>
  </si>
  <si>
    <t>-735.434977461516 147.578638372187 783.14685844492</t>
  </si>
  <si>
    <t>-583.628424849639 159.801156845239 835.004403375174</t>
  </si>
  <si>
    <t>-653.649610685807 -49.0803963796072 326.195422417189</t>
  </si>
  <si>
    <t>-739.922844229866 -118.372921449183 779.063464220418</t>
  </si>
  <si>
    <t>-588.481811580533 -141.670235234012 828.121313895217</t>
  </si>
  <si>
    <t>9763-20170724T120831.183962300.bin</t>
  </si>
  <si>
    <t>-708.367918025899 55.3548756847626 -88.1860319641082</t>
  </si>
  <si>
    <t>-732.914268553886 52.0855069447302 -196.094694216174</t>
  </si>
  <si>
    <t>-742.265839406527 49.2133508303261 -288.453471014545</t>
  </si>
  <si>
    <t>-747.098811693575 46.3394323698371 -372.158390638844</t>
  </si>
  <si>
    <t>-747.753139403843 43.003967718475 -455.98314899756</t>
  </si>
  <si>
    <t>-744.145131710219 37.4721391868188 -578.462866503845</t>
  </si>
  <si>
    <t>-724.272274805143 25.9543808147864 -653.380337486</t>
  </si>
  <si>
    <t>-741.118252142367 70.8942884312403 -525.983922047432</t>
  </si>
  <si>
    <t>-723.181774889321 225.048152097211 -509.924442238816</t>
  </si>
  <si>
    <t>-742.140794030952 280.055677143047 -233.892965358245</t>
  </si>
  <si>
    <t>-518.825617262375 216.291702148253 -230.285865646137</t>
  </si>
  <si>
    <t>-750.338331249437 8.90470817021969 -523.455802273027</t>
  </si>
  <si>
    <t>-710.296223904279 151.151704611177 -93.2224680424101</t>
  </si>
  <si>
    <t>-716.5024479317 145.924464410937 322.273358344537</t>
  </si>
  <si>
    <t>-735.514499919172 148.073191889707 783.190124821852</t>
  </si>
  <si>
    <t>-583.723169979271 160.145535541205 835.127398633782</t>
  </si>
  <si>
    <t>-630.104144715424 -32.0717930247997 322.01223004283</t>
  </si>
  <si>
    <t>-727.266357638524 -101.334189888401 769.492019758486</t>
  </si>
  <si>
    <t>-577.772339785021 -126.660240243205 823.287499415312</t>
  </si>
  <si>
    <t>9763-20170724T120831.241451900.bin</t>
  </si>
  <si>
    <t>-706.975305580337 70.2712846524826 -91.0304240696214</t>
  </si>
  <si>
    <t>-732.149523822054 67.7568801184593 -198.814679152486</t>
  </si>
  <si>
    <t>-740.848296368807 65.6275035686913 -291.257284815479</t>
  </si>
  <si>
    <t>-744.607309146794 63.4451833846658 -375.038118569545</t>
  </si>
  <si>
    <t>-743.705693275032 60.7768466013231 -458.884414689398</t>
  </si>
  <si>
    <t>-737.30076601433 56.1654645215335 -581.287988501712</t>
  </si>
  <si>
    <t>-717.026567155483 44.8202441499971 -656.124239936018</t>
  </si>
  <si>
    <t>-734.415105623307 89.0163361493887 -528.441824866615</t>
  </si>
  <si>
    <t>-710.69875856891 242.180738767837 -510.860613184263</t>
  </si>
  <si>
    <t>-734.250125948411 298.067125042432 -235.359920330549</t>
  </si>
  <si>
    <t>-513.725693014703 225.396099827294 -229.324374685607</t>
  </si>
  <si>
    <t>-745.807304147728 27.3614012880382 -526.715049872988</t>
  </si>
  <si>
    <t>-710.070470736741 162.561682765095 -94.7737185063667</t>
  </si>
  <si>
    <t>-716.368198617859 155.919747664979 320.700583212525</t>
  </si>
  <si>
    <t>-735.774268964662 149.066898470861 782.616124787382</t>
  </si>
  <si>
    <t>-583.856170671138 160.120301979252 834.409173918125</t>
  </si>
  <si>
    <t>-591.446446341686 -4.26622587072643 308.092823928032</t>
  </si>
  <si>
    <t>-717.26906141706 -83.3687027835708 744.667893982806</t>
  </si>
  <si>
    <t>-575.983933839873 -109.526746330771 817.042528625248</t>
  </si>
  <si>
    <t>9763-20170724T120831.273540100.bin</t>
  </si>
  <si>
    <t>-708.688760860671 72.9339820838104 -92.8809782376095</t>
  </si>
  <si>
    <t>-733.706652494133 71.2980399868657 -200.718409914266</t>
  </si>
  <si>
    <t>-741.934775631541 69.9424879152712 -293.218711148175</t>
  </si>
  <si>
    <t>-745.13077957435 68.4663850291031 -377.038413046442</t>
  </si>
  <si>
    <t>-743.529943459951 66.4957918634334 -460.893552745407</t>
  </si>
  <si>
    <t>-735.956599085021 62.8855837759986 -583.264038979362</t>
  </si>
  <si>
    <t>-715.349869880507 51.7827810938998 -658.045740914645</t>
  </si>
  <si>
    <t>-733.223759356063 95.2360187442182 -530.101830077782</t>
  </si>
  <si>
    <t>-707.275244120412 247.872927331927 -511.058962828306</t>
  </si>
  <si>
    <t>-732.586738710391 304.336300981031 -235.832066569433</t>
  </si>
  <si>
    <t>-513.46078498528 227.757637692565 -227.583122605217</t>
  </si>
  <si>
    <t>-745.335700848342 33.7033334894354 -529.036126904604</t>
  </si>
  <si>
    <t>-711.249247797214 164.927411206511 -95.6864805645234</t>
  </si>
  <si>
    <t>-718.715937369799 157.541714623294 319.755799467347</t>
  </si>
  <si>
    <t>-735.834681733466 149.496777697066 782.167492198281</t>
  </si>
  <si>
    <t>-583.88567095248 160.326693477613 833.917323618886</t>
  </si>
  <si>
    <t>-581.231429803479 2.20019481183658 301.06735893041</t>
  </si>
  <si>
    <t>-715.449554191534 -83.530820658003 734.272358406361</t>
  </si>
  <si>
    <t>-581.791957081377 -107.585449398335 820.53269038128</t>
  </si>
  <si>
    <t>9763-20170724T120831.343466200.bin</t>
  </si>
  <si>
    <t>-711.562372898519 73.3232775262259 -96.1218286954781</t>
  </si>
  <si>
    <t>-736.393719653671 73.2757222675505 -204.014817955722</t>
  </si>
  <si>
    <t>-744.113428849042 73.6596318538127 -296.568017658558</t>
  </si>
  <si>
    <t>-746.698642720986 73.8902772071838 -380.421526267245</t>
  </si>
  <si>
    <t>-744.331984240121 73.7442808148439 -464.281501578361</t>
  </si>
  <si>
    <t>-735.46757772274 72.9134718063056 -586.615768789302</t>
  </si>
  <si>
    <t>-713.746510468198 62.6650240646184 -661.203861422156</t>
  </si>
  <si>
    <t>-733.155762247994 104.019112742511 -532.696021751497</t>
  </si>
  <si>
    <t>-705.63209274295 255.884773410443 -510.111657736811</t>
  </si>
  <si>
    <t>-730.183905594159 311.883594367568 -234.721092667928</t>
  </si>
  <si>
    <t>-512.851047072344 230.626552472454 -224.12559095362</t>
  </si>
  <si>
    <t>-745.55858313907 42.5370007688368 -533.177121833367</t>
  </si>
  <si>
    <t>-713.845229169712 165.537795556168 -97.171169132577</t>
  </si>
  <si>
    <t>-722.096229519575 157.213673264819 318.238525786295</t>
  </si>
  <si>
    <t>-735.390927974312 150.464787977181 781.558158516631</t>
  </si>
  <si>
    <t>-583.675050295542 161.2795939599 833.990504048723</t>
  </si>
  <si>
    <t>-579.581528231242 5.15426638553549 295.469679563414</t>
  </si>
  <si>
    <t>-712.205177702643 -92.4205265634819 728.931570919647</t>
  </si>
  <si>
    <t>-582.763465564693 -117.561159776667 821.108696958028</t>
  </si>
  <si>
    <t>9763-20170724T120831.375551900.bin</t>
  </si>
  <si>
    <t>-711.516745657853 72.246522878585 -97.1911471656902</t>
  </si>
  <si>
    <t>-736.102136228883 72.8170544732739 -205.138975803307</t>
  </si>
  <si>
    <t>-743.685445713193 74.0466457942334 -297.696082722381</t>
  </si>
  <si>
    <t>-746.168815132466 75.1627519635845 -381.545442601883</t>
  </si>
  <si>
    <t>-743.716419804159 76.0254494808623 -465.398827489425</t>
  </si>
  <si>
    <t>-734.739566760168 76.8014431782417 -587.725177734088</t>
  </si>
  <si>
    <t>-712.409359284239 67.3024849484746 -662.232503486181</t>
  </si>
  <si>
    <t>-732.678058547641 107.236164406665 -533.413762233683</t>
  </si>
  <si>
    <t>-705.815957612327 258.862498458268 -508.832711318606</t>
  </si>
  <si>
    <t>-728.819141245248 314.031778118521 -233.141354065201</t>
  </si>
  <si>
    <t>-511.641871216894 232.287875529473 -223.116832640335</t>
  </si>
  <si>
    <t>-744.679040579177 45.6856476765454 -534.685038907875</t>
  </si>
  <si>
    <t>-714.065514448758 164.581219831977 -97.5040973683566</t>
  </si>
  <si>
    <t>-722.31442458906 156.105377255133 317.902569467041</t>
  </si>
  <si>
    <t>-735.190676317486 150.480977251426 781.418825632619</t>
  </si>
  <si>
    <t>-583.600457164719 161.528593267637 834.165367512707</t>
  </si>
  <si>
    <t>-585.417684941301 0.731654952926419 296.234317324588</t>
  </si>
  <si>
    <t>-704.19407924062 -95.0908116846103 733.719462026241</t>
  </si>
  <si>
    <t>-570.452776630392 -116.861166460973 820.455487165679</t>
  </si>
  <si>
    <t>9763-20170724T120831.444746600.bin</t>
  </si>
  <si>
    <t>-707.391899601111 69.8565006664953 -97.5502530474769</t>
  </si>
  <si>
    <t>-731.511260522918 70.747978507078 -205.601129950252</t>
  </si>
  <si>
    <t>-739.071914845799 73.1476160688412 -298.137008906296</t>
  </si>
  <si>
    <t>-741.66411617772 75.6986057173635 -381.951738954795</t>
  </si>
  <si>
    <t>-739.432970871915 78.403063869071 -465.772100091011</t>
  </si>
  <si>
    <t>-730.884989422814 82.3334115068837 -588.068466823367</t>
  </si>
  <si>
    <t>-707.712292525618 75.2147655837252 -662.583922163446</t>
  </si>
  <si>
    <t>-729.500520918544 111.517232131136 -533.053585956637</t>
  </si>
  <si>
    <t>-706.407199412303 263.198439840792 -505.087278062201</t>
  </si>
  <si>
    <t>-727.112250796549 317.349003979773 -229.011990704187</t>
  </si>
  <si>
    <t>-508.97154467754 237.884332578936 -222.047243519935</t>
  </si>
  <si>
    <t>-739.771036220434 49.7005222372413 -535.758134167486</t>
  </si>
  <si>
    <t>-710.528647295037 162.328425171006 -97.4489190708912</t>
  </si>
  <si>
    <t>-720.634958292681 153.527680842866 317.909927627011</t>
  </si>
  <si>
    <t>-734.911612027288 150.160921907949 781.319249672979</t>
  </si>
  <si>
    <t>-583.492525419117 161.593345242072 834.473427225944</t>
  </si>
  <si>
    <t>-607.448910271308 -12.816631969742 302.940680249164</t>
  </si>
  <si>
    <t>-676.300193441703 -96.5462763067417 753.429530765766</t>
  </si>
  <si>
    <t>-531.680202247459 -109.577050149634 822.704966131725</t>
  </si>
  <si>
    <t>9763-20170724T120831.475828100.bin</t>
  </si>
  <si>
    <t>-704.009689658495 68.7982323910189 -96.9523998146018</t>
  </si>
  <si>
    <t>-727.740690207232 69.2237568068897 -205.091854119781</t>
  </si>
  <si>
    <t>-735.316531588767 71.7445693758109 -297.623440587797</t>
  </si>
  <si>
    <t>-738.051933632919 74.6379458804822 -381.422587187219</t>
  </si>
  <si>
    <t>-736.084956481116 77.9409874502198 -465.227926121394</t>
  </si>
  <si>
    <t>-728.045914696279 83.0449289670446 -587.515488089092</t>
  </si>
  <si>
    <t>-705.000033498821 77.4108889907911 -662.197153954677</t>
  </si>
  <si>
    <t>-726.92302798373 111.778818011583 -532.258357737221</t>
  </si>
  <si>
    <t>-706.266620859197 263.607557841488 -503.04855677854</t>
  </si>
  <si>
    <t>-727.459055983659 316.921503550502 -226.847356164781</t>
  </si>
  <si>
    <t>-508.224044260693 240.421911056497 -221.160060913498</t>
  </si>
  <si>
    <t>-736.22366677745 49.8321860886019 -535.455346752977</t>
  </si>
  <si>
    <t>-707.343769055871 161.202208257484 -97.2479088885351</t>
  </si>
  <si>
    <t>-719.15823088347 152.621865745658 318.070553939586</t>
  </si>
  <si>
    <t>-734.874510321423 149.889236170284 781.342592143798</t>
  </si>
  <si>
    <t>-583.482971567773 161.214080634106 834.598345904939</t>
  </si>
  <si>
    <t>-620.248852281591 -18.918303183226 307.574984495913</t>
  </si>
  <si>
    <t>-666.964002913934 -92.9327366572816 762.974897648517</t>
  </si>
  <si>
    <t>-518.155718484237 -100.698329808468 823.634775091354</t>
  </si>
  <si>
    <t>9763-20170724T120831.551038500.bin</t>
  </si>
  <si>
    <t>-697.826225865584 65.4449868002637 -96.0210633547038</t>
  </si>
  <si>
    <t>-720.674714388273 65.0402116729624 -204.350569496346</t>
  </si>
  <si>
    <t>-728.32047675451 67.4395058358132 -296.879556386244</t>
  </si>
  <si>
    <t>-731.445168692756 70.5139988147334 -380.658525380385</t>
  </si>
  <si>
    <t>-730.187005089143 74.3329633084841 -464.455723407427</t>
  </si>
  <si>
    <t>-723.524014823718 80.5952099124756 -586.772107608244</t>
  </si>
  <si>
    <t>-701.463770013099 77.8774984767788 -661.913273717632</t>
  </si>
  <si>
    <t>-722.560932559546 108.914748728464 -531.298412264727</t>
  </si>
  <si>
    <t>-705.954453522681 260.955653980197 -500.762842626517</t>
  </si>
  <si>
    <t>-731.610204813267 309.288027186558 -224.024070007818</t>
  </si>
  <si>
    <t>-509.22425171197 242.585320993457 -217.408880403786</t>
  </si>
  <si>
    <t>-730.334376214102 46.7802302629161 -534.903146783124</t>
  </si>
  <si>
    <t>-700.986094967557 157.887715737902 -97.0315234508599</t>
  </si>
  <si>
    <t>-715.666639040162 149.939182994519 318.208062951382</t>
  </si>
  <si>
    <t>-734.896545407377 149.368729076253 781.343613988565</t>
  </si>
  <si>
    <t>-583.495943964457 161.238256901967 834.454785497742</t>
  </si>
  <si>
    <t>-634.269066089367 -25.2885660066204 312.794554811527</t>
  </si>
  <si>
    <t>-666.508980083662 -87.8161587218426 770.683054539098</t>
  </si>
  <si>
    <t>-515.529141364719 -93.4981814747612 825.969767162114</t>
  </si>
  <si>
    <t>9763-20170724T120831.576099700.bin</t>
  </si>
  <si>
    <t>-696.199247272505 62.9957077221688 -95.9249585805329</t>
  </si>
  <si>
    <t>-718.775589675519 62.5643818003005 -204.311404304566</t>
  </si>
  <si>
    <t>-726.467409752401 64.9730912752173 -296.83632368696</t>
  </si>
  <si>
    <t>-729.747481498423 68.0795966759213 -380.608201196223</t>
  </si>
  <si>
    <t>-728.758692405887 71.9668351251312 -464.405839465814</t>
  </si>
  <si>
    <t>-722.613363189456 78.3784894363962 -586.741626859485</t>
  </si>
  <si>
    <t>-700.91227820712 76.8142655641022 -662.01997246306</t>
  </si>
  <si>
    <t>-721.703883730134 106.665701226257 -531.25072976922</t>
  </si>
  <si>
    <t>-706.445019769748 259.012968769778 -501.064697091257</t>
  </si>
  <si>
    <t>-735.695863247566 302.125391714889 -223.820568451096</t>
  </si>
  <si>
    <t>-511.862791690247 240.666715185476 -215.44678080685</t>
  </si>
  <si>
    <t>-728.915857294121 44.4646320724064 -534.872970070199</t>
  </si>
  <si>
    <t>-699.660209029659 155.66621947982 -97.0130528976579</t>
  </si>
  <si>
    <t>-713.876811198728 147.997201707939 318.247972589742</t>
  </si>
  <si>
    <t>-734.851915462798 148.956828566238 781.357111698802</t>
  </si>
  <si>
    <t>-583.45506918588 160.722143420241 834.501935233218</t>
  </si>
  <si>
    <t>-637.698475409548 -28.9124563714695 313.644427293216</t>
  </si>
  <si>
    <t>-666.152739899853 -88.7179974492576 771.794887458309</t>
  </si>
  <si>
    <t>-514.832397891964 -94.3483780501354 826.148272136903</t>
  </si>
  <si>
    <t>9763-20170724T120831.642279900.bin</t>
  </si>
  <si>
    <t>-691.810420609804 60.4922869099441 -95.2971874667704</t>
  </si>
  <si>
    <t>-714.616099635854 59.049578128971 -203.626737645219</t>
  </si>
  <si>
    <t>-722.880043048662 61.02545040466 -296.112668609896</t>
  </si>
  <si>
    <t>-726.821267502751 63.8940648921821 -379.864555587932</t>
  </si>
  <si>
    <t>-726.631767252665 67.7143379478634 -463.670872654512</t>
  </si>
  <si>
    <t>-721.799654818306 74.2194814553486 -586.060678023102</t>
  </si>
  <si>
    <t>-700.631256780254 73.4610309089526 -661.502948413723</t>
  </si>
  <si>
    <t>-721.026626282421 102.542385167755 -530.585799846898</t>
  </si>
  <si>
    <t>-709.411063392537 255.317658410528 -501.078797833756</t>
  </si>
  <si>
    <t>-742.934738846826 286.546554614693 -222.727420544446</t>
  </si>
  <si>
    <t>-517.172544651492 232.569375849093 -214.577778680821</t>
  </si>
  <si>
    <t>-726.813255685317 40.1876996421672 -534.128492859074</t>
  </si>
  <si>
    <t>-697.630717002171 152.309614034966 -96.7367709402305</t>
  </si>
  <si>
    <t>-709.712309091827 145.71510040095 318.610297071155</t>
  </si>
  <si>
    <t>-734.712653702141 148.160032043552 781.475306731031</t>
  </si>
  <si>
    <t>-583.382855707795 160.229038395366 834.743162446312</t>
  </si>
  <si>
    <t>-642.390962044813 -31.0308899492813 315.634608101972</t>
  </si>
  <si>
    <t>-666.897333057537 -87.6754894467426 773.461334480245</t>
  </si>
  <si>
    <t>-514.859668562876 -92.3741779072384 825.866480818571</t>
  </si>
  <si>
    <t>9763-20170724T120831.676405200.bin</t>
  </si>
  <si>
    <t>-688.857507248858 58.8601779039807 -95.2998021605152</t>
  </si>
  <si>
    <t>-711.979914143635 56.6184093856648 -203.548683996686</t>
  </si>
  <si>
    <t>-720.728455006518 58.1845028081968 -295.997903827324</t>
  </si>
  <si>
    <t>-725.188007727711 60.773650218722 -379.732920680052</t>
  </si>
  <si>
    <t>-725.592942057448 64.4153393647582 -463.546362928249</t>
  </si>
  <si>
    <t>-721.708808746173 70.7700835694859 -585.977812282518</t>
  </si>
  <si>
    <t>-700.809884963289 70.1360938380126 -661.496299401332</t>
  </si>
  <si>
    <t>-720.989840955388 99.2029066019272 -530.558587803309</t>
  </si>
  <si>
    <t>-711.958840197314 252.184428683716 -501.370607228647</t>
  </si>
  <si>
    <t>-743.858133064375 280.497434350926 -222.516937205523</t>
  </si>
  <si>
    <t>-517.344615551879 229.576276421852 -215.64720083282</t>
  </si>
  <si>
    <t>-725.836460145435 36.7602542007587 -533.953228600717</t>
  </si>
  <si>
    <t>-696.404851623426 150.404295981527 -96.8020639626151</t>
  </si>
  <si>
    <t>-707.893096939386 144.50126800068 318.572207457115</t>
  </si>
  <si>
    <t>-734.667164428621 147.88062133644 781.435445770725</t>
  </si>
  <si>
    <t>-583.369663964949 160.357808761732 834.701248404912</t>
  </si>
  <si>
    <t>-644.326815396485 -33.272322910236 316.352541996469</t>
  </si>
  <si>
    <t>-667.39347382857 -87.3478423680976 774.362098379677</t>
  </si>
  <si>
    <t>-515.028111745996 -91.1913086018594 825.877643644302</t>
  </si>
  <si>
    <t>9763-20170724T120831.741188300.bin</t>
  </si>
  <si>
    <t>-682.023686846275 56.4702211999834 -95.44518267288</t>
  </si>
  <si>
    <t>-705.31996402294 52.732210904574 -203.615541228064</t>
  </si>
  <si>
    <t>-714.896385513122 53.2276489350647 -295.994545334911</t>
  </si>
  <si>
    <t>-720.369934470809 54.8953225198368 -379.692650597364</t>
  </si>
  <si>
    <t>-722.050687956381 57.6832909581233 -463.523143639668</t>
  </si>
  <si>
    <t>-720.312337285696 62.8664041484001 -586.058964266583</t>
  </si>
  <si>
    <t>-699.954697358693 62.4526866703759 -661.726782402542</t>
  </si>
  <si>
    <t>-719.571964342957 91.8882057829442 -530.946145886002</t>
  </si>
  <si>
    <t>-715.222173659561 245.340207797292 -503.094732924469</t>
  </si>
  <si>
    <t>-742.25610443301 274.144624499957 -223.77758407389</t>
  </si>
  <si>
    <t>-514.727245488336 227.667276522641 -219.419558127651</t>
  </si>
  <si>
    <t>-722.578308864525 29.2957699896356 -533.636457661521</t>
  </si>
  <si>
    <t>-693.741923393669 146.967228980276 -97.1399352958721</t>
  </si>
  <si>
    <t>-704.708311849223 142.430506761935 318.265585440677</t>
  </si>
  <si>
    <t>-734.591014882092 147.600064438702 781.220769292251</t>
  </si>
  <si>
    <t>-583.32361262492 160.507042494186 834.469342446283</t>
  </si>
  <si>
    <t>-648.70490771499 -38.5218195035329 317.584122416089</t>
  </si>
  <si>
    <t>-667.085053732548 -88.1432200324844 776.238002446962</t>
  </si>
  <si>
    <t>-515.339109965987 -90.8457647119467 829.620529203941</t>
  </si>
  <si>
    <t>9763-20170724T120831.777285000.bin</t>
  </si>
  <si>
    <t>-678.154557782691 55.8092769928658 -95.2039933772006</t>
  </si>
  <si>
    <t>-701.474966251709 51.4337387758253 -203.345055150323</t>
  </si>
  <si>
    <t>-711.341201726591 51.3286590657892 -295.694996135322</t>
  </si>
  <si>
    <t>-717.184993008587 52.4162837948165 -379.377611151723</t>
  </si>
  <si>
    <t>-719.344945942037 54.5976360142533 -463.215160184274</t>
  </si>
  <si>
    <t>-718.425990307376 58.867356892629 -585.795108138976</t>
  </si>
  <si>
    <t>-698.561709191286 58.4832059025114 -661.593881537542</t>
  </si>
  <si>
    <t>-717.745569656962 88.3169712660356 -530.908854279097</t>
  </si>
  <si>
    <t>-715.572062775631 241.968879250771 -504.01968495655</t>
  </si>
  <si>
    <t>-740.843824971051 273.967618970515 -224.885221061839</t>
  </si>
  <si>
    <t>-512.912200448815 229.398859681414 -221.833254155255</t>
  </si>
  <si>
    <t>-719.912952341217 25.6704156210226 -533.107157262806</t>
  </si>
  <si>
    <t>-691.803280502052 145.527162004083 -97.1133243000218</t>
  </si>
  <si>
    <t>-702.807534353469 141.967985218469 318.300750612238</t>
  </si>
  <si>
    <t>-734.489822594953 147.52853725778 781.195772735347</t>
  </si>
  <si>
    <t>-583.266513947571 160.726876265636 834.498203545261</t>
  </si>
  <si>
    <t>-647.782003680551 -39.9410100842053 318.496585796593</t>
  </si>
  <si>
    <t>-665.981467109909 -88.1576357614065 777.812621794946</t>
  </si>
  <si>
    <t>-514.833801308828 -90.0426933455278 832.900364007976</t>
  </si>
  <si>
    <t>9763-20170724T120831.842465300.bin</t>
  </si>
  <si>
    <t>-672.162748755044 54.5232625140857 -93.9754180810378</t>
  </si>
  <si>
    <t>-695.90642759182 49.4578398451206 -201.994311898849</t>
  </si>
  <si>
    <t>-706.188310395062 48.3501561066057 -294.292057795459</t>
  </si>
  <si>
    <t>-712.438481987273 48.3450996618376 -377.952614017906</t>
  </si>
  <si>
    <t>-715.04153709595 49.2595697508339 -461.800811176736</t>
  </si>
  <si>
    <t>-714.815249661885 51.4878638841731 -584.438186785842</t>
  </si>
  <si>
    <t>-695.86009086533 50.6994949785635 -660.466323157435</t>
  </si>
  <si>
    <t>-714.449151410645 81.862586475389 -530.055435000244</t>
  </si>
  <si>
    <t>-715.577598780283 235.917262355589 -505.396945606491</t>
  </si>
  <si>
    <t>-740.194375271256 275.546459270091 -227.184571886926</t>
  </si>
  <si>
    <t>-511.625057099536 234.375233617297 -224.099031069482</t>
  </si>
  <si>
    <t>-715.379955830784 19.1574107030292 -531.196374340392</t>
  </si>
  <si>
    <t>-688.665778966172 142.347091626092 -96.4112594439855</t>
  </si>
  <si>
    <t>-698.938471106805 140.597206790924 319.033028270361</t>
  </si>
  <si>
    <t>-734.131466657811 147.647995993889 781.432073645014</t>
  </si>
  <si>
    <t>-583.049913005997 161.517085955636 834.965456271488</t>
  </si>
  <si>
    <t>-635.392453323756 -36.5762685940051 320.524663177487</t>
  </si>
  <si>
    <t>-665.390441491309 -87.920745279564 779.240417575064</t>
  </si>
  <si>
    <t>-514.631521508849 -89.4081467114402 835.395338402121</t>
  </si>
  <si>
    <t>9763-20170724T120831.877558400.bin</t>
  </si>
  <si>
    <t>-669.82361535615 53.4356676770967 -92.962922552387</t>
  </si>
  <si>
    <t>-694.029654729356 48.0715134776165 -200.864593612319</t>
  </si>
  <si>
    <t>-704.601545880287 46.5062328712004 -293.123074319471</t>
  </si>
  <si>
    <t>-711.074510046017 45.9886502118529 -376.764922077101</t>
  </si>
  <si>
    <t>-713.863225885497 46.2905571359322 -460.611715482121</t>
  </si>
  <si>
    <t>-713.869348995497 47.5091520709191 -583.263360852756</t>
  </si>
  <si>
    <t>-695.030423079305 46.2708135372097 -659.314571530034</t>
  </si>
  <si>
    <t>-713.546668294063 78.3324833546335 -529.133428346571</t>
  </si>
  <si>
    <t>-715.357723351196 232.584350884664 -505.625174522788</t>
  </si>
  <si>
    <t>-740.882049032791 275.162505535922 -227.930685498167</t>
  </si>
  <si>
    <t>-512.009112121431 235.810691894474 -223.788932091279</t>
  </si>
  <si>
    <t>-714.186688492228 15.6162872067573 -529.756436769734</t>
  </si>
  <si>
    <t>-687.690905538879 140.289862775575 -95.7106435914552</t>
  </si>
  <si>
    <t>-696.99431854436 139.791428982843 319.759882847912</t>
  </si>
  <si>
    <t>-733.846554816183 147.79004022914 781.733434989539</t>
  </si>
  <si>
    <t>-582.885587028547 162.001111087635 835.516991304827</t>
  </si>
  <si>
    <t>-625.340885590892 -32.8654348260682 321.469236466802</t>
  </si>
  <si>
    <t>-664.725982114901 -87.9049391253554 779.139923724243</t>
  </si>
  <si>
    <t>-514.450123422979 -90.6950073318235 836.526297678826</t>
  </si>
  <si>
    <t>9763-20170724T120831.941267500.bin</t>
  </si>
  <si>
    <t>-664.083780712725 50.4184094217278 -90.4559694264794</t>
  </si>
  <si>
    <t>-689.609769742001 43.8094312083842 -197.98374033407</t>
  </si>
  <si>
    <t>-701.23860142877 41.1148162582267 -290.088893675146</t>
  </si>
  <si>
    <t>-708.634580484958 39.5028765078387 -373.640250596042</t>
  </si>
  <si>
    <t>-712.313531385572 38.6324853671313 -457.448700303542</t>
  </si>
  <si>
    <t>-713.583543590497 38.0384392901169 -580.098313771724</t>
  </si>
  <si>
    <t>-694.283797224391 35.746884724927 -656.009425853493</t>
  </si>
  <si>
    <t>-712.983493845961 69.659971278717 -526.433134898479</t>
  </si>
  <si>
    <t>-715.935265145786 224.139773842256 -504.883482902726</t>
  </si>
  <si>
    <t>-741.320973304103 271.71508512327 -227.988680774735</t>
  </si>
  <si>
    <t>-512.061080802935 234.744389141986 -223.341148731579</t>
  </si>
  <si>
    <t>-713.069036628566 6.93828782922196 -526.12835801651</t>
  </si>
  <si>
    <t>-684.987794546194 135.734147341984 -93.9543276761513</t>
  </si>
  <si>
    <t>-692.965830791752 138.358140414313 321.535880357593</t>
  </si>
  <si>
    <t>-733.400541498591 148.225854601103 782.52779492503</t>
  </si>
  <si>
    <t>-582.597732805025 162.842971464174 836.645002317636</t>
  </si>
  <si>
    <t>-604.780382522437 -26.9151813938197 323.562265686292</t>
  </si>
  <si>
    <t>-662.724455550636 -88.4345975096567 778.481990434343</t>
  </si>
  <si>
    <t>-513.91228294641 -92.9304066449297 839.461856035561</t>
  </si>
  <si>
    <t>9763-20170724T120831.977395600.bin</t>
  </si>
  <si>
    <t>-660.711496713464 48.7406999737884 -89.5406156064563</t>
  </si>
  <si>
    <t>-686.989796032506 41.4174005591265 -196.84077812812</t>
  </si>
  <si>
    <t>-699.222080846318 38.2015753208298 -288.850908668274</t>
  </si>
  <si>
    <t>-707.142778504968 36.1303136048386 -372.344127167526</t>
  </si>
  <si>
    <t>-711.323846598389 34.8114892320225 -456.122984781404</t>
  </si>
  <si>
    <t>-713.300644943919 33.5670981152709 -578.758538345129</t>
  </si>
  <si>
    <t>-693.464387019156 31.0133233306256 -654.522794046265</t>
  </si>
  <si>
    <t>-712.59044637446 65.4723206386727 -525.262725000712</t>
  </si>
  <si>
    <t>-716.501756042297 219.971258678752 -504.314864797637</t>
  </si>
  <si>
    <t>-740.209688191805 269.758126423024 -227.660234421763</t>
  </si>
  <si>
    <t>-510.767737876157 233.806521745685 -224.135875213532</t>
  </si>
  <si>
    <t>-712.276068328372 2.75387341153419 -524.631604638042</t>
  </si>
  <si>
    <t>-683.224885847938 133.440272295285 -93.2400381370887</t>
  </si>
  <si>
    <t>-691.152993704851 137.560066393127 322.238911509119</t>
  </si>
  <si>
    <t>-733.277144855704 148.53417154929 782.825151139176</t>
  </si>
  <si>
    <t>-582.512576147414 163.674621735292 836.905024241625</t>
  </si>
  <si>
    <t>-597.543679220311 -25.1351341540114 324.302283051277</t>
  </si>
  <si>
    <t>-662.674713290731 -88.7720440873698 777.673679255433</t>
  </si>
  <si>
    <t>-514.067249551872 -94.4020831725898 839.05731868296</t>
  </si>
  <si>
    <t>9763-20170724T120832.043185500.bin</t>
  </si>
  <si>
    <t>-656.4577592366 44.7087669518467 -89.3963720427549</t>
  </si>
  <si>
    <t>-683.649393023878 36.5174393835468 -196.405726468455</t>
  </si>
  <si>
    <t>-696.33319361587 32.5554273701046 -288.325538349282</t>
  </si>
  <si>
    <t>-704.526656456943 29.774957284307 -371.771752525445</t>
  </si>
  <si>
    <t>-708.845712957424 27.7145626971792 -455.528906929559</t>
  </si>
  <si>
    <t>-710.87615179076 25.3436831839881 -578.146815486736</t>
  </si>
  <si>
    <t>-691.290095431978 23.3783524390046 -653.993667872109</t>
  </si>
  <si>
    <t>-710.655328705346 57.7323771606493 -524.938206449191</t>
  </si>
  <si>
    <t>-717.42146258064 212.31541312456 -505.3996270441</t>
  </si>
  <si>
    <t>-739.773954832339 264.986971514323 -229.166523119045</t>
  </si>
  <si>
    <t>-509.770353965036 232.705145459503 -226.987361366567</t>
  </si>
  <si>
    <t>-680.984963414802 128.727495294574 -92.8715354502948</t>
  </si>
  <si>
    <t>-688.488846879423 135.747218902259 322.576473137872</t>
  </si>
  <si>
    <t>-733.186807500562 149.213226108519 782.950056891888</t>
  </si>
  <si>
    <t>-582.37639884693 164.862204856054 836.756618782914</t>
  </si>
  <si>
    <t>-595.711254308558 -25.6647166281005 324.160217987444</t>
  </si>
  <si>
    <t>-664.613859641746 -89.1128690939797 775.852406907186</t>
  </si>
  <si>
    <t>-514.965941585169 -95.1618011211492 834.61240221664</t>
  </si>
  <si>
    <t>9763-20170724T120832.076273300.bin</t>
  </si>
  <si>
    <t>-655.932471587454 42.8273837737352 -90.3263930152501</t>
  </si>
  <si>
    <t>-682.769665869315 34.6389070622499 -197.425481614306</t>
  </si>
  <si>
    <t>-695.281015956106 30.4488753293772 -289.358826262875</t>
  </si>
  <si>
    <t>-703.378468176202 27.3740333465896 -372.80401918746</t>
  </si>
  <si>
    <t>-707.666251234363 24.9409319708661 -456.55267904379</t>
  </si>
  <si>
    <t>-709.725924372294 21.9460155482452 -579.156531225503</t>
  </si>
  <si>
    <t>-690.961336766891 20.3837982978987 -655.22008562092</t>
  </si>
  <si>
    <t>-709.764424828595 54.5983702987439 -526.108653531294</t>
  </si>
  <si>
    <t>-717.943320302829 209.243876225937 -507.430895043666</t>
  </si>
  <si>
    <t>-742.146231717734 261.611285400886 -231.296028470093</t>
  </si>
  <si>
    <t>-511.767956810183 232.204853031476 -228.189470911895</t>
  </si>
  <si>
    <t>-680.471225232248 126.644562345491 -93.3563193186335</t>
  </si>
  <si>
    <t>-688.187909116244 134.970045179854 322.063644236731</t>
  </si>
  <si>
    <t>-733.285260929275 149.721417513107 782.654056938021</t>
  </si>
  <si>
    <t>-582.372450583673 165.479916502185 836.140630631436</t>
  </si>
  <si>
    <t>-600.563273312946 -29.3001267642403 323.195657805012</t>
  </si>
  <si>
    <t>-665.965072475029 -89.1360340062588 775.388003720256</t>
  </si>
  <si>
    <t>-515.51350968988 -94.2839502793545 832.147544069615</t>
  </si>
  <si>
    <t>9763-20170724T120832.146464600.bin</t>
  </si>
  <si>
    <t>-655.850995404809 37.8665900102199 -92.7454111151354</t>
  </si>
  <si>
    <t>-680.657059746434 30.0957664770942 -200.363993170381</t>
  </si>
  <si>
    <t>-692.598547101966 25.7084031797085 -292.363993385274</t>
  </si>
  <si>
    <t>-700.666477402055 22.2696999835866 -375.797791970574</t>
  </si>
  <si>
    <t>-705.422993742954 19.3215247402122 -459.504670013677</t>
  </si>
  <si>
    <t>-708.722623532815 15.4354688600602 -582.056391560607</t>
  </si>
  <si>
    <t>-691.380071311832 14.9681725553155 -658.471226840822</t>
  </si>
  <si>
    <t>-708.819447707062 48.4493175850266 -529.233027581583</t>
  </si>
  <si>
    <t>-719.626278063875 203.091116842817 -511.628960305348</t>
  </si>
  <si>
    <t>-746.496564538279 253.584175473097 -235.391664173216</t>
  </si>
  <si>
    <t>-515.486348931953 229.88621978074 -230.786347107186</t>
  </si>
  <si>
    <t>-680.295450540026 121.639212267584 -95.0128128504409</t>
  </si>
  <si>
    <t>-689.62898657246 132.798627854483 320.307533082238</t>
  </si>
  <si>
    <t>-733.58053971614 150.80177089679 781.622461653938</t>
  </si>
  <si>
    <t>-582.431141950712 166.878391108201 834.340694778806</t>
  </si>
  <si>
    <t>-616.703791031705 -43.1759895182656 321.021072144293</t>
  </si>
  <si>
    <t>-668.115328422588 -92.2637172411216 776.134499608708</t>
  </si>
  <si>
    <t>-517.227958843464 -95.0651807113518 831.892761984738</t>
  </si>
  <si>
    <t>9763-20170724T120832.176545700.bin</t>
  </si>
  <si>
    <t>-655.01535953285 34.9924184094907 -93.3481568712791</t>
  </si>
  <si>
    <t>-678.923174897806 27.2375489648432 -201.17097415197</t>
  </si>
  <si>
    <t>-690.618766874273 22.7269987666407 -293.196597006867</t>
  </si>
  <si>
    <t>-698.677054273174 19.1350899542897 -376.62491537234</t>
  </si>
  <si>
    <t>-703.640359352295 16.0054323824488 -460.313050813385</t>
  </si>
  <si>
    <t>-707.481563455157 11.8337947338587 -582.839731999079</t>
  </si>
  <si>
    <t>-690.506904361973 11.7406335201204 -659.338571716608</t>
  </si>
  <si>
    <t>-707.608954753714 44.9566674650212 -530.084672358208</t>
  </si>
  <si>
    <t>-719.61577570568 199.557909347172 -512.698418935158</t>
  </si>
  <si>
    <t>-746.516771338401 249.781928915382 -236.414994846999</t>
  </si>
  <si>
    <t>-515.256698671355 228.544640806034 -232.378810574388</t>
  </si>
  <si>
    <t>-680.018628772511 118.699360084833 -95.6697535336406</t>
  </si>
  <si>
    <t>-690.353354578821 131.663538011602 319.57444076531</t>
  </si>
  <si>
    <t>-733.639692381753 151.178682380014 781.173222466786</t>
  </si>
  <si>
    <t>-582.407847020498 167.374645408404 833.618080690746</t>
  </si>
  <si>
    <t>-624.995823244405 -50.47941836108 320.638483874957</t>
  </si>
  <si>
    <t>-667.731867045784 -92.3126893841754 777.632164980179</t>
  </si>
  <si>
    <t>-516.934756635821 -93.4700822420245 833.6920480186</t>
  </si>
  <si>
    <t>9763-20170724T120832.240731200.bin</t>
  </si>
  <si>
    <t>-653.948074046206 28.6707358986278 -93.5023664311398</t>
  </si>
  <si>
    <t>-676.725767071492 20.3971729058519 -201.531250293506</t>
  </si>
  <si>
    <t>-687.957535701734 15.3666499385236 -293.587633001826</t>
  </si>
  <si>
    <t>-695.799719158837 11.2864743125572 -377.014148709073</t>
  </si>
  <si>
    <t>-700.753451328068 7.67091024108549 -460.683303551289</t>
  </si>
  <si>
    <t>-704.808916405223 2.80639708055082 -583.177397170558</t>
  </si>
  <si>
    <t>-687.626116659612 3.10671398787213 -659.629092579733</t>
  </si>
  <si>
    <t>-705.396190755247 36.1909570816208 -530.590674388251</t>
  </si>
  <si>
    <t>-719.947223187634 190.583410813125 -513.667202473495</t>
  </si>
  <si>
    <t>-744.126920866769 241.426677710212 -237.24571235736</t>
  </si>
  <si>
    <t>-512.443702996968 225.164914908926 -234.606198208612</t>
  </si>
  <si>
    <t>-679.894760846986 112.251741111311 -96.3538664874873</t>
  </si>
  <si>
    <t>-689.950310794292 129.213660762097 318.75310572924</t>
  </si>
  <si>
    <t>-733.532925982481 151.646487053727 780.588211078798</t>
  </si>
  <si>
    <t>-582.250666724742 168.248841106315 832.759502955396</t>
  </si>
  <si>
    <t>-637.03051315745 -60.8271139986764 321.244904922396</t>
  </si>
  <si>
    <t>-668.484663261537 -92.6898107669429 780.148846886198</t>
  </si>
  <si>
    <t>-517.305680499143 -89.7080460488112 835.102076655952</t>
  </si>
  <si>
    <t>9763-20170724T120832.277817000.bin</t>
  </si>
  <si>
    <t>-654.47076152377 24.5528709243981 -93.3912125918602</t>
  </si>
  <si>
    <t>-676.957613939975 16.2452563105348 -201.478361424798</t>
  </si>
  <si>
    <t>-687.84104487555 11.0859610897887 -293.569430344018</t>
  </si>
  <si>
    <t>-695.330554158984 6.85434256439953 -377.020822399781</t>
  </si>
  <si>
    <t>-699.89569703708 3.05678675641343 -460.703877760286</t>
  </si>
  <si>
    <t>-704.386864233046 31.3927296454963 -530.696111160454</t>
  </si>
  <si>
    <t>-720.111606191437 185.708216378406 -514.236555439459</t>
  </si>
  <si>
    <t>-743.630346591173 237.202115184151 -237.878358219026</t>
  </si>
  <si>
    <t>-511.777680936073 223.491720019777 -235.662841041694</t>
  </si>
  <si>
    <t>-680.162229381912 107.938098317411 -96.3061091242156</t>
  </si>
  <si>
    <t>-688.348888366006 128.237501440462 318.692082419125</t>
  </si>
  <si>
    <t>-733.362565093448 151.863948307544 780.429835786679</t>
  </si>
  <si>
    <t>-582.138452004962 168.990800007614 832.60027869116</t>
  </si>
  <si>
    <t>-637.88437422459 -63.7611332730014 321.779987758523</t>
  </si>
  <si>
    <t>-668.985737082943 -92.7965740673083 781.175245999803</t>
  </si>
  <si>
    <t>-517.569737720116 -88.1455566728962 835.354495139849</t>
  </si>
  <si>
    <t>9763-20170724T120832.345570200.bin</t>
  </si>
  <si>
    <t>-656.368926912104 13.7188250735553 -92.0102559746321</t>
  </si>
  <si>
    <t>-678.749248503164 5.13479981630235 -200.097922718763</t>
  </si>
  <si>
    <t>-701.30048398751 18.9251298534957 -529.744149220295</t>
  </si>
  <si>
    <t>-718.213491344538 173.348248095012 -514.932410983329</t>
  </si>
  <si>
    <t>-745.670161965639 225.227939132484 -239.009896810426</t>
  </si>
  <si>
    <t>-513.606641997511 216.110855333726 -235.557669402152</t>
  </si>
  <si>
    <t>-681.902585028993 97.1054888689323 -95.2188660994996</t>
  </si>
  <si>
    <t>-680.382513432061 127.578627425635 319.234609399867</t>
  </si>
  <si>
    <t>-732.767167625325 152.360589952248 780.117837602512</t>
  </si>
  <si>
    <t>-581.789243034329 170.356814394183 832.707176763343</t>
  </si>
  <si>
    <t>-632.36150900704 -68.7058556425814 323.664875635136</t>
  </si>
  <si>
    <t>-669.624102317429 -93.2042814137308 783.126092928291</t>
  </si>
  <si>
    <t>-517.904717900954 -89.0900128557566 836.493875293929</t>
  </si>
  <si>
    <t>9763-20170724T120832.375650600.bin</t>
  </si>
  <si>
    <t>-656.970625568184 8.45132788300566 -91.2298185850437</t>
  </si>
  <si>
    <t>-698.940257048754 12.1288115156719 -529.200696214851</t>
  </si>
  <si>
    <t>-716.109501326164 166.600541695769 -515.414232848354</t>
  </si>
  <si>
    <t>-746.759774451185 218.511773386637 -239.834188366719</t>
  </si>
  <si>
    <t>-514.663116663465 211.446802699265 -234.37849493318</t>
  </si>
  <si>
    <t>-682.588753903234 91.6866485148967 -94.4617779652787</t>
  </si>
  <si>
    <t>-673.155058072689 129.698398613376 319.263565020965</t>
  </si>
  <si>
    <t>-732.317439633276 152.749678538083 779.478557249355</t>
  </si>
  <si>
    <t>-581.583140820447 171.336239681787 832.558925832813</t>
  </si>
  <si>
    <t>-628.993084365348 -71.0814866689232 324.581885108494</t>
  </si>
  <si>
    <t>-669.816404807756 -93.5927435481053 783.737020098726</t>
  </si>
  <si>
    <t>-518.015327265686 -90.4033370572156 836.935593664565</t>
  </si>
  <si>
    <t>9763-20170724T120832.441887600.bin</t>
  </si>
  <si>
    <t>-712.563287394369 154.252426412186 -515.845774700028</t>
  </si>
  <si>
    <t>-746.841667546094 207.924941996993 -241.031599771976</t>
  </si>
  <si>
    <t>-514.762031191876 205.524286055321 -231.985133763247</t>
  </si>
  <si>
    <t>-683.543857883343 82.1025594594239 -91.9426978452029</t>
  </si>
  <si>
    <t>-650.737526476613 140.85669161581 318.147851424975</t>
  </si>
  <si>
    <t>-730.978801084266 155.441805261242 776.397020806729</t>
  </si>
  <si>
    <t>-581.129211361821 174.80556750376 831.65988604998</t>
  </si>
  <si>
    <t>-625.307763056399 -77.8660894405311 326.117595334068</t>
  </si>
  <si>
    <t>-670.028521260642 -94.5485865057196 784.660795934912</t>
  </si>
  <si>
    <t>-518.207997698768 -91.0200952253927 837.782405022554</t>
  </si>
  <si>
    <t>9763-20170724T120832.474939500.bin</t>
  </si>
  <si>
    <t>-712.360487090527 150.428036286365 -516.48892076632</t>
  </si>
  <si>
    <t>-746.862340672685 205.140037673065 -241.907718647062</t>
  </si>
  <si>
    <t>-514.791978020926 205.975958045794 -232.358846966435</t>
  </si>
  <si>
    <t>-683.94974868675 81.4552935065794 -91.2167088533945</t>
  </si>
  <si>
    <t>-638.390521222351 151.348186130317 315.897476741144</t>
  </si>
  <si>
    <t>-728.707088596904 161.639635332776 772.009957268039</t>
  </si>
  <si>
    <t>-580.10662956636 180.740846035113 830.634695462145</t>
  </si>
  <si>
    <t>-626.263185706128 -81.2939113297987 326.614766446866</t>
  </si>
  <si>
    <t>-669.931615329385 -95.0382250880771 785.147587651631</t>
  </si>
  <si>
    <t>-518.230678540121 -90.3101095997192 838.51700063403</t>
  </si>
  <si>
    <t>9763-20170724T120832.546141300.bin</t>
  </si>
  <si>
    <t>-658.986310403644 5.78424494819023 -91.3145077242485</t>
  </si>
  <si>
    <t>-714.305990488428 151.472782367327 -522.783370420788</t>
  </si>
  <si>
    <t>-747.907055091751 206.715367370758 -248.196746904068</t>
  </si>
  <si>
    <t>-516.006227479501 216.163896460173 -239.180749159404</t>
  </si>
  <si>
    <t>-686.484787980292 94.7674530836534 -96.4265526390114</t>
  </si>
  <si>
    <t>-618.749175463142 188.450948248926 302.744984479908</t>
  </si>
  <si>
    <t>-726.913974379708 192.977776577744 752.914214837589</t>
  </si>
  <si>
    <t>-581.174298943771 207.171206996648 819.564830248689</t>
  </si>
  <si>
    <t>-633.34943810425 -82.7986352975315 325.252903451352</t>
  </si>
  <si>
    <t>-669.977036517572 -96.0883252280807 785.328597938412</t>
  </si>
  <si>
    <t>-518.263603390353 -91.1136958104748 838.639898506914</t>
  </si>
  <si>
    <t>9763-20170724T120832.577258400.bin</t>
  </si>
  <si>
    <t>-661.946297860364 7.16966414222884 -93.7536453020969</t>
  </si>
  <si>
    <t>-716.530795459832 149.120137642667 -526.588294988792</t>
  </si>
  <si>
    <t>-751.150382698117 203.917256969331 -252.039023242669</t>
  </si>
  <si>
    <t>-519.495763987436 218.002226579872 -242.748602132699</t>
  </si>
  <si>
    <t>-690.509651042994 96.1107600074552 -99.9008142522511</t>
  </si>
  <si>
    <t>-614.907692325824 198.907605969615 295.598682101761</t>
  </si>
  <si>
    <t>-729.45034036476 201.69497168307 744.053800384117</t>
  </si>
  <si>
    <t>-584.045122336794 212.451507073237 812.064480476387</t>
  </si>
  <si>
    <t>-637.739025824204 -83.6320069059896 323.986481642377</t>
  </si>
  <si>
    <t>-670.114889066937 -96.3135630831612 785.019967121819</t>
  </si>
  <si>
    <t>-518.351681651157 -90.2796712528909 838.079785911445</t>
  </si>
  <si>
    <t>9763-20170724T120832.645952100.bin</t>
  </si>
  <si>
    <t>-668.138030394038 4.19059172322159 -97.9478194513874</t>
  </si>
  <si>
    <t>-720.760513191226 141.007618813146 -532.825330174142</t>
  </si>
  <si>
    <t>-761.09925084546 195.466176851629 -258.99017550022</t>
  </si>
  <si>
    <t>-530.159805147608 216.435663394292 -245.734244883665</t>
  </si>
  <si>
    <t>-697.366648958857 92.1901064744907 -105.125966496636</t>
  </si>
  <si>
    <t>-616.498870839075 202.392961427919 287.325755996092</t>
  </si>
  <si>
    <t>-733.983304496369 210.600533167882 734.43657219567</t>
  </si>
  <si>
    <t>-587.894633931132 216.843377079008 801.540681465725</t>
  </si>
  <si>
    <t>-643.024186288503 -85.9124365227262 321.795179137064</t>
  </si>
  <si>
    <t>-670.159751600217 -96.4661241531667 784.283741628521</t>
  </si>
  <si>
    <t>-518.391314995448 -89.5546952310706 837.221315988146</t>
  </si>
  <si>
    <t>9763-20170724T120832.676035300.bin</t>
  </si>
  <si>
    <t>-670.09226192295 2.41678361467439 -99.3013054678481</t>
  </si>
  <si>
    <t>-720.829813780824 137.938205431442 -534.803675488617</t>
  </si>
  <si>
    <t>-764.369495001935 192.779772168776 -261.535941295978</t>
  </si>
  <si>
    <t>-533.761474273928 215.448707932634 -245.580878807378</t>
  </si>
  <si>
    <t>-699.271718644589 90.4094690496522 -106.951462183527</t>
  </si>
  <si>
    <t>-621.877376982466 198.294450009678 286.842418375457</t>
  </si>
  <si>
    <t>-734.196309557898 214.496158217126 735.161052484493</t>
  </si>
  <si>
    <t>-587.273341102201 220.003625545907 800.484239941</t>
  </si>
  <si>
    <t>-644.304809321695 -86.5108322396927 321.148878155043</t>
  </si>
  <si>
    <t>-670.0892187035 -96.6067503379381 784.001287922535</t>
  </si>
  <si>
    <t>-518.331611025984 -90.5025693484451 837.069023052939</t>
  </si>
  <si>
    <t>9763-20170724T120832.741246200.bin</t>
  </si>
  <si>
    <t>-671.758154496975 2.66368197289376 -99.7532418484249</t>
  </si>
  <si>
    <t>-719.982058717318 138.749310710356 -535.328505909464</t>
  </si>
  <si>
    <t>-766.236327057737 195.142880872732 -262.823640719097</t>
  </si>
  <si>
    <t>-536.001625007915 218.718051493447 -243.20953398882</t>
  </si>
  <si>
    <t>-701.420833571293 90.5123808512453 -107.527416678117</t>
  </si>
  <si>
    <t>-639.81994841929 186.661763840761 292.05138352731</t>
  </si>
  <si>
    <t>-724.517765134588 220.741044921668 746.015036216706</t>
  </si>
  <si>
    <t>-575.519319792098 232.830811448753 805.48876504846</t>
  </si>
  <si>
    <t>-645.376526870552 -86.0029770605597 320.721858468875</t>
  </si>
  <si>
    <t>-669.936681569635 -96.4737518038889 783.63304795925</t>
  </si>
  <si>
    <t>-518.304898558146 -89.5709873738133 836.961955223369</t>
  </si>
  <si>
    <t>9763-20170724T120832.775336500.bin</t>
  </si>
  <si>
    <t>-671.715754314984 5.30303614112336 -98.8228296116903</t>
  </si>
  <si>
    <t>-720.026068652759 143.675908270363 -533.926692682425</t>
  </si>
  <si>
    <t>-765.278806452839 200.652234447938 -261.374893238473</t>
  </si>
  <si>
    <t>-535.028776858967 223.53045814233 -241.125460508967</t>
  </si>
  <si>
    <t>-701.282196309404 93.3167911671367 -106.090319361811</t>
  </si>
  <si>
    <t>-650.134201199747 180.707035428131 296.959833013192</t>
  </si>
  <si>
    <t>-716.886421084244 221.98254271363 753.585880357401</t>
  </si>
  <si>
    <t>-566.933130349829 241.2000855652 808.617986812944</t>
  </si>
  <si>
    <t>-645.100846482443 -84.6892771864721 320.806429429427</t>
  </si>
  <si>
    <t>-669.831699568313 -96.5109919507063 783.565738908564</t>
  </si>
  <si>
    <t>-518.31124531009 -88.459577552069 837.04985713742</t>
  </si>
  <si>
    <t>9763-20170724T120832.844081000.bin</t>
  </si>
  <si>
    <t>-671.039167531999 14.8404853944671 -96.0884899027237</t>
  </si>
  <si>
    <t>-691.640652700919 3.98509481318229 -204.325449974829</t>
  </si>
  <si>
    <t>-694.58724034854 7.43312646463687 -535.147949853243</t>
  </si>
  <si>
    <t>-720.716175571729 161.137444973069 -528.912073758893</t>
  </si>
  <si>
    <t>-763.037646560511 215.89056144186 -255.435253657842</t>
  </si>
  <si>
    <t>-532.374476716258 235.451481836878 -236.451171196113</t>
  </si>
  <si>
    <t>-699.379752681164 102.969217868087 -101.401454319453</t>
  </si>
  <si>
    <t>-669.956895628295 171.163438536834 307.482919541633</t>
  </si>
  <si>
    <t>-707.278749196621 222.056065118913 766.793334747478</t>
  </si>
  <si>
    <t>-557.407336784229 253.134158991909 816.356709622389</t>
  </si>
  <si>
    <t>-642.638058809166 -79.6931670550262 321.222508817842</t>
  </si>
  <si>
    <t>-669.732439239577 -96.8482255926137 783.548021790437</t>
  </si>
  <si>
    <t>-518.373604687012 -86.5651767709689 837.107291625174</t>
  </si>
  <si>
    <t>9763-20170724T120832.875164500.bin</t>
  </si>
  <si>
    <t>-670.783860690076 20.9035097203607 -95.539032381917</t>
  </si>
  <si>
    <t>-691.698514967308 10.7217727273892 -203.781311647442</t>
  </si>
  <si>
    <t>-697.799165332291 3.55119894138716 -296.178439829543</t>
  </si>
  <si>
    <t>-696.264289519799 16.6872137369301 -534.53061487707</t>
  </si>
  <si>
    <t>-721.629443952903 170.429703714201 -526.587020025582</t>
  </si>
  <si>
    <t>-761.493971233924 222.686416738012 -252.253938393857</t>
  </si>
  <si>
    <t>-530.671051426767 240.606743060272 -233.594355716981</t>
  </si>
  <si>
    <t>-698.791954816526 108.625536407953 -100.411818112381</t>
  </si>
  <si>
    <t>-679.229853550092 170.08561581549 310.127569502235</t>
  </si>
  <si>
    <t>-701.299817577128 225.284827003363 769.440088483157</t>
  </si>
  <si>
    <t>-552.013673306578 257.536742147813 820.009896672865</t>
  </si>
  <si>
    <t>-641.525078151377 -75.0257041118361 321.404451826569</t>
  </si>
  <si>
    <t>-669.625540554912 -96.6586344415662 783.542605767815</t>
  </si>
  <si>
    <t>-518.400675214682 -85.1707355476137 837.235303463314</t>
  </si>
  <si>
    <t>9763-20170724T120832.944008100.bin</t>
  </si>
  <si>
    <t>-670.097692581366 33.5432728129585 -94.5484735200965</t>
  </si>
  <si>
    <t>-691.932266794429 24.1627732397112 -202.681523179321</t>
  </si>
  <si>
    <t>-699.10859837829 18.2525450112335 -295.090525926159</t>
  </si>
  <si>
    <t>-701.956825674513 13.2745208484939 -378.787773554475</t>
  </si>
  <si>
    <t>-700.593978926106 8.64279953886285 -462.542264728507</t>
  </si>
  <si>
    <t>-693.976480593638 2.11912909393209 -584.847569624492</t>
  </si>
  <si>
    <t>-664.915130531504 3.06199035917257 -657.612756248128</t>
  </si>
  <si>
    <t>-700.736774258346 36.0487575856944 -533.046775969109</t>
  </si>
  <si>
    <t>-725.305371290707 189.540445032565 -521.045018905025</t>
  </si>
  <si>
    <t>-760.378959848226 237.263257664948 -245.235410672741</t>
  </si>
  <si>
    <t>-529.260005823729 252.285079390774 -227.716209705124</t>
  </si>
  <si>
    <t>-697.306168664518 122.270335547922 -99.0489722339595</t>
  </si>
  <si>
    <t>-687.524613494192 168.174099101786 313.867246218491</t>
  </si>
  <si>
    <t>-702.002943192848 226.52514063027 772.941894263488</t>
  </si>
  <si>
    <t>-552.874455784735 259.341487668834 823.613425935581</t>
  </si>
  <si>
    <t>-639.369945813089 -63.8482071833705 321.96054156737</t>
  </si>
  <si>
    <t>-669.2421039983 -95.6910068840814 783.540071253682</t>
  </si>
  <si>
    <t>-518.205446374697 -84.3405802612774 837.788694630345</t>
  </si>
  <si>
    <t>9763-20170724T120832.975091300.bin</t>
  </si>
  <si>
    <t>-670.030441370212 42.0275667629046 -93.8272898839808</t>
  </si>
  <si>
    <t>-692.259902869681 33.0302021972022 -201.912520062001</t>
  </si>
  <si>
    <t>-699.935482183464 27.8638549936366 -294.325903067234</t>
  </si>
  <si>
    <t>-703.294468447969 23.7470295341798 -378.051007865364</t>
  </si>
  <si>
    <t>-702.494893889121 20.1693260467175 -461.8644522548</t>
  </si>
  <si>
    <t>-696.751293253741 15.4045396731558 -584.294932448831</t>
  </si>
  <si>
    <t>-668.008976678551 17.4633570315616 -657.163818092306</t>
  </si>
  <si>
    <t>-703.065065477555 48.5953289401887 -531.961927158947</t>
  </si>
  <si>
    <t>-726.982828654034 202.026422898416 -517.532311291022</t>
  </si>
  <si>
    <t>-760.72238753696 248.024826190106 -241.26366540911</t>
  </si>
  <si>
    <t>-529.416833921863 261.800628583193 -225.24880854952</t>
  </si>
  <si>
    <t>-696.527914535479 131.961325238006 -98.1106043709178</t>
  </si>
  <si>
    <t>-689.064215492787 171.747580564916 315.488201146171</t>
  </si>
  <si>
    <t>-701.478242428356 227.172921659927 774.328797032893</t>
  </si>
  <si>
    <t>-552.356712186202 259.484167118503 825.344376115208</t>
  </si>
  <si>
    <t>-638.492846095532 -57.3413105108125 322.381951625633</t>
  </si>
  <si>
    <t>-669.008235266437 -95.1113581440104 783.552257337569</t>
  </si>
  <si>
    <t>-518.000895719575 -85.1321747134166 838.150993255433</t>
  </si>
  <si>
    <t>9763-20170724T120833.042833300.bin</t>
  </si>
  <si>
    <t>-668.829155065703 58.1055500632629 -92.9964567548743</t>
  </si>
  <si>
    <t>-692.007075603129 49.8440869764374 -200.941030351722</t>
  </si>
  <si>
    <t>-700.631126827655 46.0791127693917 -293.338498822559</t>
  </si>
  <si>
    <t>-704.897204506722 43.5845630212636 -377.086417028326</t>
  </si>
  <si>
    <t>-705.043078865786 41.9907944645993 -460.96474068635</t>
  </si>
  <si>
    <t>-700.713180810714 40.5352999097452 -583.537428032172</t>
  </si>
  <si>
    <t>-672.384168806496 44.8715935631299 -656.467996443821</t>
  </si>
  <si>
    <t>-706.181602669841 72.3276242323186 -530.249496711005</t>
  </si>
  <si>
    <t>-728.924664558201 225.502445373194 -511.110865955537</t>
  </si>
  <si>
    <t>-759.891518963707 266.735852402686 -233.767380319988</t>
  </si>
  <si>
    <t>-528.355755539335 278.66059270311 -219.713896270073</t>
  </si>
  <si>
    <t>-699.044639207167 10.0202490267623 -529.257614305506</t>
  </si>
  <si>
    <t>-692.222316367093 150.015462782334 -97.1981104333212</t>
  </si>
  <si>
    <t>-686.841204233232 180.026847535687 317.256897768027</t>
  </si>
  <si>
    <t>-700.060727356215 226.805551774755 777.178406258412</t>
  </si>
  <si>
    <t>-551.483651536454 257.814278816055 830.53735535945</t>
  </si>
  <si>
    <t>-637.249942764726 -44.4491793944012 323.049140434808</t>
  </si>
  <si>
    <t>-668.790856375976 -93.8262591101434 783.430985195563</t>
  </si>
  <si>
    <t>-517.665297417586 -87.7707723397582 838.278197750044</t>
  </si>
  <si>
    <t>9763-20170724T120833.076925700.bin</t>
  </si>
  <si>
    <t>-667.84668147741 65.9113993511864 -92.6127604609886</t>
  </si>
  <si>
    <t>-691.477897028513 57.8989293883992 -200.477807836348</t>
  </si>
  <si>
    <t>-700.545546124439 54.7555022520705 -292.856011153505</t>
  </si>
  <si>
    <t>-705.23332592499 53.0110887676128 -376.600420015573</t>
  </si>
  <si>
    <t>-705.816714846267 52.3571786368 -460.489332195482</t>
  </si>
  <si>
    <t>-702.139225727136 52.4903495295987 -583.091812054757</t>
  </si>
  <si>
    <t>-673.888632798522 57.8625596523052 -655.984083098173</t>
  </si>
  <si>
    <t>-707.129025632873 83.6109692413602 -529.362400108966</t>
  </si>
  <si>
    <t>-728.901199795064 236.628385811073 -508.1398735719</t>
  </si>
  <si>
    <t>-759.184954978732 274.315893820905 -230.216989779171</t>
  </si>
  <si>
    <t>-527.566057210734 285.502251315823 -216.948060781664</t>
  </si>
  <si>
    <t>-700.37668677629 21.2529828916599 -529.227482824811</t>
  </si>
  <si>
    <t>-689.448720821117 159.052918884161 -96.8118874949098</t>
  </si>
  <si>
    <t>-685.18326262634 183.549089239823 318.018586241555</t>
  </si>
  <si>
    <t>-699.96804387781 226.473162394067 778.319818802609</t>
  </si>
  <si>
    <t>-551.368743673095 256.773036830582 832.022497127657</t>
  </si>
  <si>
    <t>-635.828279828589 -37.7540905104368 323.477717569887</t>
  </si>
  <si>
    <t>-668.876758944351 -93.2105530510685 783.316682834971</t>
  </si>
  <si>
    <t>-517.572443246573 -89.9702408991673 837.909040701388</t>
  </si>
  <si>
    <t>9763-20170724T120833.145140900.bin</t>
  </si>
  <si>
    <t>-666.186469047058 80.1351830192011 -91.968897806198</t>
  </si>
  <si>
    <t>-690.915877250342 72.5983445235929 -199.621895094548</t>
  </si>
  <si>
    <t>-700.80123940781 70.6628623589024 -291.94945364285</t>
  </si>
  <si>
    <t>-706.176468421661 70.3718710353578 -375.670012211448</t>
  </si>
  <si>
    <t>-707.38711925924 71.530240994723 -459.546915153979</t>
  </si>
  <si>
    <t>-704.553971683695 74.7137982960376 -582.130579722356</t>
  </si>
  <si>
    <t>-676.435732838547 81.7923213678882 -654.92804737801</t>
  </si>
  <si>
    <t>-708.740146166019 104.530733520242 -527.599335296465</t>
  </si>
  <si>
    <t>-728.379476152513 257.26470095463 -502.393133133625</t>
  </si>
  <si>
    <t>-757.5651280131 288.40118138942 -223.543032198639</t>
  </si>
  <si>
    <t>-525.765703467526 297.533409685109 -211.960961546241</t>
  </si>
  <si>
    <t>-702.854132451958 42.1028761515556 -529.084574390501</t>
  </si>
  <si>
    <t>-684.24437736856 175.749671076729 -96.2062907819537</t>
  </si>
  <si>
    <t>-682.576456007474 191.68885917098 319.059585405321</t>
  </si>
  <si>
    <t>-699.999312722002 225.660714631772 779.850621635753</t>
  </si>
  <si>
    <t>-551.229996069789 254.467225265287 833.903456653301</t>
  </si>
  <si>
    <t>-629.816994988707 -23.7863665130201 324.071156348501</t>
  </si>
  <si>
    <t>-669.484395043367 -92.0707310557361 782.305470270512</t>
  </si>
  <si>
    <t>-517.710336249191 -94.6108425960952 835.615954629603</t>
  </si>
  <si>
    <t>9763-20170724T120833.177249100.bin</t>
  </si>
  <si>
    <t>-666.211371139821 86.1017798879398 -91.8511792343592</t>
  </si>
  <si>
    <t>-691.59479979218 78.7883477034211 -199.367223004305</t>
  </si>
  <si>
    <t>-701.851158608649 77.4014415164424 -291.664053763983</t>
  </si>
  <si>
    <t>-707.483502851334 77.7605943023609 -375.36755203381</t>
  </si>
  <si>
    <t>-708.868781591828 79.7194363483422 -459.226860319397</t>
  </si>
  <si>
    <t>-706.197789856301 84.2372872236574 -581.772309252127</t>
  </si>
  <si>
    <t>-678.089545028154 91.9622789082805 -654.507746561928</t>
  </si>
  <si>
    <t>-710.079031942739 113.479620860267 -526.908292223245</t>
  </si>
  <si>
    <t>-728.580800263882 266.033409258109 -499.88774015111</t>
  </si>
  <si>
    <t>-756.94447925909 294.406511278989 -220.658381933208</t>
  </si>
  <si>
    <t>-525.056544088798 302.043705950131 -209.787234613511</t>
  </si>
  <si>
    <t>-704.660602361474 51.0298353134169 -529.092516864005</t>
  </si>
  <si>
    <t>-682.804571996453 182.592764086492 -96.1437391072858</t>
  </si>
  <si>
    <t>-681.593416447267 195.365325415025 319.233179311337</t>
  </si>
  <si>
    <t>-700.178088305955 225.207008305082 780.179773696323</t>
  </si>
  <si>
    <t>-551.282351071657 253.4153903686 834.199920679811</t>
  </si>
  <si>
    <t>-624.707610922841 -17.3183831937113 324.005844061734</t>
  </si>
  <si>
    <t>-669.84776191934 -91.5062657663977 781.309015646713</t>
  </si>
  <si>
    <t>-517.821280353683 -95.6745312824196 833.791376556889</t>
  </si>
  <si>
    <t>9763-20170724T120833.242992100.bin</t>
  </si>
  <si>
    <t>-668.479618011988 97.1364007788407 -91.2192656635008</t>
  </si>
  <si>
    <t>-694.769170912554 90.5561725182906 -198.564787904782</t>
  </si>
  <si>
    <t>-705.447824965823 90.2955337986768 -290.823774295505</t>
  </si>
  <si>
    <t>-711.314997196935 91.8906019700253 -374.49670061555</t>
  </si>
  <si>
    <t>-712.782028123586 95.2882827477983 -458.308737569521</t>
  </si>
  <si>
    <t>-710.058458535105 102.128726935529 -580.745335140243</t>
  </si>
  <si>
    <t>-681.693420555 110.809325820592 -653.273110122329</t>
  </si>
  <si>
    <t>-713.420339065223 130.367623540023 -525.324054934444</t>
  </si>
  <si>
    <t>-729.052851785922 282.677532087163 -495.259218507307</t>
  </si>
  <si>
    <t>-756.208301464603 306.944580424961 -215.52319177378</t>
  </si>
  <si>
    <t>-524.19502387022 310.549331998321 -205.259425432811</t>
  </si>
  <si>
    <t>-709.086648311481 67.8871167602206 -528.718317583827</t>
  </si>
  <si>
    <t>-681.988513474511 195.524149583106 -95.6136705717796</t>
  </si>
  <si>
    <t>-682.117643158295 202.406465335118 319.904330159712</t>
  </si>
  <si>
    <t>-700.761742398051 224.50402047599 780.69895999216</t>
  </si>
  <si>
    <t>-551.544358724105 251.493503662718 834.453228123652</t>
  </si>
  <si>
    <t>-610.123363038928 -3.82569332550452 323.334358351574</t>
  </si>
  <si>
    <t>-670.165898274311 -90.5514980576258 778.080038581349</t>
  </si>
  <si>
    <t>-517.987706346796 -98.3737312344822 829.698219789609</t>
  </si>
  <si>
    <t>9763-20170724T120833.279088900.bin</t>
  </si>
  <si>
    <t>-669.159965018166 103.104396664993 -90.8963229955732</t>
  </si>
  <si>
    <t>-695.794636165282 96.9154389294863 -198.179957683336</t>
  </si>
  <si>
    <t>-706.568500469049 97.1423901698695 -290.428093534013</t>
  </si>
  <si>
    <t>-712.441405427332 99.2512475607191 -374.08929257807</t>
  </si>
  <si>
    <t>-713.831976905153 103.229917242525 -457.876887203455</t>
  </si>
  <si>
    <t>-710.906340664881 110.991208861911 -580.253955335598</t>
  </si>
  <si>
    <t>-682.305232206411 120.01649370653 -652.646889112588</t>
  </si>
  <si>
    <t>-714.063280812624 138.830988160149 -524.619086059422</t>
  </si>
  <si>
    <t>-728.149351774331 291.033153513049 -493.296362591312</t>
  </si>
  <si>
    <t>-754.851085945532 314.237982953741 -213.426489181917</t>
  </si>
  <si>
    <t>-522.812412488986 315.1710670426 -203.146650497393</t>
  </si>
  <si>
    <t>-710.316848522238 76.3402784192372 -528.492789030754</t>
  </si>
  <si>
    <t>-681.234408054286 201.924476509664 -95.3223262646109</t>
  </si>
  <si>
    <t>-682.854659449744 206.445246057308 320.224911122041</t>
  </si>
  <si>
    <t>-701.178245930267 224.235762178003 780.897118206321</t>
  </si>
  <si>
    <t>-551.698346141938 250.343823977521 834.357063741699</t>
  </si>
  <si>
    <t>-656.971450407346 4.7407654890601 -89.5325856019851</t>
  </si>
  <si>
    <t>-598.713890829413 5.3396551035587 321.938285651885</t>
  </si>
  <si>
    <t>-666.632401137679 -85.1518728149326 773.878919782743</t>
  </si>
  <si>
    <t>-515.527513534182 -96.2414096612843 827.991279258315</t>
  </si>
  <si>
    <t>9763-20170724T120833.342870900.bin</t>
  </si>
  <si>
    <t>-663.917587055052 126.338696850686 -93.7038082657568</t>
  </si>
  <si>
    <t>-691.119205735258 121.880751993287 -200.931144486996</t>
  </si>
  <si>
    <t>-701.897414609052 123.345404996075 -293.167313238742</t>
  </si>
  <si>
    <t>-707.597921048216 126.525345949818 -376.806557572912</t>
  </si>
  <si>
    <t>-708.64535113565 131.520865857262 -460.544706067263</t>
  </si>
  <si>
    <t>-705.038405233674 140.718381333701 -582.804090464582</t>
  </si>
  <si>
    <t>-675.799397975225 150.321209848318 -654.866991825486</t>
  </si>
  <si>
    <t>-707.908385931053 167.931877646417 -526.844944307763</t>
  </si>
  <si>
    <t>-718.733441970773 319.962345487458 -493.657285376235</t>
  </si>
  <si>
    <t>-745.68044369402 342.269338584201 -213.737863284656</t>
  </si>
  <si>
    <t>-513.709222889044 337.658884721677 -202.937910622145</t>
  </si>
  <si>
    <t>-705.333878951904 105.433272793037 -531.470582470205</t>
  </si>
  <si>
    <t>-676.698928768108 218.987100959335 -96.6298194923086</t>
  </si>
  <si>
    <t>-681.461359083152 218.757726820852 318.917872838968</t>
  </si>
  <si>
    <t>-701.90149705543 223.840555699317 780.484244307145</t>
  </si>
  <si>
    <t>-551.874626253301 248.129428843814 833.265145800318</t>
  </si>
  <si>
    <t>-650.193818750063 35.432112292503 -94.8584088969656</t>
  </si>
  <si>
    <t>-561.640839367459 45.1164833389089 311.056827744153</t>
  </si>
  <si>
    <t>-646.157913506743 -50.4758851822628 755.129474577421</t>
  </si>
  <si>
    <t>-502.408815300576 -67.9781320370548 825.227179209802</t>
  </si>
  <si>
    <t>9763-20170724T120833.375972200.bin</t>
  </si>
  <si>
    <t>-664.069928136647 134.011536327994 -95.8058118471145</t>
  </si>
  <si>
    <t>-691.364945246835 130.800194393081 -203.053902311658</t>
  </si>
  <si>
    <t>-701.923289831372 132.91718412919 -295.302926702908</t>
  </si>
  <si>
    <t>-707.317143214779 136.551033725006 -378.944051636886</t>
  </si>
  <si>
    <t>-707.955650608141 141.863332300352 -462.666834734793</t>
  </si>
  <si>
    <t>-703.645919679432 151.378292793052 -584.878985780969</t>
  </si>
  <si>
    <t>-673.936252293012 161.145494906701 -656.72714716418</t>
  </si>
  <si>
    <t>-706.531594971968 178.45684691749 -528.855150762523</t>
  </si>
  <si>
    <t>-715.88817155293 330.555127215411 -495.309075631703</t>
  </si>
  <si>
    <t>-743.534296144834 352.816663485821 -215.454284448561</t>
  </si>
  <si>
    <t>-511.688293696655 345.788875136991 -203.347628406782</t>
  </si>
  <si>
    <t>-704.542403233726 115.949476229553 -533.65170262388</t>
  </si>
  <si>
    <t>-544.059349870898 8.86719555239688 -264.640069373312</t>
  </si>
  <si>
    <t>-676.158148458857 225.178624941049 -97.6558045611625</t>
  </si>
  <si>
    <t>-681.342035845414 223.142459720111 317.881812106152</t>
  </si>
  <si>
    <t>-701.975068677321 224.110842433895 780.082372024156</t>
  </si>
  <si>
    <t>-551.845369917266 247.6663715263 832.903260133562</t>
  </si>
  <si>
    <t>-652.081135664654 43.281080225692 -97.9498363467994</t>
  </si>
  <si>
    <t>-548.727592640217 57.5648135533218 304.314533468077</t>
  </si>
  <si>
    <t>-642.525988132761 -46.0927054625456 745.372893310878</t>
  </si>
  <si>
    <t>-503.232202990294 -63.8859099021658 823.886973641248</t>
  </si>
  <si>
    <t>9763-20170724T120833.443142600.bin</t>
  </si>
  <si>
    <t>-667.333158974936 140.224628837136 -98.8465524719265</t>
  </si>
  <si>
    <t>-695.123689604472 139.051962261705 -206.009192209686</t>
  </si>
  <si>
    <t>-705.291354831852 142.254934502032 -298.270644010782</t>
  </si>
  <si>
    <t>-710.012773193354 146.623320879444 -381.917275892873</t>
  </si>
  <si>
    <t>-709.663811845962 152.404720474571 -465.610751792145</t>
  </si>
  <si>
    <t>-703.572441204828 162.308338018138 -587.716261228563</t>
  </si>
  <si>
    <t>-672.919572509735 172.207939252725 -659.148786631579</t>
  </si>
  <si>
    <t>-706.639371392644 189.220372210884 -531.621792284774</t>
  </si>
  <si>
    <t>-712.5434290878 341.407278742851 -497.764044079897</t>
  </si>
  <si>
    <t>-743.783066553559 365.018619562029 -218.398342855884</t>
  </si>
  <si>
    <t>-512.270969284194 353.562187926179 -203.585453436187</t>
  </si>
  <si>
    <t>-705.851149696584 126.705122674008 -536.652927261739</t>
  </si>
  <si>
    <t>-549.954668068319 19.7059437898015 -267.091832456294</t>
  </si>
  <si>
    <t>-677.605143220797 231.519641683011 -99.0406829997285</t>
  </si>
  <si>
    <t>-682.348929022793 227.058152457782 316.483276700387</t>
  </si>
  <si>
    <t>-701.889731232401 224.787866109877 779.425038649997</t>
  </si>
  <si>
    <t>-551.729141230784 247.257216653526 832.629667241726</t>
  </si>
  <si>
    <t>-658.357841225578 48.4177298886514 -102.372824912575</t>
  </si>
  <si>
    <t>-536.795356246383 70.9242741455396 294.387283217298</t>
  </si>
  <si>
    <t>-639.699144541024 -44.9241197559586 730.460866591433</t>
  </si>
  <si>
    <t>-505.998684343615 -62.5540536867368 818.194486141051</t>
  </si>
  <si>
    <t>9763-20170724T120833.475228300.bin</t>
  </si>
  <si>
    <t>-668.178727886611 141.59433969042 -99.9677294695366</t>
  </si>
  <si>
    <t>-696.249602356324 141.132584008155 -207.062603517164</t>
  </si>
  <si>
    <t>-706.333982016939 144.74575068154 -299.31804119351</t>
  </si>
  <si>
    <t>-710.849103958668 149.394190900696 -382.961124228766</t>
  </si>
  <si>
    <t>-710.162699857969 155.354891932457 -466.639856524337</t>
  </si>
  <si>
    <t>-703.435658743612 165.400820502305 -588.700186916132</t>
  </si>
  <si>
    <t>-672.355984573899 175.345558181788 -659.941875138155</t>
  </si>
  <si>
    <t>-706.635480257195 192.248480478719 -532.582397541263</t>
  </si>
  <si>
    <t>-711.515116580543 344.35570743057 -498.364465765803</t>
  </si>
  <si>
    <t>-743.146782949068 369.775298640941 -219.201729257054</t>
  </si>
  <si>
    <t>-511.785721697002 357.034294081765 -203.131613228687</t>
  </si>
  <si>
    <t>-706.139318820308 129.737350324463 -537.700073068974</t>
  </si>
  <si>
    <t>-552.494892776099 23.2014954820556 -267.897244108714</t>
  </si>
  <si>
    <t>-678.127334152454 233.275353498969 -99.3667180713388</t>
  </si>
  <si>
    <t>-683.171977392255 227.43682906383 316.136675876068</t>
  </si>
  <si>
    <t>-701.828201424863 225.05614748313 779.194244504378</t>
  </si>
  <si>
    <t>-551.700321189435 247.216942464899 832.62027743037</t>
  </si>
  <si>
    <t>-659.526746013691 49.5512478894802 -103.917706295833</t>
  </si>
  <si>
    <t>-537.187161989311 72.8801643261932 292.555941439881</t>
  </si>
  <si>
    <t>-637.783983407177 -42.8160239106455 729.172964793276</t>
  </si>
  <si>
    <t>-503.382295845542 -59.0467226580217 816.101507149862</t>
  </si>
  <si>
    <t>9763-20170724T120833.542086900.bin</t>
  </si>
  <si>
    <t>-667.056232141456 143.70465854465 -101.254134611336</t>
  </si>
  <si>
    <t>-694.756672077237 143.839077899187 -208.446271948793</t>
  </si>
  <si>
    <t>-704.704614937233 147.920328928378 -300.697255420676</t>
  </si>
  <si>
    <t>-709.166280627888 152.955674160553 -384.320495358973</t>
  </si>
  <si>
    <t>-708.49540386315 159.264849151627 -467.973958833629</t>
  </si>
  <si>
    <t>-701.865437924378 169.770118020689 -590.000935637457</t>
  </si>
  <si>
    <t>-670.329070462385 179.799059682594 -661.029837250503</t>
  </si>
  <si>
    <t>-705.154493109618 196.405602326077 -533.787366831095</t>
  </si>
  <si>
    <t>-710.162452359443 348.343875227571 -498.89884907449</t>
  </si>
  <si>
    <t>-738.464104159245 376.989557504784 -219.691019366265</t>
  </si>
  <si>
    <t>-507.216660141378 363.997057843154 -202.245297087809</t>
  </si>
  <si>
    <t>-704.394703307126 133.91524072561 -539.12576805486</t>
  </si>
  <si>
    <t>-554.244683523737 28.1381795875122 -268.196825589369</t>
  </si>
  <si>
    <t>-677.296675915395 235.458477976187 -99.8061126489089</t>
  </si>
  <si>
    <t>-683.812019465546 227.767638121975 315.64666201993</t>
  </si>
  <si>
    <t>-701.782164647723 225.355307738714 778.873839475283</t>
  </si>
  <si>
    <t>-551.656882317422 247.080458545076 832.485672359928</t>
  </si>
  <si>
    <t>-657.265090603326 51.7503842011249 -105.858701060115</t>
  </si>
  <si>
    <t>-550.677419395524 67.841601905121 295.492478610264</t>
  </si>
  <si>
    <t>-618.573496362198 -34.8349156182819 741.951019606118</t>
  </si>
  <si>
    <t>-475.737923979251 -37.9760359204313 815.923708966966</t>
  </si>
  <si>
    <t>9763-20170724T120833.577179700.bin</t>
  </si>
  <si>
    <t>-664.828282921158 144.384879565071 -100.926454469216</t>
  </si>
  <si>
    <t>-692.07426028648 144.267530828517 -208.234989792421</t>
  </si>
  <si>
    <t>-701.943454102115 148.341338572298 -300.494774483149</t>
  </si>
  <si>
    <t>-706.457173360014 153.455204870321 -384.110537181359</t>
  </si>
  <si>
    <t>-705.961047891168 159.936014694971 -467.751943361337</t>
  </si>
  <si>
    <t>-699.719458082463 170.798383377628 -589.768324420345</t>
  </si>
  <si>
    <t>-668.261361809178 180.94911771008 -660.814569634055</t>
  </si>
  <si>
    <t>-703.037592051961 197.267191584213 -533.477461533095</t>
  </si>
  <si>
    <t>-708.864515489849 349.086320762972 -498.205048114939</t>
  </si>
  <si>
    <t>-734.489735883884 378.542745058749 -218.823039286078</t>
  </si>
  <si>
    <t>-503.151757060461 366.892574212594 -201.631587455999</t>
  </si>
  <si>
    <t>-701.878756997781 134.797269285375 -538.979610731446</t>
  </si>
  <si>
    <t>-552.647802842233 29.3138140884853 -267.424834464392</t>
  </si>
  <si>
    <t>-675.401157156611 236.181834362071 -99.7794926379648</t>
  </si>
  <si>
    <t>-683.362931266239 227.969799960701 315.638069393199</t>
  </si>
  <si>
    <t>-701.80703036849 225.369773654839 778.780382616401</t>
  </si>
  <si>
    <t>-551.678865860662 247.077307138805 832.391540691916</t>
  </si>
  <si>
    <t>-654.172723403761 51.95054497911 -105.513951777689</t>
  </si>
  <si>
    <t>-561.850318373082 64.3551131150316 299.486451101888</t>
  </si>
  <si>
    <t>-605.974257871569 -25.7418288532972 751.61575405946</t>
  </si>
  <si>
    <t>-458.923128678785 -21.1617559994636 816.721938639243</t>
  </si>
  <si>
    <t>9763-20170724T120833.609850800.bin</t>
  </si>
  <si>
    <t>-661.72624696199 144.920364548768 -100.20065441537</t>
  </si>
  <si>
    <t>-688.497227037694 144.206359648993 -207.626377370346</t>
  </si>
  <si>
    <t>-698.325891109413 148.085756772709 -299.89871582941</t>
  </si>
  <si>
    <t>-702.950186541393 153.162747066223 -383.510814127918</t>
  </si>
  <si>
    <t>-702.71205165134 159.758612039942 -467.144303691487</t>
  </si>
  <si>
    <t>-697.007885588486 170.966406344834 -589.155714405341</t>
  </si>
  <si>
    <t>-665.818906205031 181.415804480613 -660.277309904953</t>
  </si>
  <si>
    <t>-700.344990620169 197.270735088662 -532.78918606238</t>
  </si>
  <si>
    <t>-707.078479068864 348.916158641499 -496.949732980933</t>
  </si>
  <si>
    <t>-729.332441630054 379.095989800701 -217.356189720434</t>
  </si>
  <si>
    <t>-497.874811604307 369.457736677351 -200.533505901152</t>
  </si>
  <si>
    <t>-698.676624922219 134.82629962961 -538.447215517822</t>
  </si>
  <si>
    <t>-549.401594961453 30.2218273399926 -266.123336826622</t>
  </si>
  <si>
    <t>-672.525958945693 236.812535213189 -99.6665106763576</t>
  </si>
  <si>
    <t>-682.263334864835 228.315422756964 315.707586909267</t>
  </si>
  <si>
    <t>-701.841054381873 225.380668017745 778.722605133769</t>
  </si>
  <si>
    <t>-551.704740539666 247.054366063406 832.32429513939</t>
  </si>
  <si>
    <t>-650.56809788337 52.5076915570353 -104.231196631302</t>
  </si>
  <si>
    <t>-572.130732042213 62.6710009842004 303.747833925479</t>
  </si>
  <si>
    <t>-600.357841710794 -13.5505094694956 759.977568330235</t>
  </si>
  <si>
    <t>-451.056556903351 -2.59957514535313 818.910007438127</t>
  </si>
  <si>
    <t>9763-20170724T120833.675025000.bin</t>
  </si>
  <si>
    <t>-655.519123028672 145.136887165336 -99.0296618368285</t>
  </si>
  <si>
    <t>-681.757418892066 143.130891931269 -206.570564709768</t>
  </si>
  <si>
    <t>-691.675843252702 146.40276454312 -298.856824991155</t>
  </si>
  <si>
    <t>-696.602477510113 151.14752395694 -382.471019130408</t>
  </si>
  <si>
    <t>-696.889244652505 157.649355445785 -466.111851236885</t>
  </si>
  <si>
    <t>-692.195327119567 168.99862844695 -588.15311665596</t>
  </si>
  <si>
    <t>-661.583207735535 180.215519317019 -659.408179427544</t>
  </si>
  <si>
    <t>-695.526427970831 195.224114369978 -531.749440850705</t>
  </si>
  <si>
    <t>-704.090558158466 346.674215328588 -495.516006110141</t>
  </si>
  <si>
    <t>-717.486203527078 377.869623269376 -215.469573665513</t>
  </si>
  <si>
    <t>-485.938215541377 372.898212563619 -197.880605314348</t>
  </si>
  <si>
    <t>-692.983487306889 132.8134201899 -537.455592640483</t>
  </si>
  <si>
    <t>-540.839926714597 31.98782745934 -262.932990840707</t>
  </si>
  <si>
    <t>-666.786082117542 237.037313128063 -99.5460343736534</t>
  </si>
  <si>
    <t>-677.843910455093 228.265318739095 315.789216606029</t>
  </si>
  <si>
    <t>-701.679444186945 225.4121786726 778.654418616339</t>
  </si>
  <si>
    <t>-551.570629932256 246.578991352384 832.535369098756</t>
  </si>
  <si>
    <t>-644.976089873305 53.0734390795558 -101.967826279698</t>
  </si>
  <si>
    <t>-579.294758788049 62.9519420484844 308.265018049369</t>
  </si>
  <si>
    <t>-596.971733259326 -7.42975116888829 766.065745442623</t>
  </si>
  <si>
    <t>-447.336151429414 6.16504292550712 823.582740889341</t>
  </si>
  <si>
    <t>9763-20170724T120833.742234200.bin</t>
  </si>
  <si>
    <t>-650.410996707021 145.152115024219 -98.3706057861849</t>
  </si>
  <si>
    <t>-676.755483477004 142.159001973906 -205.862563022216</t>
  </si>
  <si>
    <t>-686.984365572909 144.631142947408 -298.139711449558</t>
  </si>
  <si>
    <t>-692.273459133286 148.644774426222 -381.770187301052</t>
  </si>
  <si>
    <t>-693.001530876668 154.4106637528 -465.462304703042</t>
  </si>
  <si>
    <t>-689.035225224845 164.673631056542 -587.625612412344</t>
  </si>
  <si>
    <t>-658.874005199026 175.778788295573 -659.090059840065</t>
  </si>
  <si>
    <t>-692.331358973039 191.386962347898 -531.449373578481</t>
  </si>
  <si>
    <t>-702.040474430778 343.325882753507 -497.089368752583</t>
  </si>
  <si>
    <t>-705.958026788063 371.537744414989 -216.434169734779</t>
  </si>
  <si>
    <t>-474.595567677676 370.653392346805 -195.960693454807</t>
  </si>
  <si>
    <t>-689.219919848129 128.953374100734 -536.593371083193</t>
  </si>
  <si>
    <t>-533.606203245779 31.9233465733694 -262.094813730307</t>
  </si>
  <si>
    <t>-663.632519389792 236.747501168483 -99.1918286429383</t>
  </si>
  <si>
    <t>-673.003175501091 228.317172968228 316.192016362349</t>
  </si>
  <si>
    <t>-701.272634553601 225.541988681935 778.756672994608</t>
  </si>
  <si>
    <t>-551.451875913833 247.203390696128 833.239157308308</t>
  </si>
  <si>
    <t>-637.490396284219 54.4077249727593 -100.834830797887</t>
  </si>
  <si>
    <t>-575.283520003433 59.6803097051381 310.024183915709</t>
  </si>
  <si>
    <t>-594.464634342431 -13.2312836296765 766.658557762153</t>
  </si>
  <si>
    <t>-444.466423549951 2.11428132478477 822.77345732434</t>
  </si>
  <si>
    <t>9763-20170724T120833.775323100.bin</t>
  </si>
  <si>
    <t>-647.455619237481 144.362082641135 -98.0290916795642</t>
  </si>
  <si>
    <t>-673.902920449713 140.770909217018 -205.477381579816</t>
  </si>
  <si>
    <t>-684.328449821423 142.748482075611 -297.744626571347</t>
  </si>
  <si>
    <t>-689.832624187462 146.298804818729 -381.382056802981</t>
  </si>
  <si>
    <t>-690.810414197015 151.58288810017 -465.10341421344</t>
  </si>
  <si>
    <t>-687.24344466279 161.116353577537 -587.338080278866</t>
  </si>
  <si>
    <t>-657.332698958831 171.88170538369 -658.95983262684</t>
  </si>
  <si>
    <t>-690.494612566602 188.157781460906 -531.316451260119</t>
  </si>
  <si>
    <t>-700.513509365534 340.155492662903 -497.57091411704</t>
  </si>
  <si>
    <t>-699.713133645435 367.099150421178 -216.76492944274</t>
  </si>
  <si>
    <t>-468.467102986096 367.830684495144 -195.01033022124</t>
  </si>
  <si>
    <t>-687.122616285568 125.708225287231 -536.088569155147</t>
  </si>
  <si>
    <t>-529.843357002198 30.5587733880334 -262.479255116809</t>
  </si>
  <si>
    <t>-661.842740520382 235.883616278976 -98.9920319179636</t>
  </si>
  <si>
    <t>-671.232168548212 227.702166564095 316.396412206905</t>
  </si>
  <si>
    <t>-701.131439059019 225.463096361677 778.796795158781</t>
  </si>
  <si>
    <t>-551.459816737378 247.666101258005 833.470800322079</t>
  </si>
  <si>
    <t>-633.543821379264 53.1495336030121 -100.362574532213</t>
  </si>
  <si>
    <t>-573.648739492254 59.1137519915951 310.830356064462</t>
  </si>
  <si>
    <t>-595.430668638863 -13.0904524951436 767.174873864353</t>
  </si>
  <si>
    <t>-445.008037528023 2.55045215265773 822.058582668853</t>
  </si>
  <si>
    <t>9763-20170724T120833.849559900.bin</t>
  </si>
  <si>
    <t>-642.626296189671 143.284287068501 -97.6429120428576</t>
  </si>
  <si>
    <t>-668.918387574591 139.060646275078 -205.10641584501</t>
  </si>
  <si>
    <t>-679.661207426165 140.358062506436 -297.349146507691</t>
  </si>
  <si>
    <t>-685.62278348653 143.198714081929 -380.982470649272</t>
  </si>
  <si>
    <t>-687.224356668827 147.672684150602 -464.741428270682</t>
  </si>
  <si>
    <t>-684.745473274538 155.899722521161 -587.097883381432</t>
  </si>
  <si>
    <t>-655.152505460984 165.734177394298 -658.98490601229</t>
  </si>
  <si>
    <t>-687.577517529468 183.534085942265 -531.343505524539</t>
  </si>
  <si>
    <t>-697.376715954852 335.77429525569 -498.754325480297</t>
  </si>
  <si>
    <t>-690.248350742828 362.13114650279 -217.982000496363</t>
  </si>
  <si>
    <t>-459.19387459402 364.126032475532 -194.351876432658</t>
  </si>
  <si>
    <t>-684.08886967202 121.045334689468 -535.474237063004</t>
  </si>
  <si>
    <t>-522.556309016941 30.3203784490875 -262.499095392767</t>
  </si>
  <si>
    <t>-659.011049316447 233.721568377373 -98.7370213111395</t>
  </si>
  <si>
    <t>-668.339406896258 226.419127149446 316.669127556832</t>
  </si>
  <si>
    <t>-700.884876308321 225.153202776821 778.917337993272</t>
  </si>
  <si>
    <t>-551.404633369184 248.03949224489 833.832678496058</t>
  </si>
  <si>
    <t>-626.908800548634 53.3293084415734 -99.7908232980095</t>
  </si>
  <si>
    <t>-568.541787958838 59.3445471745761 311.621094679887</t>
  </si>
  <si>
    <t>-596.75192751296 -12.5947463890725 767.611970469574</t>
  </si>
  <si>
    <t>-445.617048410318 2.99002633772375 820.519416768239</t>
  </si>
  <si>
    <t>9763-20170724T120833.909745300.bin</t>
  </si>
  <si>
    <t>-638.080505214909 142.506971228758 -97.1357669229044</t>
  </si>
  <si>
    <t>-663.797945242192 137.721935752575 -204.71469226947</t>
  </si>
  <si>
    <t>-674.531112687159 138.286099088966 -296.966006658805</t>
  </si>
  <si>
    <t>-680.676555969035 140.349058336257 -380.608864650555</t>
  </si>
  <si>
    <t>-682.655224158763 143.931020059457 -464.402513007502</t>
  </si>
  <si>
    <t>-680.938549675557 150.728069229891 -586.859804220124</t>
  </si>
  <si>
    <t>-651.486443222909 159.567208353463 -658.933745423503</t>
  </si>
  <si>
    <t>-683.456614494447 179.010508737378 -531.416045381586</t>
  </si>
  <si>
    <t>-692.820513982886 331.652021805996 -500.565829768159</t>
  </si>
  <si>
    <t>-687.258886229066 360.293167517571 -219.982071839911</t>
  </si>
  <si>
    <t>-456.04023404998 359.428068706409 -197.942565392684</t>
  </si>
  <si>
    <t>-679.926994213894 116.48088478478 -534.837093909569</t>
  </si>
  <si>
    <t>-514.332001606302 30.2357177534748 -262.249008480929</t>
  </si>
  <si>
    <t>-655.452917827575 231.847640964085 -98.4491832457052</t>
  </si>
  <si>
    <t>-665.494429793599 225.292474575481 316.952768253634</t>
  </si>
  <si>
    <t>-700.842611733006 224.886837433096 778.995848060567</t>
  </si>
  <si>
    <t>-551.42506915971 248.441635261887 833.798982598846</t>
  </si>
  <si>
    <t>-620.909527070274 52.723432060935 -99.2321707937854</t>
  </si>
  <si>
    <t>-563.718413364541 59.5736474013536 312.331797130337</t>
  </si>
  <si>
    <t>-597.268746765101 -12.5798318363472 768.004532386062</t>
  </si>
  <si>
    <t>-445.805766866881 2.72880256454619 820.047275451967</t>
  </si>
  <si>
    <t>9763-20170724T120833.941833100.bin</t>
  </si>
  <si>
    <t>-635.678558351981 142.056978934784 -97.0422397649564</t>
  </si>
  <si>
    <t>-661.087138921217 137.167558737179 -204.689705567008</t>
  </si>
  <si>
    <t>-671.753031627677 137.348134217938 -296.950500933308</t>
  </si>
  <si>
    <t>-677.922113594851 138.94733747617 -380.601738059006</t>
  </si>
  <si>
    <t>-680.012392023297 141.953491299886 -464.415428077291</t>
  </si>
  <si>
    <t>-678.558172195481 147.787885266601 -586.92569692963</t>
  </si>
  <si>
    <t>-649.115240755154 156.104600339774 -659.065493040733</t>
  </si>
  <si>
    <t>-681.056834191447 176.499359569917 -531.702019541191</t>
  </si>
  <si>
    <t>-690.699382287215 329.349268324037 -501.943974916986</t>
  </si>
  <si>
    <t>-687.093457605038 360.223608282913 -221.565101348551</t>
  </si>
  <si>
    <t>-455.854405843924 356.501660854577 -200.043401844078</t>
  </si>
  <si>
    <t>-677.335726718221 113.956007880774 -534.636300824409</t>
  </si>
  <si>
    <t>-509.455374128157 30.1060511515275 -262.431394945362</t>
  </si>
  <si>
    <t>-653.399105442479 230.978897996101 -98.366563144716</t>
  </si>
  <si>
    <t>-664.296863520108 224.70984907389 317.018247537036</t>
  </si>
  <si>
    <t>-700.833891215906 224.815483865625 778.990817276942</t>
  </si>
  <si>
    <t>-551.440290439357 248.739807998462 833.699440732823</t>
  </si>
  <si>
    <t>-618.392166123299 52.9387787374076 -98.9719817084433</t>
  </si>
  <si>
    <t>-562.333250425113 58.7891634381626 312.763047876528</t>
  </si>
  <si>
    <t>-597.370569272111 -12.7120363305244 768.290341305451</t>
  </si>
  <si>
    <t>-445.849621201693 2.60483000767067 820.161507137422</t>
  </si>
  <si>
    <t>9763-20170724T120833.978929500.bin</t>
  </si>
  <si>
    <t>-633.379212998452 141.623913873368 -96.9557428138727</t>
  </si>
  <si>
    <t>-658.396365473083 136.695578745449 -204.693154576687</t>
  </si>
  <si>
    <t>-668.990666325775 136.494048804059 -296.96202960506</t>
  </si>
  <si>
    <t>-675.207504277752 137.612006020971 -380.617566009092</t>
  </si>
  <si>
    <t>-677.46255369418 140.006221402969 -464.446725376798</t>
  </si>
  <si>
    <t>-676.380558587241 144.80842198313 -587.005538280773</t>
  </si>
  <si>
    <t>-646.959472202042 152.536097317556 -659.219872283019</t>
  </si>
  <si>
    <t>-678.818856176068 173.977613172695 -532.019590841959</t>
  </si>
  <si>
    <t>-688.670556346817 327.04047591263 -503.503362981552</t>
  </si>
  <si>
    <t>-688.039405083987 360.570647647407 -223.407081160892</t>
  </si>
  <si>
    <t>-456.867892065753 353.020589358448 -202.163443402673</t>
  </si>
  <si>
    <t>-674.891777036506 111.424986974979 -534.435952615608</t>
  </si>
  <si>
    <t>-504.377773832663 31.0869511534206 -262.851957813635</t>
  </si>
  <si>
    <t>-651.311767609236 230.087606119759 -98.3307485154542</t>
  </si>
  <si>
    <t>-663.25861257678 224.10920828018 317.029498174519</t>
  </si>
  <si>
    <t>-700.781485525293 224.818817376038 778.971150264251</t>
  </si>
  <si>
    <t>-551.45763275589 249.278842721846 833.632914162933</t>
  </si>
  <si>
    <t>-615.837069264231 53.0797595605088 -98.8920017089489</t>
  </si>
  <si>
    <t>-562.206055421151 57.4058760201126 313.185184890604</t>
  </si>
  <si>
    <t>-597.470718223177 -12.8472261730649 768.665815050954</t>
  </si>
  <si>
    <t>-445.879647327908 2.29535366322648 820.383027266887</t>
  </si>
  <si>
    <t>9763-20170724T120834.041132200.bin</t>
  </si>
  <si>
    <t>-628.772110735559 140.232249981214 -97.0371792262025</t>
  </si>
  <si>
    <t>-653.168491300261 135.175995961968 -204.910942152783</t>
  </si>
  <si>
    <t>-663.945254809482 134.233852604242 -297.154139665279</t>
  </si>
  <si>
    <t>-670.6240334454 134.432046471474 -380.781222301394</t>
  </si>
  <si>
    <t>-673.645454923356 135.66403681933 -464.611433586911</t>
  </si>
  <si>
    <t>-674.021682329069 138.509322308935 -587.235609265884</t>
  </si>
  <si>
    <t>-645.06265974326 144.828404573328 -659.772674191014</t>
  </si>
  <si>
    <t>-675.917376495615 168.545778984623 -532.696901220076</t>
  </si>
  <si>
    <t>-685.709489296471 321.986465136116 -506.36203855664</t>
  </si>
  <si>
    <t>-692.488226603749 359.81027032584 -226.894835158563</t>
  </si>
  <si>
    <t>-461.664475917181 343.270516823135 -207.011607936592</t>
  </si>
  <si>
    <t>-671.79578865275 105.975969331223 -534.161251113079</t>
  </si>
  <si>
    <t>-494.09092564405 36.0079009235988 -264.2334783327</t>
  </si>
  <si>
    <t>-647.566607953676 228.357452749376 -98.4215760756116</t>
  </si>
  <si>
    <t>-661.123573377125 223.044284866414 316.898297280007</t>
  </si>
  <si>
    <t>-700.609583147964 224.917914164738 778.869790354024</t>
  </si>
  <si>
    <t>-551.403696032975 249.849560939635 833.640601590206</t>
  </si>
  <si>
    <t>-610.424815579377 51.8864117830888 -99.3372800192864</t>
  </si>
  <si>
    <t>-565.946481574315 53.0192387311708 313.849140022605</t>
  </si>
  <si>
    <t>-597.636819145513 -13.0059753593443 769.882331207597</t>
  </si>
  <si>
    <t>-445.982849331568 2.41753368400259 821.331455784646</t>
  </si>
  <si>
    <t>9763-20170724T120834.078227200.bin</t>
  </si>
  <si>
    <t>-626.521821924524 139.540986510307 -97.1870883337747</t>
  </si>
  <si>
    <t>-650.677308566976 134.378388238598 -205.109985814034</t>
  </si>
  <si>
    <t>-661.713206354694 133.109506135025 -297.31868021356</t>
  </si>
  <si>
    <t>-668.817091164673 132.918586650396 -380.910657529433</t>
  </si>
  <si>
    <t>-672.457261187486 133.673740643627 -464.721902776035</t>
  </si>
  <si>
    <t>-673.952035660112 135.728695807727 -587.353311224729</t>
  </si>
  <si>
    <t>-645.41604430637 141.283443202181 -660.120480050229</t>
  </si>
  <si>
    <t>-675.442753718143 166.109975323937 -532.993319454857</t>
  </si>
  <si>
    <t>-685.365837147124 319.671606921385 -507.44123593857</t>
  </si>
  <si>
    <t>-695.113477399012 359.536391074281 -228.345673489074</t>
  </si>
  <si>
    <t>-464.611459637834 338.051971418504 -209.483639693143</t>
  </si>
  <si>
    <t>-671.149502546789 103.54419523375 -534.094045873531</t>
  </si>
  <si>
    <t>-489.140075272604 40.5041920548663 -265.391176975243</t>
  </si>
  <si>
    <t>-645.748305959102 227.574737815178 -98.5123720050735</t>
  </si>
  <si>
    <t>-660.120738995263 222.509272292769 316.783153464874</t>
  </si>
  <si>
    <t>-700.531268411468 225.041302519446 778.770641801509</t>
  </si>
  <si>
    <t>-551.419182455647 250.41497569595 833.593831520122</t>
  </si>
  <si>
    <t>-607.749932174507 51.3241613256341 -99.5933898030693</t>
  </si>
  <si>
    <t>-569.387501718707 50.3020752904677 314.205908100079</t>
  </si>
  <si>
    <t>-597.724432855418 -13.0959656301857 770.724423538904</t>
  </si>
  <si>
    <t>-446.087304040394 2.97952109429457 822.023473641548</t>
  </si>
  <si>
    <t>9763-20170724T120834.140422900.bin</t>
  </si>
  <si>
    <t>-622.308372963681 138.3252305422 -97.2789182629705</t>
  </si>
  <si>
    <t>-646.106287243795 132.757247285359 -205.261044833239</t>
  </si>
  <si>
    <t>-657.697875563394 130.811143180919 -297.389682147532</t>
  </si>
  <si>
    <t>-665.656691686058 129.877818308825 -380.89969592973</t>
  </si>
  <si>
    <t>-670.510632171035 129.776516530773 -464.652752663013</t>
  </si>
  <si>
    <t>-674.175728243274 130.464972686967 -587.253772289821</t>
  </si>
  <si>
    <t>-646.517279827024 134.569076033673 -660.454585109943</t>
  </si>
  <si>
    <t>-675.095891543409 161.420874620808 -533.206317959956</t>
  </si>
  <si>
    <t>-686.323745415812 315.07842350255 -508.740304535621</t>
  </si>
  <si>
    <t>-699.741492719262 360.558769557905 -230.65742810418</t>
  </si>
  <si>
    <t>-470.481540646803 327.355198141009 -213.747636257121</t>
  </si>
  <si>
    <t>-670.039198598105 98.9046515339392 -533.708630101086</t>
  </si>
  <si>
    <t>-478.672298039548 52.3619586236546 -267.933020560601</t>
  </si>
  <si>
    <t>-642.435861035937 225.934554189012 -98.6450740498739</t>
  </si>
  <si>
    <t>-658.213713964138 221.416627217478 316.60579844755</t>
  </si>
  <si>
    <t>-700.365558550239 225.257572855456 778.571580866771</t>
  </si>
  <si>
    <t>-551.374514103745 250.999463323193 833.551803751954</t>
  </si>
  <si>
    <t>-602.696553477469 50.5449131803693 -99.6089086139816</t>
  </si>
  <si>
    <t>-576.888657596845 44.5720823113525 315.121059708173</t>
  </si>
  <si>
    <t>-598.049275356498 -13.1733423744477 772.700809049023</t>
  </si>
  <si>
    <t>-446.459904841323 4.93253537533997 823.461759357903</t>
  </si>
  <si>
    <t>9763-20170724T120834.179538700.bin</t>
  </si>
  <si>
    <t>-620.387282008013 137.793507315313 -97.1722139090332</t>
  </si>
  <si>
    <t>-644.048206070902 131.95192588112 -205.170103299489</t>
  </si>
  <si>
    <t>-655.894895596495 129.665421610296 -297.258424587643</t>
  </si>
  <si>
    <t>-664.236476453086 128.383215769677 -380.726386776412</t>
  </si>
  <si>
    <t>-669.628203697817 127.901377229143 -464.445253108067</t>
  </si>
  <si>
    <t>-674.250834283776 128.004408856448 -587.015750145676</t>
  </si>
  <si>
    <t>-647.031020884262 131.481149077663 -660.413421971756</t>
  </si>
  <si>
    <t>-675.011725519679 159.195995306855 -533.101429370728</t>
  </si>
  <si>
    <t>-687.163090024144 312.863717770856 -509.113623075724</t>
  </si>
  <si>
    <t>-701.974856002033 361.22530037496 -231.588260079235</t>
  </si>
  <si>
    <t>-473.586035976757 322.074445690594 -215.641448638521</t>
  </si>
  <si>
    <t>-669.433130507103 96.7225720702118 -533.364365388645</t>
  </si>
  <si>
    <t>-473.638079408066 59.1695997389218 -269.034962795839</t>
  </si>
  <si>
    <t>-640.89270787162 225.203170147471 -98.6302524951712</t>
  </si>
  <si>
    <t>-657.432899520162 220.989311097308 316.594139284203</t>
  </si>
  <si>
    <t>-700.27073192 225.371816777273 778.5113445535</t>
  </si>
  <si>
    <t>-551.369595134967 251.441900309949 833.580726974903</t>
  </si>
  <si>
    <t>-600.337640343961 50.2936052636283 -99.2904325792689</t>
  </si>
  <si>
    <t>-579.577876032756 42.087679687477 315.684617750637</t>
  </si>
  <si>
    <t>-598.228313024933 -13.2827304035277 773.705779188466</t>
  </si>
  <si>
    <t>-446.558728484861 5.09450235236523 824.128184385811</t>
  </si>
  <si>
    <t>9763-20170724T120834.242331000.bin</t>
  </si>
  <si>
    <t>-617.098568798441 136.931813855567 -96.7222655218227</t>
  </si>
  <si>
    <t>-640.478852803219 130.714590387608 -204.760255435149</t>
  </si>
  <si>
    <t>-652.767605626738 127.879541059728 -296.775386980874</t>
  </si>
  <si>
    <t>-661.787592188713 126.013633377233 -380.161775870135</t>
  </si>
  <si>
    <t>-668.142904663706 124.877813176351 -463.806570779582</t>
  </si>
  <si>
    <t>-674.48971234292 123.959461527352 -586.296529462603</t>
  </si>
  <si>
    <t>-647.995592825047 126.353058862346 -660.002469714819</t>
  </si>
  <si>
    <t>-675.065675272426 155.543155038637 -532.608760875933</t>
  </si>
  <si>
    <t>-689.179369394703 309.167152194551 -509.305787146608</t>
  </si>
  <si>
    <t>-706.067095666494 362.528281784161 -232.817036504689</t>
  </si>
  <si>
    <t>-479.47245359633 313.882967100223 -217.421244951318</t>
  </si>
  <si>
    <t>-668.343890999907 93.181864908629 -532.489311923947</t>
  </si>
  <si>
    <t>-465.443737679988 73.1524300076139 -269.668998547958</t>
  </si>
  <si>
    <t>-638.402923692465 223.800423107507 -98.3843968226662</t>
  </si>
  <si>
    <t>-656.172270368277 220.135965106743 316.794391175159</t>
  </si>
  <si>
    <t>-700.138315236978 225.631556853905 778.498070588959</t>
  </si>
  <si>
    <t>-551.316909607291 251.822317672278 833.725603525254</t>
  </si>
  <si>
    <t>-596.225075070708 50.2346420233314 -98.3446731578759</t>
  </si>
  <si>
    <t>-580.865848572567 39.823067116524 316.815871509374</t>
  </si>
  <si>
    <t>-598.543357147947 -13.3337404581082 775.438908684405</t>
  </si>
  <si>
    <t>-446.927662913583 6.93175910601985 825.296806992512</t>
  </si>
  <si>
    <t>9763-20170724T120834.278424500.bin</t>
  </si>
  <si>
    <t>-615.651729566847 136.352906593239 -96.368870279228</t>
  </si>
  <si>
    <t>-638.976443631123 129.959517854737 -204.408594430015</t>
  </si>
  <si>
    <t>-651.485788916023 126.882855131272 -296.386172105489</t>
  </si>
  <si>
    <t>-660.814315704493 124.759443508258 -379.732401356513</t>
  </si>
  <si>
    <t>-667.589848511846 123.336859266359 -463.339872995188</t>
  </si>
  <si>
    <t>-674.675187836497 121.968774382542 -585.785226978097</t>
  </si>
  <si>
    <t>-648.492226309774 123.891541735858 -659.61590671613</t>
  </si>
  <si>
    <t>-675.235094808272 153.714504630561 -532.192877882741</t>
  </si>
  <si>
    <t>-690.409774130223 307.266228472046 -509.096772661012</t>
  </si>
  <si>
    <t>-707.996752717618 362.80235374652 -233.080569002479</t>
  </si>
  <si>
    <t>-482.400539175551 309.752928999403 -217.568278247951</t>
  </si>
  <si>
    <t>-667.89731235586 91.423663070676 -531.921587637834</t>
  </si>
  <si>
    <t>-462.243144907329 78.6079327688144 -269.471109343997</t>
  </si>
  <si>
    <t>-637.616846445433 222.872010501633 -98.142577040948</t>
  </si>
  <si>
    <t>-655.590298142856 219.606564542305 317.030730870917</t>
  </si>
  <si>
    <t>-700.040374187323 225.829402429786 778.567510383564</t>
  </si>
  <si>
    <t>-551.299372225826 252.277128419109 833.888881757151</t>
  </si>
  <si>
    <t>-594.188593013476 49.8876615082045 -97.8471006234572</t>
  </si>
  <si>
    <t>-579.542504431912 39.50162973688 317.339816365196</t>
  </si>
  <si>
    <t>-598.643464423622 -13.4697845578332 776.073624429294</t>
  </si>
  <si>
    <t>-446.853969157002 5.99074741138293 825.722815023294</t>
  </si>
  <si>
    <t>9763-20170724T120834.343631500.bin</t>
  </si>
  <si>
    <t>-612.901434070734 135.69950659458 -95.5612531832776</t>
  </si>
  <si>
    <t>-636.318897168906 128.795192659832 -203.549464562527</t>
  </si>
  <si>
    <t>-649.170701334938 125.24770666449 -295.463017896836</t>
  </si>
  <si>
    <t>-658.91265648517 122.668621237713 -378.748977484736</t>
  </si>
  <si>
    <t>-666.209249151504 120.773797924043 -462.303254820956</t>
  </si>
  <si>
    <t>-674.174733559445 118.700766096862 -584.684517131004</t>
  </si>
  <si>
    <t>-648.381249368602 119.896933705478 -658.667487945377</t>
  </si>
  <si>
    <t>-675.021545795193 150.668785148076 -531.228199928649</t>
  </si>
  <si>
    <t>-692.865176794716 303.984259837002 -508.566266136321</t>
  </si>
  <si>
    <t>-711.434452299627 364.572817833392 -233.679330002448</t>
  </si>
  <si>
    <t>-487.537928689022 305.083301131864 -216.949767329876</t>
  </si>
  <si>
    <t>-666.337474881881 88.5522388741033 -530.74124143876</t>
  </si>
  <si>
    <t>-457.351042449533 86.45825603612 -269.290111255422</t>
  </si>
  <si>
    <t>-636.854494241496 221.306541829811 -97.5543039029671</t>
  </si>
  <si>
    <t>-654.528874406484 218.862477445152 317.637496617378</t>
  </si>
  <si>
    <t>-699.836921692595 226.201446098564 778.83265623383</t>
  </si>
  <si>
    <t>-551.243943325848 253.004298278808 834.380549900327</t>
  </si>
  <si>
    <t>-589.416442646125 50.2008209922114 -96.9025612429268</t>
  </si>
  <si>
    <t>-575.569580393877 39.8151124268995 318.311847169942</t>
  </si>
  <si>
    <t>-598.804940612631 -13.6054856037993 776.911540551061</t>
  </si>
  <si>
    <t>-447.024946128409 6.63237864002213 826.278484698462</t>
  </si>
  <si>
    <t>9763-20170724T120834.405800800.bin</t>
  </si>
  <si>
    <t>-610.604766885886 135.817560939911 -94.8687803959223</t>
  </si>
  <si>
    <t>-634.189230593997 128.255191010102 -202.776444805552</t>
  </si>
  <si>
    <t>-647.243987493736 124.249205480437 -294.64251218658</t>
  </si>
  <si>
    <t>-657.187394047049 121.271835680912 -377.891549672072</t>
  </si>
  <si>
    <t>-664.705169672849 119.006072359823 -461.416946929166</t>
  </si>
  <si>
    <t>-673.014418102439 116.420709663896 -583.765504008338</t>
  </si>
  <si>
    <t>-647.358234981691 117.13452131251 -657.802522520126</t>
  </si>
  <si>
    <t>-674.359717838286 148.515126078051 -530.395286968512</t>
  </si>
  <si>
    <t>-695.014356583113 301.460053425526 -507.649175961021</t>
  </si>
  <si>
    <t>-713.946490658345 367.415499925082 -234.025293512685</t>
  </si>
  <si>
    <t>-491.245266726736 303.953689585826 -215.989306322781</t>
  </si>
  <si>
    <t>-664.377105780345 86.5950464360531 -529.764719589752</t>
  </si>
  <si>
    <t>-455.578989465755 90.4478923146121 -268.675531537908</t>
  </si>
  <si>
    <t>-636.68027792008 220.233441763033 -97.0064331975661</t>
  </si>
  <si>
    <t>-653.761041170165 218.528688385339 318.213959573693</t>
  </si>
  <si>
    <t>-699.680993986031 226.560490463844 779.12108539922</t>
  </si>
  <si>
    <t>-551.255990329443 254.021858533092 834.796018407134</t>
  </si>
  <si>
    <t>-584.975839799598 51.2719867352673 -96.1328793779682</t>
  </si>
  <si>
    <t>-572.372448031557 40.494266906489 319.111151142553</t>
  </si>
  <si>
    <t>-598.983808194187 -13.9175373185299 777.338754995186</t>
  </si>
  <si>
    <t>-447.060585206168 5.99699633587738 826.39556710367</t>
  </si>
  <si>
    <t>9763-20170724T120834.443907700.bin</t>
  </si>
  <si>
    <t>-609.722087198008 135.920232146826 -94.630032401169</t>
  </si>
  <si>
    <t>-633.41525499263 128.02833402436 -202.490421374593</t>
  </si>
  <si>
    <t>-646.506936648576 123.805212458037 -294.341345062463</t>
  </si>
  <si>
    <t>-656.458088436006 120.645449649226 -377.582726946842</t>
  </si>
  <si>
    <t>-663.958320760887 118.215482960647 -461.104973006307</t>
  </si>
  <si>
    <t>-672.213575003348 115.408355234144 -583.452568807012</t>
  </si>
  <si>
    <t>-646.508672499135 115.968696284339 -657.473858849197</t>
  </si>
  <si>
    <t>-673.838760928106 147.556993409251 -530.122767986528</t>
  </si>
  <si>
    <t>-695.657135617653 300.343345640957 -507.446850101294</t>
  </si>
  <si>
    <t>-715.047758929983 368.676351434202 -234.439239815954</t>
  </si>
  <si>
    <t>-492.645438764871 304.401907097827 -215.610193024387</t>
  </si>
  <si>
    <t>-663.343770120027 85.7229005844165 -529.412137149666</t>
  </si>
  <si>
    <t>-455.123313796209 90.946126706147 -268.090023195164</t>
  </si>
  <si>
    <t>-636.645111589414 219.763944113981 -96.8269796180823</t>
  </si>
  <si>
    <t>-653.537213778595 218.367010136235 318.402276375631</t>
  </si>
  <si>
    <t>-699.624099944407 226.763630229222 779.229691121783</t>
  </si>
  <si>
    <t>-551.221948983515 254.246755620763 834.955086971727</t>
  </si>
  <si>
    <t>-583.200520261617 51.7230622433019 -95.8586863362107</t>
  </si>
  <si>
    <t>-571.168640603453 40.8739381815064 319.400459585875</t>
  </si>
  <si>
    <t>-599.111506832436 -13.9995960059955 777.471731289343</t>
  </si>
  <si>
    <t>-447.18009792379 6.32958447146893 826.332744100139</t>
  </si>
  <si>
    <t>9763-20170724T120834.477993800.bin</t>
  </si>
  <si>
    <t>-609.123622248532 135.804471451384 -94.4545833198712</t>
  </si>
  <si>
    <t>-632.901009780488 127.625264358958 -202.275081217416</t>
  </si>
  <si>
    <t>-646.01241958218 123.20653141105 -294.113942467157</t>
  </si>
  <si>
    <t>-655.958023749956 119.882134230993 -377.349544212465</t>
  </si>
  <si>
    <t>-663.429865993029 117.301318085814 -460.869954991917</t>
  </si>
  <si>
    <t>-671.617787178693 114.288958820914 -583.217092682847</t>
  </si>
  <si>
    <t>-645.84227417187 114.741228404709 -657.214508623287</t>
  </si>
  <si>
    <t>-673.472004189048 146.4929084707 -529.928045513443</t>
  </si>
  <si>
    <t>-696.174049125388 299.171457012238 -507.372199990976</t>
  </si>
  <si>
    <t>-716.511318364664 370.058600696612 -235.085531230974</t>
  </si>
  <si>
    <t>-494.468966255951 304.866923883459 -215.191283063647</t>
  </si>
  <si>
    <t>-662.57796580969 84.7286766907519 -529.136296371877</t>
  </si>
  <si>
    <t>-455.300413036428 90.9942303650191 -267.401405641022</t>
  </si>
  <si>
    <t>-636.67192162468 219.290947145117 -96.7127800949912</t>
  </si>
  <si>
    <t>-653.437395005596 218.154580931603 318.522367868757</t>
  </si>
  <si>
    <t>-699.582444874922 226.961544415525 779.316116659308</t>
  </si>
  <si>
    <t>-551.20175788632 254.483536037704 835.079235680426</t>
  </si>
  <si>
    <t>-581.932482162616 51.8585020342709 -95.6255288103912</t>
  </si>
  <si>
    <t>-570.100805595574 41.2313159876899 319.645030290661</t>
  </si>
  <si>
    <t>-599.219868701929 -14.1371235356446 777.570426941557</t>
  </si>
  <si>
    <t>-447.204427592922 5.9683244132118 826.262285462559</t>
  </si>
  <si>
    <t>9763-20170724T120834.540178900.bin</t>
  </si>
  <si>
    <t>-608.58762575299 134.95235383329 -94.2583033430955</t>
  </si>
  <si>
    <t>-632.379932255927 126.456732413114 -202.05094548722</t>
  </si>
  <si>
    <t>-645.423454331047 121.715721029221 -293.88357828799</t>
  </si>
  <si>
    <t>-655.274410870818 118.069255241364 -377.116946292937</t>
  </si>
  <si>
    <t>-662.61957134329 115.139891773543 -460.637062454429</t>
  </si>
  <si>
    <t>-670.587823148006 111.587950758887 -582.984079528302</t>
  </si>
  <si>
    <t>-644.628444707764 111.736835030207 -656.918445849271</t>
  </si>
  <si>
    <t>-672.784165323023 143.982192733678 -529.823710743092</t>
  </si>
  <si>
    <t>-697.009397737516 296.52420853287 -507.902242664062</t>
  </si>
  <si>
    <t>-719.989028600362 372.270833972537 -237.138593105349</t>
  </si>
  <si>
    <t>-498.372016265831 306.203337951575 -215.470319210292</t>
  </si>
  <si>
    <t>-661.398691437531 82.3107926422531 -528.774781658326</t>
  </si>
  <si>
    <t>-455.879885991116 89.2786208033726 -266.023995430913</t>
  </si>
  <si>
    <t>-636.877234533479 218.132825323741 -96.6010926021031</t>
  </si>
  <si>
    <t>-653.418932436479 217.626420002201 318.644273904137</t>
  </si>
  <si>
    <t>-699.522178809462 227.343097203584 779.415865850551</t>
  </si>
  <si>
    <t>-551.184181893019 255.017830093413 835.217203144533</t>
  </si>
  <si>
    <t>-580.657002430418 51.4280364162234 -95.2883411663403</t>
  </si>
  <si>
    <t>-568.577464639096 41.2687079590496 319.986877298393</t>
  </si>
  <si>
    <t>-599.398046324229 -14.451280272976 777.730634105866</t>
  </si>
  <si>
    <t>-447.278365078939 5.50702940683277 826.156721076145</t>
  </si>
  <si>
    <t>9763-20170724T120834.576275600.bin</t>
  </si>
  <si>
    <t>-608.566506455862 134.431888855891 -94.1955693341441</t>
  </si>
  <si>
    <t>-632.323340916805 125.87238359642 -201.991007033456</t>
  </si>
  <si>
    <t>-645.313639222716 120.987836465346 -293.823583935519</t>
  </si>
  <si>
    <t>-655.108007170027 117.173343719524 -377.056171370233</t>
  </si>
  <si>
    <t>-662.389043247274 114.037587767369 -460.574344969365</t>
  </si>
  <si>
    <t>-670.256110441091 110.14159212454 -582.917598182421</t>
  </si>
  <si>
    <t>-644.184821059444 110.0647825715 -656.812611286866</t>
  </si>
  <si>
    <t>-672.524231062438 142.680243051626 -529.848416316742</t>
  </si>
  <si>
    <t>-697.15281868539 295.232715044785 -508.359925764187</t>
  </si>
  <si>
    <t>-721.987281036561 373.126061733819 -238.370227936183</t>
  </si>
  <si>
    <t>-500.287775058137 307.462504318506 -216.321152092791</t>
  </si>
  <si>
    <t>-661.083965388035 81.0221962291439 -528.620533116902</t>
  </si>
  <si>
    <t>-456.630928123163 88.0818025818344 -265.441323484536</t>
  </si>
  <si>
    <t>-637.005190002034 217.502507654696 -96.5735366634689</t>
  </si>
  <si>
    <t>-653.465407236753 217.330864768502 318.675288884276</t>
  </si>
  <si>
    <t>-699.504521674669 227.510906874015 779.44584407516</t>
  </si>
  <si>
    <t>-551.178010745032 255.231580270262 835.254731346095</t>
  </si>
  <si>
    <t>-580.483088956847 51.0843298196396 -95.2064875635298</t>
  </si>
  <si>
    <t>-568.289772697152 40.9710672709562 320.066440795804</t>
  </si>
  <si>
    <t>-599.500512417316 -14.5536327142238 777.795543401929</t>
  </si>
  <si>
    <t>-447.442378188335 6.17217644899392 826.092275230818</t>
  </si>
  <si>
    <t>9763-20170724T120834.643552900.bin</t>
  </si>
  <si>
    <t>-608.865419183638 133.267005083212 -94.0993231465494</t>
  </si>
  <si>
    <t>-632.584190953193 124.668321210092 -201.899960570028</t>
  </si>
  <si>
    <t>-645.432861810344 119.521940336299 -293.738180854187</t>
  </si>
  <si>
    <t>-655.05856670039 115.37770226186 -376.974598860132</t>
  </si>
  <si>
    <t>-662.131936807933 111.814386500763 -460.493500942007</t>
  </si>
  <si>
    <t>-669.65424439367 107.184646699591 -582.832721314288</t>
  </si>
  <si>
    <t>-643.257750065513 106.561318475427 -656.609806239484</t>
  </si>
  <si>
    <t>-671.95668774347 140.061607736052 -529.974152834127</t>
  </si>
  <si>
    <t>-696.640349781673 292.7504989453 -509.556886366599</t>
  </si>
  <si>
    <t>-726.649399936264 376.426314100022 -241.832363808708</t>
  </si>
  <si>
    <t>-505.267378695614 309.658331395758 -219.910299550441</t>
  </si>
  <si>
    <t>-660.750443181799 78.3703193159313 -528.328584879349</t>
  </si>
  <si>
    <t>-458.640159682413 86.0290979098777 -265.308786790744</t>
  </si>
  <si>
    <t>-637.256755369051 216.32090363067 -96.5399938547188</t>
  </si>
  <si>
    <t>-653.629963410681 216.789355229247 318.712096776129</t>
  </si>
  <si>
    <t>-699.478822480428 227.815384291593 779.48123106227</t>
  </si>
  <si>
    <t>-551.165116633143 255.649335987363 835.267944053978</t>
  </si>
  <si>
    <t>-580.876713422095 49.9280677625918 -95.1030493193999</t>
  </si>
  <si>
    <t>-568.37027347773 39.9844348644347 320.164754453029</t>
  </si>
  <si>
    <t>-599.690999933365 -14.8544972865091 777.95216786963</t>
  </si>
  <si>
    <t>-447.56187386499 5.94500250687156 825.993068201483</t>
  </si>
  <si>
    <t>9763-20170724T120834.675634000.bin</t>
  </si>
  <si>
    <t>-609.133756122256 132.5732885726 -94.098425320005</t>
  </si>
  <si>
    <t>-632.851660344555 124.007783332256 -201.901980101038</t>
  </si>
  <si>
    <t>-645.628309797764 118.73169949918 -293.742849547516</t>
  </si>
  <si>
    <t>-655.163302436006 114.40728373935 -376.980604533978</t>
  </si>
  <si>
    <t>-662.120972826717 110.598427369491 -460.498410530976</t>
  </si>
  <si>
    <t>-669.448504338572 105.535998684224 -582.83228561691</t>
  </si>
  <si>
    <t>-642.870985710928 104.551018675989 -656.540278530416</t>
  </si>
  <si>
    <t>-671.720171999447 138.620336365671 -530.101791833475</t>
  </si>
  <si>
    <t>-696.244132450641 291.423195579456 -510.363540326881</t>
  </si>
  <si>
    <t>-729.127099955787 378.86818960715 -244.185609554159</t>
  </si>
  <si>
    <t>-508.395556379993 310.056623594239 -222.02537214832</t>
  </si>
  <si>
    <t>-660.746315781138 76.8944169766683 -528.204728635302</t>
  </si>
  <si>
    <t>-459.740311344697 84.8505788660286 -265.689368463866</t>
  </si>
  <si>
    <t>-637.339371851967 215.740595399006 -96.5600834985855</t>
  </si>
  <si>
    <t>-653.636717297491 216.534356925653 318.694488156353</t>
  </si>
  <si>
    <t>-699.455232655639 227.969583704153 779.479780956107</t>
  </si>
  <si>
    <t>-551.156275514028 255.911752610417 835.251664460989</t>
  </si>
  <si>
    <t>-581.332869912389 49.109735136298 -95.0932795450274</t>
  </si>
  <si>
    <t>-568.678720316823 39.2964876630267 320.173083125853</t>
  </si>
  <si>
    <t>-599.742428288358 -15.0988218571217 778.040156608909</t>
  </si>
  <si>
    <t>-447.553122351879 5.46082822490189 825.993532405442</t>
  </si>
  <si>
    <t>9763-20170724T120834.746113300.bin</t>
  </si>
  <si>
    <t>-609.602080344706 131.309339733836 -94.1239640124949</t>
  </si>
  <si>
    <t>-633.389711217776 122.837129794024 -201.919479230865</t>
  </si>
  <si>
    <t>-646.076924975303 117.293454243193 -293.757063459325</t>
  </si>
  <si>
    <t>-655.478170366119 112.591188478526 -376.989412485957</t>
  </si>
  <si>
    <t>-662.251252307065 108.261196595981 -460.497036596482</t>
  </si>
  <si>
    <t>-669.2563830692 102.276839336629 -582.80818582477</t>
  </si>
  <si>
    <t>-642.375174839681 100.466932997278 -656.390457852241</t>
  </si>
  <si>
    <t>-671.379040597491 135.80648240482 -530.353649036287</t>
  </si>
  <si>
    <t>-694.925010194263 288.933497427498 -512.051326972978</t>
  </si>
  <si>
    <t>-733.187585179575 386.400649450184 -250.107334007588</t>
  </si>
  <si>
    <t>-515.669417943462 309.106008465528 -224.419001104116</t>
  </si>
  <si>
    <t>-660.986165054966 73.9988345999013 -527.924672148821</t>
  </si>
  <si>
    <t>-461.247560397794 82.3065906870106 -266.119647234724</t>
  </si>
  <si>
    <t>-637.300791701193 214.848027045157 -96.6130118085092</t>
  </si>
  <si>
    <t>-653.414269537443 216.094257385614 318.647609167958</t>
  </si>
  <si>
    <t>-699.401630912279 228.263397552856 779.442542031887</t>
  </si>
  <si>
    <t>-551.098646633081 256.173991085881 835.219160166411</t>
  </si>
  <si>
    <t>-582.294718764942 47.5274145628773 -95.0966112744183</t>
  </si>
  <si>
    <t>-570.133707577566 37.7673161076532 320.185807570858</t>
  </si>
  <si>
    <t>-599.833212072112 -15.3894479446028 778.291036526606</t>
  </si>
  <si>
    <t>-447.672900283502 5.51715250983898 826.186502444403</t>
  </si>
  <si>
    <t>9763-20170724T120834.774188000.bin</t>
  </si>
  <si>
    <t>-609.845122856687 130.756736684201 -94.2100504807264</t>
  </si>
  <si>
    <t>-633.714299350427 122.306770214774 -201.989269562511</t>
  </si>
  <si>
    <t>-646.418858050796 116.628031867957 -293.816230571213</t>
  </si>
  <si>
    <t>-655.818336503623 111.744599184323 -377.038353959351</t>
  </si>
  <si>
    <t>-662.573082986678 107.17015161229 -460.534419814574</t>
  </si>
  <si>
    <t>-669.534687313872 100.758741293204 -582.826523621108</t>
  </si>
  <si>
    <t>-642.586541352609 98.5061811773344 -656.371860253804</t>
  </si>
  <si>
    <t>-671.523143730108 134.496279020178 -530.499900499859</t>
  </si>
  <si>
    <t>-694.372328272067 287.814416636882 -512.891257061658</t>
  </si>
  <si>
    <t>-734.262848442274 390.635334239259 -253.246973236492</t>
  </si>
  <si>
    <t>-518.636147413419 308.616112878361 -226.293096966323</t>
  </si>
  <si>
    <t>-661.436821671923 72.647767131984 -527.831468611351</t>
  </si>
  <si>
    <t>-462.004616018391 81.0453883440287 -265.982254264293</t>
  </si>
  <si>
    <t>-637.233689807428 214.516740638452 -96.7324436804422</t>
  </si>
  <si>
    <t>-653.358990932234 215.897106577284 318.527270783775</t>
  </si>
  <si>
    <t>-699.383404307836 228.396956938722 779.34012083795</t>
  </si>
  <si>
    <t>-551.100313273886 256.428382361487 835.109282074176</t>
  </si>
  <si>
    <t>-582.849467171279 46.7600531231633 -95.1570331099373</t>
  </si>
  <si>
    <t>-571.176130209172 37.0334332924631 320.140142820266</t>
  </si>
  <si>
    <t>-599.887277117309 -15.5152197360705 778.376345444725</t>
  </si>
  <si>
    <t>-447.758825401722 5.69631246022732 826.238887083199</t>
  </si>
  <si>
    <t>9763-20170724T120834.843410600.bin</t>
  </si>
  <si>
    <t>-610.719433410616 129.612453705253 -94.5391240683103</t>
  </si>
  <si>
    <t>-634.758553860822 121.19242019866 -202.282834689356</t>
  </si>
  <si>
    <t>-647.5770948283 115.183875566363 -294.072836619952</t>
  </si>
  <si>
    <t>-657.075525212812 109.865405632297 -377.257301199956</t>
  </si>
  <si>
    <t>-663.927436079621 104.713072820701 -460.711672568137</t>
  </si>
  <si>
    <t>-671.032765139243 97.2982954696113 -582.938827338087</t>
  </si>
  <si>
    <t>-644.077111443364 94.0529794311383 -656.444307397369</t>
  </si>
  <si>
    <t>-672.64176706915 131.513296079663 -530.910071927971</t>
  </si>
  <si>
    <t>-694.412613542454 285.147309692416 -514.813115612138</t>
  </si>
  <si>
    <t>-734.463131598193 397.582933118044 -259.210375941098</t>
  </si>
  <si>
    <t>-523.040605637092 305.817147531031 -230.434076731098</t>
  </si>
  <si>
    <t>-663.188292084124 69.5902355004325 -527.703079855121</t>
  </si>
  <si>
    <t>-464.45506484102 78.0346573934739 -264.563443178853</t>
  </si>
  <si>
    <t>-637.460653364864 213.805030674599 -97.1282970562715</t>
  </si>
  <si>
    <t>-653.51651752885 215.409051027399 318.133366794245</t>
  </si>
  <si>
    <t>-699.398515607495 228.588424093908 778.992966397601</t>
  </si>
  <si>
    <t>-551.040702070458 256.337553637847 834.704395444013</t>
  </si>
  <si>
    <t>-584.429605577561 45.1650750513018 -95.3523904820295</t>
  </si>
  <si>
    <t>-573.18953259299 35.9044110930697 319.967365653143</t>
  </si>
  <si>
    <t>-599.968389898041 -15.8723143182767 778.454004835916</t>
  </si>
  <si>
    <t>-447.825566299818 5.37015967060211 826.257161241435</t>
  </si>
  <si>
    <t>9763-20170724T120834.876496300.bin</t>
  </si>
  <si>
    <t>-611.371978815098 128.866065818717 -94.7177832641456</t>
  </si>
  <si>
    <t>-635.486987280025 120.436935232339 -202.443836169893</t>
  </si>
  <si>
    <t>-648.398251868502 114.245718219677 -294.208788947141</t>
  </si>
  <si>
    <t>-657.995648555547 108.695826461677 -377.36667397644</t>
  </si>
  <si>
    <t>-664.963502786914 103.241608291344 -460.792274584167</t>
  </si>
  <si>
    <t>-672.258440228959 95.3084517837406 -582.975712957094</t>
  </si>
  <si>
    <t>-645.384821626901 91.5353137961674 -656.486089824879</t>
  </si>
  <si>
    <t>-673.626065803835 129.767315134767 -531.101242489287</t>
  </si>
  <si>
    <t>-694.820380989374 283.566825388387 -515.747141320166</t>
  </si>
  <si>
    <t>-733.768927487033 399.867465084255 -261.708246571007</t>
  </si>
  <si>
    <t>-524.865528491783 302.547287537129 -232.78261400899</t>
  </si>
  <si>
    <t>-664.488932873137 67.811395497738 -527.624103509098</t>
  </si>
  <si>
    <t>-466.100903931935 76.6369405030741 -263.833293394029</t>
  </si>
  <si>
    <t>-637.825161235963 213.34647432903 -97.3697433534578</t>
  </si>
  <si>
    <t>-653.761056343372 215.018774398177 317.89626374924</t>
  </si>
  <si>
    <t>-699.412375834338 228.672936243264 778.778876363315</t>
  </si>
  <si>
    <t>-551.053006591856 256.520140875244 834.437195548215</t>
  </si>
  <si>
    <t>-585.390237229367 44.0737014101962 -95.4638453223396</t>
  </si>
  <si>
    <t>-574.164848604479 35.4315057517124 319.869671774386</t>
  </si>
  <si>
    <t>-599.9978678198 -16.0441953418901 778.477657308453</t>
  </si>
  <si>
    <t>-447.838010596378 5.11139188059951 826.265108252924</t>
  </si>
  <si>
    <t>9763-20170724T120834.940671200.bin</t>
  </si>
  <si>
    <t>-612.812119156868 127.326929685733 -95.1551442865821</t>
  </si>
  <si>
    <t>-637.067232485785 118.931862769556 -202.852452556411</t>
  </si>
  <si>
    <t>-650.152536051661 112.400080144453 -294.569165841772</t>
  </si>
  <si>
    <t>-659.937830978884 106.398934667643 -377.673792244014</t>
  </si>
  <si>
    <t>-667.127428961633 100.343530957536 -461.039092151365</t>
  </si>
  <si>
    <t>-674.787620732537 91.3658282977531 -583.127698081015</t>
  </si>
  <si>
    <t>-648.240546180736 86.4577799685708 -656.689739627094</t>
  </si>
  <si>
    <t>-675.66606625709 126.313040477087 -531.570345621089</t>
  </si>
  <si>
    <t>-695.435970542425 280.443001400133 -517.671714205246</t>
  </si>
  <si>
    <t>-730.406772252948 402.348045755359 -265.689784529135</t>
  </si>
  <si>
    <t>-525.980241450457 296.078479087331 -236.277082468381</t>
  </si>
  <si>
    <t>-667.186676277976 64.2972902612082 -527.542039899718</t>
  </si>
  <si>
    <t>-469.89011398495 74.9748900646091 -262.848665249368</t>
  </si>
  <si>
    <t>-638.746768825918 212.497738258896 -97.8845964267049</t>
  </si>
  <si>
    <t>-654.812385473703 214.106708885548 317.376676446866</t>
  </si>
  <si>
    <t>-699.468796153418 228.802457872733 778.324607637818</t>
  </si>
  <si>
    <t>-551.079345196746 256.860569865366 833.796622405577</t>
  </si>
  <si>
    <t>-587.3496295625 41.9841282477576 -95.7927730626279</t>
  </si>
  <si>
    <t>-576.586907446656 34.1634818309392 319.569294017192</t>
  </si>
  <si>
    <t>-600.069232338324 -16.2765426593426 778.498949910299</t>
  </si>
  <si>
    <t>-448.076886998159 6.07875942846977 826.273428210956</t>
  </si>
  <si>
    <t>9763-20170724T120834.977769000.bin</t>
  </si>
  <si>
    <t>-613.591426119397 126.720392829483 -95.3933900463857</t>
  </si>
  <si>
    <t>-637.931412628927 118.361497242221 -203.074442644446</t>
  </si>
  <si>
    <t>-651.117213992415 111.663645432579 -294.764652093025</t>
  </si>
  <si>
    <t>-661.009278308045 105.435898789049 -377.839855982785</t>
  </si>
  <si>
    <t>-668.323546046092 99.0739061507202 -461.171566861738</t>
  </si>
  <si>
    <t>-676.187816582487 89.5596147262545 -583.206709183183</t>
  </si>
  <si>
    <t>-649.869679511802 84.0531439503116 -656.808576846823</t>
  </si>
  <si>
    <t>-676.818723089396 124.754342375741 -531.813965030477</t>
  </si>
  <si>
    <t>-695.72379509773 279.048654963578 -518.616674311862</t>
  </si>
  <si>
    <t>-727.861554115703 402.931075012276 -267.222717709841</t>
  </si>
  <si>
    <t>-525.68552344376 292.634688438997 -237.088268254972</t>
  </si>
  <si>
    <t>-668.655293621529 62.7148569499116 -527.503285988864</t>
  </si>
  <si>
    <t>-471.942984691577 74.6781900157785 -262.521539823463</t>
  </si>
  <si>
    <t>-639.257537307514 212.185676446481 -98.1479059623093</t>
  </si>
  <si>
    <t>-655.51130983748 213.822682982341 317.105878288757</t>
  </si>
  <si>
    <t>-699.520436123964 228.834949616377 778.101530989422</t>
  </si>
  <si>
    <t>-551.081328300473 256.890835575224 833.44142321487</t>
  </si>
  <si>
    <t>-588.385960073123 41.1875747045058 -95.9887475745682</t>
  </si>
  <si>
    <t>-577.89961261635 33.3858454949745 319.380743283145</t>
  </si>
  <si>
    <t>-600.078278396073 -16.4596562900201 778.501620948243</t>
  </si>
  <si>
    <t>-448.087533616767 5.85777237846696 826.298961632092</t>
  </si>
  <si>
    <t>9763-20170724T120835.042981000.bin</t>
  </si>
  <si>
    <t>-615.434795714554 125.534156434604 -95.8236879453646</t>
  </si>
  <si>
    <t>-640.043174616725 117.223299867364 -203.447295979523</t>
  </si>
  <si>
    <t>-653.437091939698 110.208214312826 -295.083757538006</t>
  </si>
  <si>
    <t>-663.517993015896 103.552453086789 -378.103060614918</t>
  </si>
  <si>
    <t>-671.025188334846 96.6141289807374 -461.371563741734</t>
  </si>
  <si>
    <t>-679.18046502451 86.0918122635935 -583.304729829046</t>
  </si>
  <si>
    <t>-653.33433591842 79.4564357339141 -656.980816647344</t>
  </si>
  <si>
    <t>-679.342915896827 121.751338249022 -532.230248225499</t>
  </si>
  <si>
    <t>-695.924486549128 276.433527284046 -520.426799562682</t>
  </si>
  <si>
    <t>-719.634213210559 403.353274805148 -269.61249401996</t>
  </si>
  <si>
    <t>-519.277539655102 290.258623323622 -237.748152523319</t>
  </si>
  <si>
    <t>-671.861060608976 59.6664127563213 -527.372808271022</t>
  </si>
  <si>
    <t>-475.593026044488 74.4018662340868 -261.679212844749</t>
  </si>
  <si>
    <t>-640.613221819684 211.480906061761 -98.658619973417</t>
  </si>
  <si>
    <t>-656.876401411384 213.243635781594 316.594256520877</t>
  </si>
  <si>
    <t>-699.64386526208 228.792998679638 777.703242565716</t>
  </si>
  <si>
    <t>-551.036461229267 256.431244258127 832.800966320939</t>
  </si>
  <si>
    <t>-590.673299432185 39.4996250406653 -96.3567068744228</t>
  </si>
  <si>
    <t>-580.250060179438 32.0375702072645 319.020503410605</t>
  </si>
  <si>
    <t>-600.045594850665 -16.7899012278426 778.47989706602</t>
  </si>
  <si>
    <t>-448.096053954845 5.47450938655356 826.432450071482</t>
  </si>
  <si>
    <t>9763-20170724T120835.075064600.bin</t>
  </si>
  <si>
    <t>-616.461964112128 124.871420276427 -95.9854343130536</t>
  </si>
  <si>
    <t>-641.286492332505 116.55345917171 -203.558919254833</t>
  </si>
  <si>
    <t>-654.823059315882 109.361990652737 -295.160676702457</t>
  </si>
  <si>
    <t>-665.020421118514 102.479899759875 -378.147292907618</t>
  </si>
  <si>
    <t>-672.633473105014 95.2451708781696 -461.380913738706</t>
  </si>
  <si>
    <t>-680.93375596759 84.2115449521029 -583.259143330886</t>
  </si>
  <si>
    <t>-655.339572458082 77.0811657316081 -656.976777010513</t>
  </si>
  <si>
    <t>-680.911649020464 120.098786757503 -532.344142339118</t>
  </si>
  <si>
    <t>-696.424684408505 274.930340181434 -521.163992663925</t>
  </si>
  <si>
    <t>-712.318825654341 403.228871567262 -270.434194669748</t>
  </si>
  <si>
    <t>-512.401465804991 289.545984744041 -237.911153735342</t>
  </si>
  <si>
    <t>-673.67174873981 58.0069448053684 -527.216000445177</t>
  </si>
  <si>
    <t>-477.628163303428 74.024840662431 -261.028065705533</t>
  </si>
  <si>
    <t>-641.494722595829 211.042686174663 -98.8691799688627</t>
  </si>
  <si>
    <t>-657.38117487876 213.051385047392 316.39727264081</t>
  </si>
  <si>
    <t>-699.64503559025 228.857144962768 777.548067063953</t>
  </si>
  <si>
    <t>-551.043535727044 256.721534781972 832.548155216674</t>
  </si>
  <si>
    <t>-591.836202947748 38.5708554349289 -96.499823897425</t>
  </si>
  <si>
    <t>-581.108951524287 31.6240389193003 318.878621577096</t>
  </si>
  <si>
    <t>-599.889037329913 -16.9452185953041 778.488214143851</t>
  </si>
  <si>
    <t>-448.061186116735 5.43011455133501 826.773464365209</t>
  </si>
  <si>
    <t>9763-20170724T120835.144777300.bin</t>
  </si>
  <si>
    <t>-618.702460185837 123.683284229905 -96.1188987805856</t>
  </si>
  <si>
    <t>-644.049155592834 115.283158676707 -203.564185037603</t>
  </si>
  <si>
    <t>-657.993366316317 107.731506047754 -295.075705876871</t>
  </si>
  <si>
    <t>-668.551912460119 100.407840215791 -377.979297182408</t>
  </si>
  <si>
    <t>-676.522877657192 92.6078768153011 -461.128332604957</t>
  </si>
  <si>
    <t>-685.346366107972 80.6106941924227 -582.878619836219</t>
  </si>
  <si>
    <t>-660.151535720789 72.6135640582438 -656.645078282904</t>
  </si>
  <si>
    <t>-684.845033920215 116.927141968044 -532.271369967153</t>
  </si>
  <si>
    <t>-698.597764389394 271.94019359205 -521.719926897307</t>
  </si>
  <si>
    <t>-693.650968839822 401.813422342571 -271.346153839492</t>
  </si>
  <si>
    <t>-493.918441808349 286.709732483696 -242.945292443413</t>
  </si>
  <si>
    <t>-678.104358654236 54.822905172658 -526.640055584202</t>
  </si>
  <si>
    <t>-483.038047954455 73.6742534944892 -259.75222359644</t>
  </si>
  <si>
    <t>-643.850634011401 210.213597452331 -99.0795246497659</t>
  </si>
  <si>
    <t>-658.085608177222 212.851940975615 316.243301145385</t>
  </si>
  <si>
    <t>-699.651033454837 228.902471690283 777.411579577689</t>
  </si>
  <si>
    <t>-551.01313499551 256.827731750874 832.282244307139</t>
  </si>
  <si>
    <t>-593.980639171021 37.136109817548 -96.5319633648047</t>
  </si>
  <si>
    <t>-582.305967852129 31.3322731883136 318.838561964522</t>
  </si>
  <si>
    <t>-598.658590127195 -17.1887629061566 778.646478942165</t>
  </si>
  <si>
    <t>-447.694809493165 5.92146073654544 829.239723609531</t>
  </si>
  <si>
    <t>9763-20170724T120835.181875100.bin</t>
  </si>
  <si>
    <t>-619.466459875068 123.24823639565 -96.0594063807548</t>
  </si>
  <si>
    <t>-645.053294895764 114.780941312075 -203.442429362775</t>
  </si>
  <si>
    <t>-659.12060200272 107.172538687167 -294.930425067601</t>
  </si>
  <si>
    <t>-669.759024734201 99.7943473354712 -377.819142257049</t>
  </si>
  <si>
    <t>-677.778153201416 91.9332738272265 -460.957672033544</t>
  </si>
  <si>
    <t>-686.637860791074 79.8357861472173 -582.695570148389</t>
  </si>
  <si>
    <t>-661.4910247938 71.6320660852593 -656.455552598704</t>
  </si>
  <si>
    <t>-685.968204594955 116.209104814464 -532.130778454953</t>
  </si>
  <si>
    <t>-698.20651618116 271.368859784598 -521.706699358053</t>
  </si>
  <si>
    <t>-683.158049691337 402.89239980834 -272.600764188632</t>
  </si>
  <si>
    <t>-483.433990663087 287.181728769142 -246.71833766189</t>
  </si>
  <si>
    <t>-679.53232845468 54.0791138423824 -526.425139440987</t>
  </si>
  <si>
    <t>-484.586189004841 74.0876788346268 -259.12614929502</t>
  </si>
  <si>
    <t>-644.740655676995 209.838452065707 -99.0472698269152</t>
  </si>
  <si>
    <t>-658.484707276268 212.820320273363 316.289724598706</t>
  </si>
  <si>
    <t>-699.658636094585 228.950188184702 777.456467757204</t>
  </si>
  <si>
    <t>-550.986185930231 256.872544499536 832.23502454215</t>
  </si>
  <si>
    <t>-594.507909575888 36.6334705051179 -96.3489698814678</t>
  </si>
  <si>
    <t>-582.464993228058 31.4351660695884 319.019013905834</t>
  </si>
  <si>
    <t>-597.687757137112 -17.2591492216989 778.991890061282</t>
  </si>
  <si>
    <t>-447.290250786315 5.98590854224858 831.184469889339</t>
  </si>
  <si>
    <t>9763-20170724T120835.241576700.bin</t>
  </si>
  <si>
    <t>-620.967018366163 122.19423665833 -95.7351698363738</t>
  </si>
  <si>
    <t>-647.117337220583 113.651304234416 -202.976430562232</t>
  </si>
  <si>
    <t>-661.313862408536 105.81972115738 -294.425627986531</t>
  </si>
  <si>
    <t>-671.931403320936 98.171095828995 -377.292345035688</t>
  </si>
  <si>
    <t>-679.793506293295 89.9645354044769 -460.412654929617</t>
  </si>
  <si>
    <t>-688.275748580589 77.2774239065193 -582.117214954875</t>
  </si>
  <si>
    <t>-662.973386492777 68.8471933027213 -655.798539765097</t>
  </si>
  <si>
    <t>-687.709376016693 113.900098914903 -531.731819931773</t>
  </si>
  <si>
    <t>-698.62548351832 269.255591725218 -522.237080665996</t>
  </si>
  <si>
    <t>-658.916217790562 405.962558651323 -278.694467310967</t>
  </si>
  <si>
    <t>-461.609739247641 285.593898494051 -255.671191883663</t>
  </si>
  <si>
    <t>-681.398246330848 51.788637509796 -525.69678370776</t>
  </si>
  <si>
    <t>-486.765713008482 73.0741950783331 -257.192899111147</t>
  </si>
  <si>
    <t>-646.440579180066 208.908364221244 -98.8097503575087</t>
  </si>
  <si>
    <t>-659.085552578664 212.577894287018 316.556662662205</t>
  </si>
  <si>
    <t>-699.62507534685 229.047422226658 777.718573748913</t>
  </si>
  <si>
    <t>-550.859282796267 256.735403768314 832.362201629648</t>
  </si>
  <si>
    <t>-596.057041698324 35.3009407045147 -95.8721238439318</t>
  </si>
  <si>
    <t>-583.011052900476 32.2282271872557 319.486749142247</t>
  </si>
  <si>
    <t>-596.752168907623 -17.3276368559314 779.390077363033</t>
  </si>
  <si>
    <t>-447.038669284128 6.21615684412609 833.384267101352</t>
  </si>
  <si>
    <t>9763-20170724T120835.275636000.bin</t>
  </si>
  <si>
    <t>-622.038369688214 121.737087324817 -95.5295102630633</t>
  </si>
  <si>
    <t>-648.422042777578 113.134843479561 -202.708814464486</t>
  </si>
  <si>
    <t>-662.719963580324 105.107903885345 -294.125385740671</t>
  </si>
  <si>
    <t>-673.393219791694 97.2218907656511 -376.962734734539</t>
  </si>
  <si>
    <t>-681.276668144127 88.7165373640141 -460.050812702963</t>
  </si>
  <si>
    <t>-689.754418990852 75.5231440521652 -581.701995164036</t>
  </si>
  <si>
    <t>-664.362296501672 66.9797006641295 -655.339340890661</t>
  </si>
  <si>
    <t>-689.178477704428 112.356407859571 -531.470158997479</t>
  </si>
  <si>
    <t>-699.722614790016 267.73357516381 -522.336918362634</t>
  </si>
  <si>
    <t>-646.201605849644 405.233582773044 -281.904482613123</t>
  </si>
  <si>
    <t>-450.956380973897 281.406323241557 -259.664078586049</t>
  </si>
  <si>
    <t>-682.89042604539 50.2683087860662 -525.174763008691</t>
  </si>
  <si>
    <t>-488.446542386095 72.5236384454338 -256.43822251209</t>
  </si>
  <si>
    <t>-647.598672096798 208.531705819594 -98.6475598115351</t>
  </si>
  <si>
    <t>-659.477434168066 212.604331716352 316.737709673605</t>
  </si>
  <si>
    <t>-699.58161577659 229.08795934178 777.887394093565</t>
  </si>
  <si>
    <t>-550.790076669666 256.699194482031 832.49968850361</t>
  </si>
  <si>
    <t>-597.118519098857 34.9026817435863 -95.7485810457848</t>
  </si>
  <si>
    <t>-584.043256493411 32.3183027226667 319.612681454379</t>
  </si>
  <si>
    <t>-596.716097309015 -17.4561937699357 779.446348814489</t>
  </si>
  <si>
    <t>-447.034623624498 5.89782028029504 833.611374485737</t>
  </si>
  <si>
    <t>9763-20170724T120835.343856900.bin</t>
  </si>
  <si>
    <t>-624.104030947682 121.112029709072 -95.4121986115795</t>
  </si>
  <si>
    <t>-650.820364287369 112.380200329239 -202.498580519678</t>
  </si>
  <si>
    <t>-665.371961576133 103.988400804374 -293.842276972536</t>
  </si>
  <si>
    <t>-676.268769865611 95.6692408462027 -376.608091629056</t>
  </si>
  <si>
    <t>-684.373834527678 86.623954789502 -459.617941863973</t>
  </si>
  <si>
    <t>-693.176677442119 72.5240139704961 -581.144120290523</t>
  </si>
  <si>
    <t>-667.588407638571 63.8056463466933 -654.693024640571</t>
  </si>
  <si>
    <t>-692.382488869044 109.738341573418 -531.197156114216</t>
  </si>
  <si>
    <t>-701.849668206818 265.201184738673 -522.592485405426</t>
  </si>
  <si>
    <t>-623.848432734239 400.185192862577 -287.488904231922</t>
  </si>
  <si>
    <t>-433.660255537175 268.295675451831 -267.940746571255</t>
  </si>
  <si>
    <t>-686.245650132598 47.6833900572799 -524.441794215678</t>
  </si>
  <si>
    <t>-491.898006668827 73.2210853202 -254.961818511909</t>
  </si>
  <si>
    <t>-649.588960766941 207.921035964502 -98.528956761504</t>
  </si>
  <si>
    <t>-660.503911964724 212.552263924409 316.876930799379</t>
  </si>
  <si>
    <t>-699.535803745799 229.172575631364 778.097055940936</t>
  </si>
  <si>
    <t>-550.65212877668 256.490099953502 832.60612333006</t>
  </si>
  <si>
    <t>-599.202430176825 34.2150732723026 -95.7303928768357</t>
  </si>
  <si>
    <t>-586.279461312028 32.1705192330783 319.638652013963</t>
  </si>
  <si>
    <t>-597.053652146923 -17.5125320128377 779.394969324227</t>
  </si>
  <si>
    <t>-447.401549794956 6.71067166751504 833.258638801982</t>
  </si>
  <si>
    <t>9763-20170724T120835.406095900.bin</t>
  </si>
  <si>
    <t>-625.908876880516 120.149386235882 -95.5218555131922</t>
  </si>
  <si>
    <t>-652.661176436424 111.364813664269 -202.594941152948</t>
  </si>
  <si>
    <t>-667.320528396782 102.691473510592 -293.895132631119</t>
  </si>
  <si>
    <t>-678.351916388667 94.0245525857836 -376.607313163552</t>
  </si>
  <si>
    <t>-686.632396313258 84.5361609050146 -459.550366856111</t>
  </si>
  <si>
    <t>-695.739900666741 69.6840278961299 -580.964575979785</t>
  </si>
  <si>
    <t>-670.071698710599 60.7178710478031 -654.45573147896</t>
  </si>
  <si>
    <t>-694.687889772099 107.218442619188 -531.262547010571</t>
  </si>
  <si>
    <t>-703.644760839205 262.776654922085 -523.517664832497</t>
  </si>
  <si>
    <t>-605.881981741731 391.531104508395 -292.339629787442</t>
  </si>
  <si>
    <t>-422.050031102877 250.111083949881 -279.90021168121</t>
  </si>
  <si>
    <t>-688.79934629949 45.1834577970089 -524.115469833374</t>
  </si>
  <si>
    <t>-494.754058132723 73.3839844470449 -253.659458778894</t>
  </si>
  <si>
    <t>-651.216129387022 207.146143724668 -98.6276573241154</t>
  </si>
  <si>
    <t>-661.416426515987 212.208562511274 316.791299144278</t>
  </si>
  <si>
    <t>-699.479594956737 229.315687777817 778.14454080686</t>
  </si>
  <si>
    <t>-550.548462722514 256.592502015291 832.544187240398</t>
  </si>
  <si>
    <t>-601.069189852913 32.9238136418269 -95.8026177152276</t>
  </si>
  <si>
    <t>-587.556136432968 31.6041279783603 319.550471675302</t>
  </si>
  <si>
    <t>-597.197724427967 -17.9714053722505 779.390327971961</t>
  </si>
  <si>
    <t>-447.201420387896 4.42574646363164 833.08647458586</t>
  </si>
  <si>
    <t>9763-20170724T120835.443924300.bin</t>
  </si>
  <si>
    <t>-626.551226323393 119.71074942515 -95.5849198025971</t>
  </si>
  <si>
    <t>-653.261659324837 110.937717277736 -202.669341311695</t>
  </si>
  <si>
    <t>-667.908791431749 102.137754663318 -293.959293416439</t>
  </si>
  <si>
    <t>-678.942040730452 93.3029129180632 -376.653747483979</t>
  </si>
  <si>
    <t>-687.238614378363 83.5935746067839 -459.569463324601</t>
  </si>
  <si>
    <t>-696.38774742181 68.3586938183732 -580.933043063425</t>
  </si>
  <si>
    <t>-670.694518109938 59.1829254177587 -654.389655072719</t>
  </si>
  <si>
    <t>-695.259061257195 106.054863329448 -531.35505820301</t>
  </si>
  <si>
    <t>-704.279121993002 261.626976040558 -524.109005750263</t>
  </si>
  <si>
    <t>-598.119219720835 386.796414983874 -294.672197423756</t>
  </si>
  <si>
    <t>-418.417355330812 239.838497426543 -286.982003729359</t>
  </si>
  <si>
    <t>-689.487228420129 44.0325919692714 -524.004569216944</t>
  </si>
  <si>
    <t>-495.845970980927 73.1262611199681 -253.184691001604</t>
  </si>
  <si>
    <t>-651.720820166074 206.873786854316 -98.7033175337795</t>
  </si>
  <si>
    <t>-661.679768538129 212.06974603069 316.719890236782</t>
  </si>
  <si>
    <t>-699.444460741635 229.369167893621 778.131988707711</t>
  </si>
  <si>
    <t>-550.500711217526 256.64124974848 832.499514052239</t>
  </si>
  <si>
    <t>-601.825194984376 32.3969148918998 -95.8325538885093</t>
  </si>
  <si>
    <t>-588.032998550045 31.2662182988047 319.5119715184</t>
  </si>
  <si>
    <t>-597.284217324731 -18.0862421809302 779.400781279273</t>
  </si>
  <si>
    <t>-447.328814122232 4.7691904922367 833.018054978544</t>
  </si>
  <si>
    <t>9763-20170724T120835.476003700.bin</t>
  </si>
  <si>
    <t>-627.036760582654 119.501680790856 -95.6424512309953</t>
  </si>
  <si>
    <t>-653.705633063036 110.744028273157 -202.738658182821</t>
  </si>
  <si>
    <t>-668.331071238189 101.82657690685 -294.020635472114</t>
  </si>
  <si>
    <t>-679.353206520375 92.8348428794789 -376.699551869563</t>
  </si>
  <si>
    <t>-687.64897522646 82.916851587197 -459.590653171964</t>
  </si>
  <si>
    <t>-696.809859495749 67.3210669949835 -580.907502220217</t>
  </si>
  <si>
    <t>-671.120931585535 57.9233851557178 -654.337531372071</t>
  </si>
  <si>
    <t>-695.625532368394 105.168639073841 -531.44634251815</t>
  </si>
  <si>
    <t>-704.733781026188 260.753266312617 -524.66412391407</t>
  </si>
  <si>
    <t>-591.684896611523 382.943589339214 -296.918539413085</t>
  </si>
  <si>
    <t>-416.85703252222 230.05071890611 -294.162053368851</t>
  </si>
  <si>
    <t>-689.954785288927 43.1600969842943 -523.903153529489</t>
  </si>
  <si>
    <t>-496.600059104488 72.978472343158 -252.786845974379</t>
  </si>
  <si>
    <t>-652.064368398906 206.781021464003 -98.7745753106871</t>
  </si>
  <si>
    <t>-661.856628379476 212.059438383392 316.651546921037</t>
  </si>
  <si>
    <t>-699.402006538469 229.449286111454 778.104762245871</t>
  </si>
  <si>
    <t>-550.477458339399 256.8833555836 832.442950834211</t>
  </si>
  <si>
    <t>-602.513897975228 32.2000142951247 -95.8516993170177</t>
  </si>
  <si>
    <t>-588.38634790895 31.0035006138996 319.481431841091</t>
  </si>
  <si>
    <t>-597.406008241558 -18.0604512321788 779.402055354457</t>
  </si>
  <si>
    <t>-447.482142903679 5.14234826003758 832.958544544676</t>
  </si>
  <si>
    <t>9763-20170724T120835.540185300.bin</t>
  </si>
  <si>
    <t>-627.400330000549 119.300214956518 -95.7181143040976</t>
  </si>
  <si>
    <t>-653.879073941904 110.621801756221 -202.867922981788</t>
  </si>
  <si>
    <t>-668.435284084532 101.491157545712 -294.139783893023</t>
  </si>
  <si>
    <t>-679.440120416462 92.1971999763136 -376.787612764815</t>
  </si>
  <si>
    <t>-687.768384241141 81.8633099781091 -459.624662196941</t>
  </si>
  <si>
    <t>-697.036207364786 65.5343933786501 -580.836916160481</t>
  </si>
  <si>
    <t>-671.375990000628 55.5979570990107 -654.205994526722</t>
  </si>
  <si>
    <t>-695.570293945043 103.69852386753 -531.627178408409</t>
  </si>
  <si>
    <t>-704.004150188132 259.377486049271 -525.93062704307</t>
  </si>
  <si>
    <t>-583.181067568945 378.291455530731 -300.453666796618</t>
  </si>
  <si>
    <t>-420.986591024805 212.301298011053 -309.87572303993</t>
  </si>
  <si>
    <t>-690.368887848784 41.7001579063322 -523.672826217661</t>
  </si>
  <si>
    <t>-497.666954992318 72.6516940432616 -252.086697597366</t>
  </si>
  <si>
    <t>-652.110107266641 206.682702525464 -98.8805399422146</t>
  </si>
  <si>
    <t>-662.135568432046 212.03347015182 316.53907456419</t>
  </si>
  <si>
    <t>-699.34103405568 229.611708989996 778.018828864499</t>
  </si>
  <si>
    <t>-550.399747062484 257.083765441897 832.292566642441</t>
  </si>
  <si>
    <t>-603.15374003027 31.8294355402977 -95.8900604471049</t>
  </si>
  <si>
    <t>-588.461160649983 30.5277505655035 319.423145573776</t>
  </si>
  <si>
    <t>-597.525812340157 -18.1500412601395 779.424594791305</t>
  </si>
  <si>
    <t>-447.709739492498 5.76908935226311 832.967663021379</t>
  </si>
  <si>
    <t>9763-20170724T120835.578287300.bin</t>
  </si>
  <si>
    <t>-627.15896763191 119.152288685288 -95.7494502083134</t>
  </si>
  <si>
    <t>-653.487011649162 110.55276281282 -202.942616151493</t>
  </si>
  <si>
    <t>-667.976105292054 101.326178164632 -294.215701973452</t>
  </si>
  <si>
    <t>-678.949766287871 91.8828000918793 -376.850709287355</t>
  </si>
  <si>
    <t>-687.278775588053 81.3344336693176 -459.660626400722</t>
  </si>
  <si>
    <t>-696.585632229807 64.6206426366002 -580.817402498483</t>
  </si>
  <si>
    <t>-670.900045232401 54.4021623171775 -654.138940431475</t>
  </si>
  <si>
    <t>-694.946182313204 102.951953564533 -531.743289835099</t>
  </si>
  <si>
    <t>-702.685884742287 258.706965446583 -526.782722998471</t>
  </si>
  <si>
    <t>-581.255910394578 376.840989401257 -301.222035507685</t>
  </si>
  <si>
    <t>-425.687005728801 205.211721296578 -318.257376381456</t>
  </si>
  <si>
    <t>-690.057572084159 40.9571647977436 -523.566477341567</t>
  </si>
  <si>
    <t>-497.566728582861 72.1676974691818 -251.723570247096</t>
  </si>
  <si>
    <t>-651.662682142674 206.71164681648 -98.9384833633717</t>
  </si>
  <si>
    <t>-662.035383421596 211.969926298726 316.473835256937</t>
  </si>
  <si>
    <t>-699.318466601767 229.700925324146 777.956153929146</t>
  </si>
  <si>
    <t>-550.355828161709 257.078861214708 832.218537940199</t>
  </si>
  <si>
    <t>-603.064250433779 31.4385096712147 -95.8959232791806</t>
  </si>
  <si>
    <t>-588.182979074153 30.2171040160704 319.410745570233</t>
  </si>
  <si>
    <t>-597.560168193585 -18.304975385322 779.447790182666</t>
  </si>
  <si>
    <t>-447.625982278833 4.83586392455322 833.002239348282</t>
  </si>
  <si>
    <t>9763-20170724T120835.644477400.bin</t>
  </si>
  <si>
    <t>-626.196160277073 118.973540121936 -95.797239882061</t>
  </si>
  <si>
    <t>-652.280521836208 110.619797368194 -203.06937136352</t>
  </si>
  <si>
    <t>-666.536835019043 101.233196279778 -294.362812670344</t>
  </si>
  <si>
    <t>-677.298382749409 91.5076397046018 -376.992967176777</t>
  </si>
  <si>
    <t>-685.417465699692 80.5350747593093 -459.768707819968</t>
  </si>
  <si>
    <t>-694.424488682925 63.0466525408606 -580.838610089014</t>
  </si>
  <si>
    <t>-668.606538515323 52.2531789677482 -654.031243092256</t>
  </si>
  <si>
    <t>-692.649200766312 101.707107016173 -532.028239162333</t>
  </si>
  <si>
    <t>-699.682285764901 257.538330526118 -528.934394218375</t>
  </si>
  <si>
    <t>-581.209883523449 374.365576535379 -301.131079868211</t>
  </si>
  <si>
    <t>-434.560209229367 196.731691492503 -330.94076084417</t>
  </si>
  <si>
    <t>-688.295375849843 39.7336853469731 -523.400129354325</t>
  </si>
  <si>
    <t>-495.715558732721 70.9402441576312 -250.587061276849</t>
  </si>
  <si>
    <t>-649.803010408486 207.000310191405 -99.0701362172574</t>
  </si>
  <si>
    <t>-660.9322584159 212.129856099279 316.32417112955</t>
  </si>
  <si>
    <t>-699.154180701257 230.046386203793 777.776806256453</t>
  </si>
  <si>
    <t>-550.210302772517 257.072429443624 832.266636559181</t>
  </si>
  <si>
    <t>-603.094303865631 30.8114686793149 -95.9102942457126</t>
  </si>
  <si>
    <t>-587.363838998247 29.4849072628137 319.364748059399</t>
  </si>
  <si>
    <t>-597.878249642448 -18.3865689991769 779.427518251414</t>
  </si>
  <si>
    <t>-447.94510707776 5.44475278002915 832.681045934511</t>
  </si>
  <si>
    <t>9763-20170724T120835.677559300.bin</t>
  </si>
  <si>
    <t>-625.682908592278 118.970308278482 -95.8342166227217</t>
  </si>
  <si>
    <t>-651.761107237008 110.721222118185 -203.116021585429</t>
  </si>
  <si>
    <t>-665.935568563981 101.265065779239 -294.414901342419</t>
  </si>
  <si>
    <t>-676.594764124176 91.4179398864158 -377.043953975918</t>
  </si>
  <si>
    <t>-684.583821361708 80.2643286243569 -459.808211089727</t>
  </si>
  <si>
    <t>-693.371438719871 62.4479624468595 -580.846495722993</t>
  </si>
  <si>
    <t>-667.462169050117 51.4083744743402 -653.970089272492</t>
  </si>
  <si>
    <t>-691.656983797147 101.242105553574 -532.140017129768</t>
  </si>
  <si>
    <t>-699.046228180114 257.036879465104 -529.762136616945</t>
  </si>
  <si>
    <t>-581.358890972512 372.843117019931 -301.032503251014</t>
  </si>
  <si>
    <t>-436.261503223475 194.336012014665 -333.134130579994</t>
  </si>
  <si>
    <t>-687.374071445547 39.2890372928009 -523.331786202883</t>
  </si>
  <si>
    <t>-494.83997834828 70.7844426747038 -250.336623717742</t>
  </si>
  <si>
    <t>-648.844948852247 207.243184899428 -99.1290302642625</t>
  </si>
  <si>
    <t>-660.135079928848 212.302146077201 316.261808832025</t>
  </si>
  <si>
    <t>-699.059228628855 230.175155584358 777.684726404045</t>
  </si>
  <si>
    <t>-550.136068845503 257.097151451717 832.282379111791</t>
  </si>
  <si>
    <t>-603.091922777044 30.6425634921977 -95.9509113122991</t>
  </si>
  <si>
    <t>-586.960654470412 29.1292422749416 319.308148454081</t>
  </si>
  <si>
    <t>-598.080802776099 -18.4708176332565 779.384244573943</t>
  </si>
  <si>
    <t>-448.059104261581 5.29398510980309 832.41773113024</t>
  </si>
  <si>
    <t>9763-20170724T120835.742337500.bin</t>
  </si>
  <si>
    <t>-624.545256260216 118.843721604711 -95.9564055656867</t>
  </si>
  <si>
    <t>-650.697971433361 110.745493544584 -203.231592102169</t>
  </si>
  <si>
    <t>-664.688342119238 101.126463936793 -294.54184757123</t>
  </si>
  <si>
    <t>-675.083998063881 91.0200457958872 -377.173045949351</t>
  </si>
  <si>
    <t>-682.712988196493 79.4971876733507 -459.920710678593</t>
  </si>
  <si>
    <t>-690.869924924073 61.0216236388005 -580.904338527539</t>
  </si>
  <si>
    <t>-664.703163929498 49.7661191518787 -653.903123884473</t>
  </si>
  <si>
    <t>-689.539523113622 100.072832567733 -532.39170371701</t>
  </si>
  <si>
    <t>-698.080693375941 255.841902121477 -531.219803286332</t>
  </si>
  <si>
    <t>-579.298249983562 369.940310796381 -302.198274058352</t>
  </si>
  <si>
    <t>-432.868996880683 191.92757703646 -330.807313371185</t>
  </si>
  <si>
    <t>-685.041966234117 38.1842447818042 -523.243842084828</t>
  </si>
  <si>
    <t>-492.62487094524 70.1687876874314 -250.082546361768</t>
  </si>
  <si>
    <t>-647.169599482719 207.307323880656 -99.185410371424</t>
  </si>
  <si>
    <t>-659.264422193065 212.410868550759 316.182180716308</t>
  </si>
  <si>
    <t>-698.992475493207 230.328063427207 777.477107972079</t>
  </si>
  <si>
    <t>-550.017678380604 256.893980411028 832.108324597806</t>
  </si>
  <si>
    <t>-602.461499863327 30.3959343449394 -96.0932544080146</t>
  </si>
  <si>
    <t>-586.341560494148 28.8111727171788 319.166051429533</t>
  </si>
  <si>
    <t>-598.500668423781 -18.5014002151395 779.305017728142</t>
  </si>
  <si>
    <t>-448.372236544054 5.63225763894661 831.867663388455</t>
  </si>
  <si>
    <t>9763-20170724T120835.775434500.bin</t>
  </si>
  <si>
    <t>-623.955849252346 118.646471463589 -96.0512978965311</t>
  </si>
  <si>
    <t>-650.134093161083 110.608594134901 -203.324683157591</t>
  </si>
  <si>
    <t>-664.069652199353 100.943214194238 -294.638654715407</t>
  </si>
  <si>
    <t>-674.385331079115 90.7558007660837 -377.269937329807</t>
  </si>
  <si>
    <t>-681.904483726483 79.1144647995529 -460.010972515633</t>
  </si>
  <si>
    <t>-689.868518042212 60.4251269170752 -580.974496096625</t>
  </si>
  <si>
    <t>-663.690928671838 49.2704001114314 -653.984917072752</t>
  </si>
  <si>
    <t>-688.713647879768 99.5557578296907 -532.521567387254</t>
  </si>
  <si>
    <t>-697.521732969132 255.286852013794 -531.725627871964</t>
  </si>
  <si>
    <t>-577.226617740827 369.571755095666 -303.588552150978</t>
  </si>
  <si>
    <t>-430.352057448281 191.279191349531 -327.839199169564</t>
  </si>
  <si>
    <t>-684.034335870708 37.695865843941 -523.272016026011</t>
  </si>
  <si>
    <t>-491.774124541838 70.757907368119 -249.404320248362</t>
  </si>
  <si>
    <t>-646.575265441456 207.04462876497 -99.2117997526007</t>
  </si>
  <si>
    <t>-659.325387693277 212.331377388483 316.133958020525</t>
  </si>
  <si>
    <t>-699.006965084339 230.414010023178 777.392600939353</t>
  </si>
  <si>
    <t>-550.029828392725 257.12089793819 831.948839424958</t>
  </si>
  <si>
    <t>-601.861000120437 30.2986290213892 -96.1811386366409</t>
  </si>
  <si>
    <t>-585.907446741622 28.606824107489 319.084150679239</t>
  </si>
  <si>
    <t>-598.712928483672 -18.5835335264344 779.248354941555</t>
  </si>
  <si>
    <t>-448.545021811078 5.94119304854416 831.516671388492</t>
  </si>
  <si>
    <t>9763-20170724T120835.841617900.bin</t>
  </si>
  <si>
    <t>-622.676902462301 117.677248291464 -96.1995782683956</t>
  </si>
  <si>
    <t>-648.872707397884 109.832562498594 -203.482991921345</t>
  </si>
  <si>
    <t>-662.610428946351 100.120785193961 -294.821926191267</t>
  </si>
  <si>
    <t>-672.661017836183 89.8069162205775 -377.470258771201</t>
  </si>
  <si>
    <t>-679.828973336318 77.9598648494757 -460.213289899057</t>
  </si>
  <si>
    <t>-687.185136134514 58.8864047352538 -581.155443471095</t>
  </si>
  <si>
    <t>-661.281584952072 48.3283277216619 -654.352049069906</t>
  </si>
  <si>
    <t>-686.585875399185 98.1490916157204 -532.799219559813</t>
  </si>
  <si>
    <t>-696.1302190377 253.86590267779 -532.266651829359</t>
  </si>
  <si>
    <t>-573.204170358708 370.46357200989 -306.716947462295</t>
  </si>
  <si>
    <t>-425.101367396881 192.243352413725 -322.578723908144</t>
  </si>
  <si>
    <t>-681.328802752608 36.3621915652932 -523.374804634027</t>
  </si>
  <si>
    <t>-490.241281636565 72.5334984777487 -247.492325057753</t>
  </si>
  <si>
    <t>-645.326645146135 205.848313516484 -99.2004447215861</t>
  </si>
  <si>
    <t>-659.565161608566 211.887778023994 316.0866379131</t>
  </si>
  <si>
    <t>-699.080087411388 230.54368886476 777.317879758911</t>
  </si>
  <si>
    <t>-550.01837216709 257.318786333028 831.608879575417</t>
  </si>
  <si>
    <t>-600.420217501708 29.513751071333 -96.4004204439872</t>
  </si>
  <si>
    <t>-584.609157173259 27.9565835610699 318.870837476768</t>
  </si>
  <si>
    <t>-599.087477978283 -18.7606088073005 779.065831233233</t>
  </si>
  <si>
    <t>-448.75980722103 5.68667928578952 830.909362025181</t>
  </si>
  <si>
    <t>9763-20170724T120835.875703300.bin</t>
  </si>
  <si>
    <t>-621.721452272211 116.793463609887 -96.1639826427197</t>
  </si>
  <si>
    <t>-647.741767926047 109.121532519519 -203.502708315827</t>
  </si>
  <si>
    <t>-661.112803340553 99.4543735450648 -294.900629587418</t>
  </si>
  <si>
    <t>-670.743869240394 89.1386923268324 -377.598643091928</t>
  </si>
  <si>
    <t>-677.404084868968 77.2485199784674 -460.377790035197</t>
  </si>
  <si>
    <t>-683.922000190039 58.0661206284342 -581.350973125988</t>
  </si>
  <si>
    <t>-658.143818686117 47.916726259341 -654.649575776669</t>
  </si>
  <si>
    <t>-683.781380123941 97.3631559592545 -533.019026208967</t>
  </si>
  <si>
    <t>-693.660924208434 253.057638562173 -532.694248924606</t>
  </si>
  <si>
    <t>-571.548060882096 371.25491881874 -307.535652005781</t>
  </si>
  <si>
    <t>-421.422798641239 194.573595868122 -321.489066023484</t>
  </si>
  <si>
    <t>-678.342636680966 35.6030997925811 -523.519020165958</t>
  </si>
  <si>
    <t>-488.524548811344 72.5034973360011 -246.657702203957</t>
  </si>
  <si>
    <t>-644.358430792589 204.845895988719 -99.0918393987049</t>
  </si>
  <si>
    <t>-659.314029201649 211.530357358297 316.160263390074</t>
  </si>
  <si>
    <t>-699.064990514138 230.669065639756 777.317116951613</t>
  </si>
  <si>
    <t>-549.975882782781 257.399761614841 831.55461556175</t>
  </si>
  <si>
    <t>-599.400744687169 28.7274002818795 -96.4699955974603</t>
  </si>
  <si>
    <t>-583.580300650178 27.4602703670532 318.80185684179</t>
  </si>
  <si>
    <t>-599.133107650337 -18.9555132156495 779.017324353156</t>
  </si>
  <si>
    <t>-448.733146921738 5.08531197558364 830.841173410913</t>
  </si>
  <si>
    <t>9763-20170724T120835.942891000.bin</t>
  </si>
  <si>
    <t>-618.351138025591 114.272030980836 -95.9612941668923</t>
  </si>
  <si>
    <t>-644.053344789133 106.814712616758 -203.391760297948</t>
  </si>
  <si>
    <t>-656.504456746032 97.2055419543831 -294.925629408515</t>
  </si>
  <si>
    <t>-665.041670055837 86.8843934095416 -377.743104015457</t>
  </si>
  <si>
    <t>-670.344668155393 74.9287838005589 -460.610963621332</t>
  </si>
  <si>
    <t>-674.591467129785 55.5813590036191 -581.658743423066</t>
  </si>
  <si>
    <t>-649.006654833214 46.292475474708 -655.138984429685</t>
  </si>
  <si>
    <t>-675.474213624842 94.9348525981618 -533.380752791124</t>
  </si>
  <si>
    <t>-685.24111291396 250.67062541946 -532.827431385621</t>
  </si>
  <si>
    <t>-571.335463743236 366.882822059158 -302.395520077855</t>
  </si>
  <si>
    <t>-409.897390730804 200.430787740005 -315.811726339723</t>
  </si>
  <si>
    <t>-669.981875956133 33.20665348636 -523.707211932957</t>
  </si>
  <si>
    <t>-481.813306680003 69.377561870516 -243.080209721183</t>
  </si>
  <si>
    <t>-640.768371906847 202.255544894975 -98.8125524299363</t>
  </si>
  <si>
    <t>-656.843719288012 211.090085106784 316.357462094225</t>
  </si>
  <si>
    <t>-698.370671219506 231.834617566818 777.276261230485</t>
  </si>
  <si>
    <t>-549.741705140524 258.981312827573 832.560160437903</t>
  </si>
  <si>
    <t>-596.1053749584 26.2917995971704 -96.4287959382774</t>
  </si>
  <si>
    <t>-580.605116135153 25.8263775639973 318.856848988546</t>
  </si>
  <si>
    <t>-599.258749262116 -19.2774250775965 779.006771102158</t>
  </si>
  <si>
    <t>-448.85416420894 4.8742858145722 830.765559491057</t>
  </si>
  <si>
    <t>9763-20170724T120835.974978100.bin</t>
  </si>
  <si>
    <t>-615.974431320931 112.703166103611 -95.8006562087053</t>
  </si>
  <si>
    <t>-641.2842145456 105.448881995408 -203.338005901373</t>
  </si>
  <si>
    <t>-653.234552489452 95.9984837515508 -294.955195129373</t>
  </si>
  <si>
    <t>-661.251622242214 85.8146046978545 -377.841602181819</t>
  </si>
  <si>
    <t>-665.967190541949 73.9866962424835 -460.763284253624</t>
  </si>
  <si>
    <t>-669.282034901517 54.815345932062 -581.868087116775</t>
  </si>
  <si>
    <t>-643.524108316399 46.11739491965 -655.360250450527</t>
  </si>
  <si>
    <t>-670.515652786231 94.1003760500685 -533.542076281211</t>
  </si>
  <si>
    <t>-679.777808445472 249.844647987431 -532.364415179707</t>
  </si>
  <si>
    <t>-574.591960949864 361.593363593585 -295.6646609281</t>
  </si>
  <si>
    <t>-403.192063257689 205.57049708621 -310.747021825162</t>
  </si>
  <si>
    <t>-665.139331110792 32.3549079419402 -523.91464296226</t>
  </si>
  <si>
    <t>-478.570374895533 66.0518250694738 -241.250662904826</t>
  </si>
  <si>
    <t>-638.332200690229 200.755328094473 -98.5851085408233</t>
  </si>
  <si>
    <t>-654.899920835737 210.928975682448 316.534842875386</t>
  </si>
  <si>
    <t>-697.784231813632 232.8298361185 777.320498351552</t>
  </si>
  <si>
    <t>-549.573185355791 260.143439456656 833.634818063421</t>
  </si>
  <si>
    <t>-593.789049014421 24.7461724798188 -96.4187309545308</t>
  </si>
  <si>
    <t>-579.074409503538 24.6053302504949 318.895666426469</t>
  </si>
  <si>
    <t>-599.373765495006 -19.5030969375514 779.001881825416</t>
  </si>
  <si>
    <t>-448.905829795885 4.51560361639372 830.638336963481</t>
  </si>
  <si>
    <t>9763-20170724T120836.043697900.bin</t>
  </si>
  <si>
    <t>-609.078974542443 108.249589941183 -95.5304142015477</t>
  </si>
  <si>
    <t>-633.763340652121 101.319010080296 -203.234362750626</t>
  </si>
  <si>
    <t>-644.921515327058 92.5302979611356 -295.017199959354</t>
  </si>
  <si>
    <t>-652.108880538835 83.102203923841 -378.068954142</t>
  </si>
  <si>
    <t>-655.874746059563 72.1850761184855 -461.163960165061</t>
  </si>
  <si>
    <t>-657.665044188958 54.5134758612435 -582.528845012257</t>
  </si>
  <si>
    <t>-631.159579050067 47.4660077181763 -655.931762326008</t>
  </si>
  <si>
    <t>-659.483336846979 93.1997844710345 -533.740398384823</t>
  </si>
  <si>
    <t>-669.142261727593 248.889389518854 -530.134094211744</t>
  </si>
  <si>
    <t>-584.423941699921 350.439087806353 -280.957409261762</t>
  </si>
  <si>
    <t>-390.381919694957 224.207307101475 -299.977761689308</t>
  </si>
  <si>
    <t>-654.275659676239 31.3353669873725 -524.809398041744</t>
  </si>
  <si>
    <t>-470.787359833045 55.0577641239743 -240.051235771491</t>
  </si>
  <si>
    <t>-631.095031758125 195.721709694517 -98.2173453888056</t>
  </si>
  <si>
    <t>-648.999292749773 209.397762947111 316.746512717095</t>
  </si>
  <si>
    <t>-696.730477494493 233.490115042601 776.910682807026</t>
  </si>
  <si>
    <t>-549.115573797015 260.333762763816 834.988696898948</t>
  </si>
  <si>
    <t>-587.303032069216 20.6522541497179 -96.4325314925907</t>
  </si>
  <si>
    <t>-576.101323418065 20.7180876311675 318.991507031341</t>
  </si>
  <si>
    <t>-599.721776613456 -20.016960496205 779.02840418381</t>
  </si>
  <si>
    <t>-449.061832681157 3.72156728147957 830.232819682004</t>
  </si>
  <si>
    <t>9763-20170724T120836.075785700.bin</t>
  </si>
  <si>
    <t>-604.925553461885 105.304810692426 -95.5819693144404</t>
  </si>
  <si>
    <t>-629.516954878426 98.4505342931757 -203.312105265968</t>
  </si>
  <si>
    <t>-640.529178230378 90.028945157334 -295.147002997737</t>
  </si>
  <si>
    <t>-647.550921478514 81.0560599162595 -378.263185543716</t>
  </si>
  <si>
    <t>-651.113054561213 70.717939472916 -461.441268996149</t>
  </si>
  <si>
    <t>-652.559475205062 54.0285253540574 -582.949666524548</t>
  </si>
  <si>
    <t>-625.640388892943 47.8921053906101 -656.283957323442</t>
  </si>
  <si>
    <t>-654.561711792409 92.3154483506282 -533.854373579632</t>
  </si>
  <si>
    <t>-664.885371626997 247.867915681682 -528.944945337362</t>
  </si>
  <si>
    <t>-590.127310908664 346.263548465459 -275.35462261671</t>
  </si>
  <si>
    <t>-384.061094834459 239.967490798185 -289.006825188449</t>
  </si>
  <si>
    <t>-649.287828322899 30.3881541765145 -525.411287970677</t>
  </si>
  <si>
    <t>-466.789171381153 46.8672310481002 -240.879983519301</t>
  </si>
  <si>
    <t>-627.056626869821 192.375054702377 -98.3398646019918</t>
  </si>
  <si>
    <t>-644.679916187882 207.893552381711 316.571213514515</t>
  </si>
  <si>
    <t>-696.159159898441 233.194356161631 776.108374486742</t>
  </si>
  <si>
    <t>-549.046719567974 260.703366838128 835.142357765631</t>
  </si>
  <si>
    <t>-583.184913562634 18.1570370352697 -96.5443497585004</t>
  </si>
  <si>
    <t>-574.727672053141 18.1959951574788 318.94459841483</t>
  </si>
  <si>
    <t>-599.940236342362 -20.2516579300207 779.017269867706</t>
  </si>
  <si>
    <t>-449.337019133262 4.43209419402911 829.940823928803</t>
  </si>
  <si>
    <t>9763-20170724T120836.110919700.bin</t>
  </si>
  <si>
    <t>-600.446726641143 102.060259374628 -95.7507165660742</t>
  </si>
  <si>
    <t>-624.959879023607 95.2345691192008 -203.500473587132</t>
  </si>
  <si>
    <t>-635.91707658757 87.2009878437439 -295.376700567854</t>
  </si>
  <si>
    <t>-642.885767126498 78.727394915396 -378.549811320293</t>
  </si>
  <si>
    <t>-646.386265199308 69.0407463789559 -461.808753434473</t>
  </si>
  <si>
    <t>-647.727828568282 53.4721769525654 -583.467059494516</t>
  </si>
  <si>
    <t>-620.491044073406 48.3485848851669 -656.761791042861</t>
  </si>
  <si>
    <t>-649.894767245747 91.2945565296154 -534.020016726689</t>
  </si>
  <si>
    <t>-661.034231670894 246.747130080469 -527.818856243906</t>
  </si>
  <si>
    <t>-594.172993928016 343.058932773406 -271.24111115463</t>
  </si>
  <si>
    <t>-379.178105614092 255.462385211144 -278.490499000966</t>
  </si>
  <si>
    <t>-644.383528060812 29.3127037334159 -526.14898087838</t>
  </si>
  <si>
    <t>-462.027030851148 37.8430263632954 -242.429589300611</t>
  </si>
  <si>
    <t>-622.623343170811 188.628679704863 -98.562336022187</t>
  </si>
  <si>
    <t>-639.462982282438 206.424716153264 316.289829358028</t>
  </si>
  <si>
    <t>-695.53482988357 232.945396351351 775.234817862739</t>
  </si>
  <si>
    <t>-548.924957168402 260.850347156551 835.323617042501</t>
  </si>
  <si>
    <t>-578.615330867023 15.5067896504841 -96.680254605826</t>
  </si>
  <si>
    <t>-573.1606001849 15.5902576714871 318.85900680368</t>
  </si>
  <si>
    <t>-600.23039059711 -20.5395368350778 778.982921704232</t>
  </si>
  <si>
    <t>-449.533415395161 4.41320418617511 829.49647826649</t>
  </si>
  <si>
    <t>9763-20170724T120836.176089000.bin</t>
  </si>
  <si>
    <t>-590.856764909016 94.5925467936127 -96.0848881893104</t>
  </si>
  <si>
    <t>-615.346489305267 87.5120426327903 -203.823561848945</t>
  </si>
  <si>
    <t>-626.466619154146 80.0012420134094 -295.724451887584</t>
  </si>
  <si>
    <t>-633.639962972039 72.3065635839721 -378.955855408539</t>
  </si>
  <si>
    <t>-637.392566384508 63.7177662004369 -462.324302993437</t>
  </si>
  <si>
    <t>-639.14335992319 50.1119639127626 -584.21244795328</t>
  </si>
  <si>
    <t>-611.698440089388 47.0206154922612 -657.543415199827</t>
  </si>
  <si>
    <t>-641.559220593833 87.0938836224918 -534.144955127088</t>
  </si>
  <si>
    <t>-655.7426269814 242.207478364861 -525.707725086275</t>
  </si>
  <si>
    <t>-597.246110542837 341.027134605869 -268.042550399925</t>
  </si>
  <si>
    <t>-372.831282640203 281.435165979894 -262.099233189819</t>
  </si>
  <si>
    <t>-635.190930833181 25.0707034691909 -527.313051679819</t>
  </si>
  <si>
    <t>-454.09394265949 17.0846787921246 -246.783171466188</t>
  </si>
  <si>
    <t>-612.602715694474 179.866800595493 -98.9069647505924</t>
  </si>
  <si>
    <t>-625.89098192636 204.052897596599 315.750882562968</t>
  </si>
  <si>
    <t>-694.234369928056 231.857962598403 773.127977036873</t>
  </si>
  <si>
    <t>-548.850925476179 261.151427903156 835.492832089111</t>
  </si>
  <si>
    <t>-569.415418408813 9.28031329749001 -96.8046965672626</t>
  </si>
  <si>
    <t>-567.525161781981 10.1730517052017 318.765135269521</t>
  </si>
  <si>
    <t>-601.147664054906 -21.1804622139771 778.775742380074</t>
  </si>
  <si>
    <t>-449.993952636353 3.84880280375478 827.866475817554</t>
  </si>
  <si>
    <t>9763-20170724T120836.246818400.bin</t>
  </si>
  <si>
    <t>-581.557385427467 86.0127290873302 -95.853079335065</t>
  </si>
  <si>
    <t>-606.532928387403 77.9004792838773 -203.407310143975</t>
  </si>
  <si>
    <t>-617.961555713515 70.5105111969224 -295.280088232527</t>
  </si>
  <si>
    <t>-625.35482347562 63.3085730965665 -378.536362378774</t>
  </si>
  <si>
    <t>-629.259322587041 55.59986216689 -461.983788318621</t>
  </si>
  <si>
    <t>-631.148321343628 43.6996446037081 -584.048272013991</t>
  </si>
  <si>
    <t>-603.596879928771 42.5195041284462 -657.394918740538</t>
  </si>
  <si>
    <t>-633.77460691762 79.9496897044432 -533.458893335806</t>
  </si>
  <si>
    <t>-649.889438230564 234.768938190369 -523.136386286437</t>
  </si>
  <si>
    <t>-597.857861965414 334.208098856083 -264.32538163019</t>
  </si>
  <si>
    <t>-369.364495454336 295.450581042921 -248.925024100884</t>
  </si>
  <si>
    <t>-626.864310651967 17.8929707006466 -527.515895301341</t>
  </si>
  <si>
    <t>-603.19648108327 169.437544780367 -98.604722790926</t>
  </si>
  <si>
    <t>-603.836583394618 206.432200077682 315.319923968832</t>
  </si>
  <si>
    <t>-692.829512297422 231.081600611468 769.906674847703</t>
  </si>
  <si>
    <t>-549.005902753244 261.699806707777 835.184017775464</t>
  </si>
  <si>
    <t>-560.222801861929 2.00865453655774 -96.1788952018355</t>
  </si>
  <si>
    <t>-557.867420467423 4.88942123327456 319.379483943699</t>
  </si>
  <si>
    <t>-601.681730467036 -22.0103845167168 778.724135615305</t>
  </si>
  <si>
    <t>-450.3711513838 3.83378293421356 826.901145480865</t>
  </si>
  <si>
    <t>9763-20170724T120836.307012600.bin</t>
  </si>
  <si>
    <t>-574.219291998329 79.1508413747401 -94.0851896180461</t>
  </si>
  <si>
    <t>-600.524769474274 69.2234150990676 -201.169142078634</t>
  </si>
  <si>
    <t>-612.155591532269 61.6992405178905 -293.0056763</t>
  </si>
  <si>
    <t>-619.327421984538 54.8905703881526 -376.314232364554</t>
  </si>
  <si>
    <t>-622.593003259257 48.0810104289071 -459.867268876927</t>
  </si>
  <si>
    <t>-623.076977683656 38.0339831528802 -582.111981421011</t>
  </si>
  <si>
    <t>-595.115290339481 38.7456283248348 -655.309238585879</t>
  </si>
  <si>
    <t>-626.674877917883 73.468165002871 -531.0068903168</t>
  </si>
  <si>
    <t>-645.757818854551 227.780306859343 -519.102238844835</t>
  </si>
  <si>
    <t>-594.159289361825 324.059927960687 -259.012958622318</t>
  </si>
  <si>
    <t>-363.507240400378 304.668972759248 -239.722091990664</t>
  </si>
  <si>
    <t>-619.05432394487 11.4170812884488 -525.937151802987</t>
  </si>
  <si>
    <t>-595.630564907346 162.001065067859 -96.8663825150713</t>
  </si>
  <si>
    <t>-571.763182083293 217.719704601866 314.264226948912</t>
  </si>
  <si>
    <t>-690.080056828098 233.02593792151 762.900824070519</t>
  </si>
  <si>
    <t>-549.156296492798 262.933196110617 834.523973849813</t>
  </si>
  <si>
    <t>-546.904436600114 0.974719258007326 321.192698386177</t>
  </si>
  <si>
    <t>-602.219837463128 -23.225056241168 779.110109038188</t>
  </si>
  <si>
    <t>-450.438318954067 1.95554931532365 826.143403019531</t>
  </si>
  <si>
    <t>9763-20170724T120836.346117800.bin</t>
  </si>
  <si>
    <t>-572.083171820644 78.5251951227324 -93.355206168221</t>
  </si>
  <si>
    <t>-598.988203388989 67.5127785098161 -200.183830474097</t>
  </si>
  <si>
    <t>-610.68457373434 59.7626762112843 -291.993132077735</t>
  </si>
  <si>
    <t>-617.718738636437 52.9999380885886 -375.317272130901</t>
  </si>
  <si>
    <t>-620.64181195143 46.4829411814319 -458.906402010572</t>
  </si>
  <si>
    <t>-620.393861016859 37.1226664232045 -581.206161824552</t>
  </si>
  <si>
    <t>-592.079411325963 38.6364497553323 -654.255598856788</t>
  </si>
  <si>
    <t>-624.517489610767 72.2417485436981 -529.923747914575</t>
  </si>
  <si>
    <t>-645.318688129462 226.354469559489 -517.400340768824</t>
  </si>
  <si>
    <t>-592.24302529136 319.814802206291 -256.580923134226</t>
  </si>
  <si>
    <t>-361.181922494121 306.969898371185 -236.724224309971</t>
  </si>
  <si>
    <t>-616.487842569506 10.2178266410067 -525.160491451256</t>
  </si>
  <si>
    <t>-594.045021510914 162.045192708605 -96.4283343425949</t>
  </si>
  <si>
    <t>-555.287881073931 227.186117452487 312.175518370039</t>
  </si>
  <si>
    <t>-688.998512102544 239.476717177231 756.552121852428</t>
  </si>
  <si>
    <t>-550.103317527759 267.712917783264 832.674928725887</t>
  </si>
  <si>
    <t>-542.673937631796 2.05404561589808 322.142592194306</t>
  </si>
  <si>
    <t>-602.477701122007 -23.5716792704779 779.32532383546</t>
  </si>
  <si>
    <t>-450.499257505813 1.55452687287948 825.747714405125</t>
  </si>
  <si>
    <t>9763-20170724T120836.373189700.bin</t>
  </si>
  <si>
    <t>-573.728035139869 83.4835418104358 -94.2660399928135</t>
  </si>
  <si>
    <t>-600.95506536901 71.2123474098039 -200.875703916799</t>
  </si>
  <si>
    <t>-612.636319432839 63.0528682885351 -292.651470241334</t>
  </si>
  <si>
    <t>-619.523373499734 56.1691842204727 -375.978042516669</t>
  </si>
  <si>
    <t>-622.158381285209 49.7802854741999 -459.586474336349</t>
  </si>
  <si>
    <t>-621.327471753695 40.8768128342811 -581.918000077796</t>
  </si>
  <si>
    <t>-592.593109640888 43.016300509146 -654.787477482558</t>
  </si>
  <si>
    <t>-625.919595304447 75.7743018372107 -530.524369608022</t>
  </si>
  <si>
    <t>-648.214728425551 229.684758161555 -517.807102241202</t>
  </si>
  <si>
    <t>-592.200816307506 320.006701340235 -256.497035187677</t>
  </si>
  <si>
    <t>-361.074556100925 312.252300991678 -234.839597940998</t>
  </si>
  <si>
    <t>-617.464600266032 13.7926678231195 -525.955637052733</t>
  </si>
  <si>
    <t>-598.857500410514 170.859292911479 -98.4576131525354</t>
  </si>
  <si>
    <t>-547.276001638738 245.222167723487 307.143368403201</t>
  </si>
  <si>
    <t>-694.096386771957 258.456627264239 746.485089176068</t>
  </si>
  <si>
    <t>-557.151491303519 284.567138362175 826.785514209026</t>
  </si>
  <si>
    <t>-540.737067102443 6.60703329445505 322.344542249331</t>
  </si>
  <si>
    <t>-602.557594138649 -23.6630112289747 779.281938462073</t>
  </si>
  <si>
    <t>-450.400915332202 0.76059842142422 825.495082534098</t>
  </si>
  <si>
    <t>9763-20170724T120836.443386200.bin</t>
  </si>
  <si>
    <t>-578.152010711727 93.5309904798846 -97.636078011227</t>
  </si>
  <si>
    <t>-605.296600696256 78.8218326284168 -203.957695421835</t>
  </si>
  <si>
    <t>-616.866174624644 69.7161546390973 -295.658795079671</t>
  </si>
  <si>
    <t>-623.61198515897 62.4324082535823 -378.962820082481</t>
  </si>
  <si>
    <t>-626.052371102023 56.103155253569 -462.581829997847</t>
  </si>
  <si>
    <t>-624.866022003111 47.7948828521712 -584.952157401525</t>
  </si>
  <si>
    <t>-595.405788157379 50.558120004986 -657.510099563752</t>
  </si>
  <si>
    <t>-629.73005189577 82.4253603821239 -533.402854446761</t>
  </si>
  <si>
    <t>-652.98153929671 236.121657796925 -520.568012571556</t>
  </si>
  <si>
    <t>-589.441751235581 318.824848534898 -258.458400088224</t>
  </si>
  <si>
    <t>-358.877087629707 319.87794770834 -230.398322808249</t>
  </si>
  <si>
    <t>-621.043033309174 20.4558171374854 -529.11120090005</t>
  </si>
  <si>
    <t>-604.951984427443 183.352972097837 -104.902953126071</t>
  </si>
  <si>
    <t>-545.855626139741 267.535405652383 297.742814583394</t>
  </si>
  <si>
    <t>-694.368115049651 280.631860957641 736.00980659729</t>
  </si>
  <si>
    <t>-557.472085635836 299.033252535664 818.50046658459</t>
  </si>
  <si>
    <t>-552.608227693754 3.19714554544339 -93.5173191140236</t>
  </si>
  <si>
    <t>-540.020227859734 16.2059277013573 321.663272385108</t>
  </si>
  <si>
    <t>-602.365837047575 -23.3918859593284 778.868491205465</t>
  </si>
  <si>
    <t>-450.164165578261 0.219507933015393 825.354860270091</t>
  </si>
  <si>
    <t>9763-20170724T120836.479477600.bin</t>
  </si>
  <si>
    <t>-578.696398031518 96.3977401419124 -98.6011377917398</t>
  </si>
  <si>
    <t>-605.626088857364 81.1142963363873 -204.896512467576</t>
  </si>
  <si>
    <t>-617.170023560461 71.855027008482 -296.585350570917</t>
  </si>
  <si>
    <t>-623.95167500773 64.5755640163759 -379.886883777747</t>
  </si>
  <si>
    <t>-626.482416871321 58.39535684207 -463.514194564845</t>
  </si>
  <si>
    <t>-625.484656573959 50.4655069732635 -585.911362206575</t>
  </si>
  <si>
    <t>-595.888250766854 53.3954761237658 -658.407389959339</t>
  </si>
  <si>
    <t>-630.133314446088 84.9547388287092 -534.247987584781</t>
  </si>
  <si>
    <t>-652.68163252439 238.741944586117 -521.018166100675</t>
  </si>
  <si>
    <t>-585.393176083457 317.568804540413 -258.649844097256</t>
  </si>
  <si>
    <t>-355.119598863455 321.602085527524 -228.54399026996</t>
  </si>
  <si>
    <t>-621.711702477178 22.9350144588425 -530.161240424425</t>
  </si>
  <si>
    <t>-604.968611673921 185.90038925296 -106.624574515856</t>
  </si>
  <si>
    <t>-551.302532988305 269.110944741131 296.982414999007</t>
  </si>
  <si>
    <t>-683.97413933724 292.748526284501 740.001249531448</t>
  </si>
  <si>
    <t>-543.638378872005 307.272496709616 817.32357730651</t>
  </si>
  <si>
    <t>-553.423528197183 5.9650895160114 -93.765454074094</t>
  </si>
  <si>
    <t>-540.536061433216 18.4734118470376 321.421289158238</t>
  </si>
  <si>
    <t>-602.35291935461 -23.113520268138 778.680584192672</t>
  </si>
  <si>
    <t>-450.153437258902 0.322672554178098 825.262595220495</t>
  </si>
  <si>
    <t>9763-20170724T120836.544390600.bin</t>
  </si>
  <si>
    <t>-578.868106323092 102.970198505509 -98.6905246156882</t>
  </si>
  <si>
    <t>-604.709154846361 88.4847865735514 -205.36726203111</t>
  </si>
  <si>
    <t>-616.10871157765 79.68106817239 -297.118939264116</t>
  </si>
  <si>
    <t>-623.084665261683 72.7462740274673 -380.433826587297</t>
  </si>
  <si>
    <t>-626.13616242606 66.8370672035462 -464.063363080951</t>
  </si>
  <si>
    <t>-626.259128545649 59.2266642474297 -586.484882776649</t>
  </si>
  <si>
    <t>-596.813531221982 62.0303179244709 -659.047209956106</t>
  </si>
  <si>
    <t>-629.814669211123 93.6590342660934 -534.696670582703</t>
  </si>
  <si>
    <t>-649.211275131424 247.886049594315 -521.162157476458</t>
  </si>
  <si>
    <t>-576.568684986013 320.170660158893 -258.337984952123</t>
  </si>
  <si>
    <t>-346.5916513967 327.247459329765 -226.572947262452</t>
  </si>
  <si>
    <t>-622.595737176377 31.4729168745982 -530.838133486354</t>
  </si>
  <si>
    <t>-603.914548193913 192.677449241293 -106.63215341027</t>
  </si>
  <si>
    <t>-564.896230270813 266.186402775031 300.524566822913</t>
  </si>
  <si>
    <t>-648.65213309115 316.47247083808 753.043612410879</t>
  </si>
  <si>
    <t>-501.626433897912 328.757676816281 817.202321659391</t>
  </si>
  <si>
    <t>-555.051174467557 13.114324644225 -94.227354092565</t>
  </si>
  <si>
    <t>-542.810885188249 19.4868341087672 321.118474103149</t>
  </si>
  <si>
    <t>-602.472689336543 -22.7552232091143 778.41532601964</t>
  </si>
  <si>
    <t>-450.002323148495 -0.935112100913329 824.896609055694</t>
  </si>
  <si>
    <t>9763-20170724T120836.576476600.bin</t>
  </si>
  <si>
    <t>-578.599177686055 107.857871853446 -98.2150547039851</t>
  </si>
  <si>
    <t>-604.102922347739 94.4575473867994 -205.114439099209</t>
  </si>
  <si>
    <t>-615.628146758949 86.0909454898529 -296.891334249639</t>
  </si>
  <si>
    <t>-622.895161900901 79.3641066547211 -380.198439826489</t>
  </si>
  <si>
    <t>-626.419809401517 73.4690901258882 -463.810445698571</t>
  </si>
  <si>
    <t>-627.438490125327 65.6650051549282 -586.215487686679</t>
  </si>
  <si>
    <t>-598.176349096506 68.0954730015462 -658.8655372387</t>
  </si>
  <si>
    <t>-630.180643828635 100.226416457834 -534.463856858646</t>
  </si>
  <si>
    <t>-647.470132613939 254.737558355666 -521.066111135892</t>
  </si>
  <si>
    <t>-572.189809738595 322.749541861444 -257.844077360903</t>
  </si>
  <si>
    <t>-342.157374846792 329.383713185627 -226.386619209708</t>
  </si>
  <si>
    <t>-623.802349361719 37.9524402551806 -530.546676757924</t>
  </si>
  <si>
    <t>-602.342575050286 197.595498722336 -105.489724135718</t>
  </si>
  <si>
    <t>-570.460144092884 265.849852899292 303.200268522066</t>
  </si>
  <si>
    <t>-632.003318705689 323.5111714434 758.867600611464</t>
  </si>
  <si>
    <t>-482.628767582156 335.67229365138 817.375555283632</t>
  </si>
  <si>
    <t>-555.668464636179 18.0673092216618 -94.540759112268</t>
  </si>
  <si>
    <t>-544.764298786336 19.9089514939901 320.887101414146</t>
  </si>
  <si>
    <t>-602.542206609924 -22.6144549899921 778.341552146274</t>
  </si>
  <si>
    <t>-450.089889981526 -0.467255965366803 824.727136327002</t>
  </si>
  <si>
    <t>9763-20170724T120836.641669900.bin</t>
  </si>
  <si>
    <t>-578.595947955928 121.590327155986 -96.8815346298874</t>
  </si>
  <si>
    <t>-603.450896148432 111.104188231006 -204.25838011687</t>
  </si>
  <si>
    <t>-615.281653940264 103.864930552596 -296.092195552739</t>
  </si>
  <si>
    <t>-623.20199659104 97.6352367986274 -379.378467619171</t>
  </si>
  <si>
    <t>-627.773278802651 91.7019426709226 -462.937083489599</t>
  </si>
  <si>
    <t>-630.768111347747 83.2547555322594 -585.266904424245</t>
  </si>
  <si>
    <t>-601.968548219758 84.6458328328458 -658.128942447308</t>
  </si>
  <si>
    <t>-631.785279323154 118.165461071402 -533.68731899407</t>
  </si>
  <si>
    <t>-644.246960248093 273.062742104152 -520.178492546073</t>
  </si>
  <si>
    <t>-563.263706308823 331.31238187191 -256.308706439011</t>
  </si>
  <si>
    <t>-333.201281650802 336.903492645366 -224.867396940806</t>
  </si>
  <si>
    <t>-627.122688661898 55.7573136799592 -529.491873696473</t>
  </si>
  <si>
    <t>-599.590962385508 211.538791876831 -102.498527515428</t>
  </si>
  <si>
    <t>-576.814957623414 266.434774222517 308.804600753024</t>
  </si>
  <si>
    <t>-623.294459341341 320.56791489267 766.044383981563</t>
  </si>
  <si>
    <t>-472.926398014978 332.746054782468 821.945866834769</t>
  </si>
  <si>
    <t>-557.475246986809 31.5276242735513 -95.0603584475714</t>
  </si>
  <si>
    <t>-550.472040556887 23.5267649128596 320.378583503279</t>
  </si>
  <si>
    <t>-602.581405650497 -22.4523548047807 778.229001591812</t>
  </si>
  <si>
    <t>-450.076935016541 -0.579362702705794 824.573200354952</t>
  </si>
  <si>
    <t>9763-20170724T120836.673742500.bin</t>
  </si>
  <si>
    <t>-578.903120716277 130.483219098596 -96.9439058623472</t>
  </si>
  <si>
    <t>-603.714015673169 121.063262836628 -204.4296301101</t>
  </si>
  <si>
    <t>-615.779607845741 114.212290402183 -296.262763851411</t>
  </si>
  <si>
    <t>-624.036998536186 108.15288325891 -379.528831036491</t>
  </si>
  <si>
    <t>-629.07574837849 102.207766718723 -463.059583151724</t>
  </si>
  <si>
    <t>-632.90307109592 93.549235770241 -585.351612194695</t>
  </si>
  <si>
    <t>-604.179779522908 94.4527716789557 -658.251254494837</t>
  </si>
  <si>
    <t>-633.158759695561 128.576232389742 -533.841304720436</t>
  </si>
  <si>
    <t>-643.302505680777 283.639327262961 -519.914622894493</t>
  </si>
  <si>
    <t>-559.129350938301 336.92071587303 -255.993227901481</t>
  </si>
  <si>
    <t>-329.243367690534 341.504007643418 -223.129995342924</t>
  </si>
  <si>
    <t>-629.288515200915 66.1211661628797 -529.540542086583</t>
  </si>
  <si>
    <t>-598.979670001583 220.852200151339 -102.376917330191</t>
  </si>
  <si>
    <t>-580.333118052475 266.045222500105 310.312437119315</t>
  </si>
  <si>
    <t>-623.868672633599 316.16317662585 768.512930616275</t>
  </si>
  <si>
    <t>-474.011940995269 328.348747075567 825.769161985182</t>
  </si>
  <si>
    <t>-559.467925355468 39.8002890888699 -95.2055123427606</t>
  </si>
  <si>
    <t>-553.375661113814 28.8231738890659 320.179814735016</t>
  </si>
  <si>
    <t>-602.423238492966 -22.0931997269834 778.165712427084</t>
  </si>
  <si>
    <t>-449.9535345928 -0.610514898869951 824.805840385038</t>
  </si>
  <si>
    <t>9763-20170724T120836.743936300.bin</t>
  </si>
  <si>
    <t>-580.750988980151 149.095642643458 -96.0319890075018</t>
  </si>
  <si>
    <t>-606.438261746689 141.058163865043 -203.424072289472</t>
  </si>
  <si>
    <t>-619.266658203538 134.93879990288 -295.20552634844</t>
  </si>
  <si>
    <t>-628.237366419589 129.436625618415 -378.436446408636</t>
  </si>
  <si>
    <t>-634.014105514399 123.93472135131 -461.949787516552</t>
  </si>
  <si>
    <t>-638.950081055759 115.813362898558 -584.238794562356</t>
  </si>
  <si>
    <t>-610.298902832632 116.122182930783 -657.171859535798</t>
  </si>
  <si>
    <t>-637.67402787566 150.659108737148 -532.620948964498</t>
  </si>
  <si>
    <t>-642.067878000492 305.894619866539 -518.505113209463</t>
  </si>
  <si>
    <t>-556.668281488307 354.768403880356 -254.125061725409</t>
  </si>
  <si>
    <t>-327.164563444929 353.449863148149 -218.420197244769</t>
  </si>
  <si>
    <t>-635.894363776076 88.0948897798812 -528.538072937178</t>
  </si>
  <si>
    <t>-595.606951206483 240.376072110886 -101.232262640923</t>
  </si>
  <si>
    <t>-587.341555973807 272.02465073192 313.053464747875</t>
  </si>
  <si>
    <t>-627.576612157926 315.093999539638 772.133325487877</t>
  </si>
  <si>
    <t>-477.690013983713 323.980551127269 829.916112342079</t>
  </si>
  <si>
    <t>-566.546719631414 56.4947358485595 -93.7877403269255</t>
  </si>
  <si>
    <t>-552.634145423948 45.044206004131 321.396484692201</t>
  </si>
  <si>
    <t>-601.94683828827 -21.101598623459 778.08155306896</t>
  </si>
  <si>
    <t>-449.231912535232 -3.17223875653849 825.415611726329</t>
  </si>
  <si>
    <t>9763-20170724T120836.778025900.bin</t>
  </si>
  <si>
    <t>-582.061576225287 159.503440129118 -94.3958854479363</t>
  </si>
  <si>
    <t>-608.570474501053 152.145355127909 -201.636863530834</t>
  </si>
  <si>
    <t>-621.801251326917 146.542429322198 -293.394139121451</t>
  </si>
  <si>
    <t>-631.019410274306 141.517198129981 -376.62817805385</t>
  </si>
  <si>
    <t>-636.925847581691 136.490327623884 -460.162512458742</t>
  </si>
  <si>
    <t>-641.920960850516 129.066112025821 -582.493473916567</t>
  </si>
  <si>
    <t>-613.336977700203 129.209069232738 -655.453375125506</t>
  </si>
  <si>
    <t>-639.958302306753 163.627240688645 -530.706101248856</t>
  </si>
  <si>
    <t>-640.822319352724 318.939878762939 -516.094076073075</t>
  </si>
  <si>
    <t>-556.02575545589 367.017415859422 -251.374171152341</t>
  </si>
  <si>
    <t>-326.526197500691 362.131173030422 -215.953618735444</t>
  </si>
  <si>
    <t>-639.500012716502 101.020384122255 -526.925328177108</t>
  </si>
  <si>
    <t>-594.092762071213 253.277879641744 -100.083010287914</t>
  </si>
  <si>
    <t>-591.657966209404 275.993082235672 314.863583540172</t>
  </si>
  <si>
    <t>-627.516986274231 316.387115768965 773.942456249594</t>
  </si>
  <si>
    <t>-477.401889658062 323.316362925055 831.399135076161</t>
  </si>
  <si>
    <t>-570.824515708786 65.2936580262599 -92.0135050990816</t>
  </si>
  <si>
    <t>-548.975049303636 55.5970605734947 322.873476848195</t>
  </si>
  <si>
    <t>-601.72122910142 -20.5933589617757 777.958706663557</t>
  </si>
  <si>
    <t>-448.866589034757 -4.920027303712 825.641404552371</t>
  </si>
  <si>
    <t>9763-20170724T120836.842767500.bin</t>
  </si>
  <si>
    <t>-585.417764240518 179.526012049167 -91.7448284622546</t>
  </si>
  <si>
    <t>-613.244777287863 173.811859975095 -198.751951425192</t>
  </si>
  <si>
    <t>-626.89445542895 169.393424825597 -290.51250929083</t>
  </si>
  <si>
    <t>-636.212305498431 165.396494544728 -373.791137919442</t>
  </si>
  <si>
    <t>-641.937809426011 161.322129714647 -457.38986897959</t>
  </si>
  <si>
    <t>-646.36108593542 155.203209472973 -579.814951650296</t>
  </si>
  <si>
    <t>-617.423314817193 154.717948647429 -652.633936371375</t>
  </si>
  <si>
    <t>-643.112957727156 189.180721165504 -527.707222631043</t>
  </si>
  <si>
    <t>-635.930686714641 344.2645481089 -511.487346349547</t>
  </si>
  <si>
    <t>-553.000094727516 388.281176951826 -245.472928299382</t>
  </si>
  <si>
    <t>-323.221146880143 378.252300844153 -213.075307229056</t>
  </si>
  <si>
    <t>-645.727393477691 126.595645716676 -524.484644694817</t>
  </si>
  <si>
    <t>-496.219201848846 13.2472127636572 -290.661223224303</t>
  </si>
  <si>
    <t>-591.894043971374 275.906911147266 -98.0137704381841</t>
  </si>
  <si>
    <t>-601.528739687105 285.935802098175 317.328447265719</t>
  </si>
  <si>
    <t>-628.504244386167 317.009054574111 776.651520083587</t>
  </si>
  <si>
    <t>-477.624675998401 319.694214949201 832.436832323797</t>
  </si>
  <si>
    <t>-579.164022928052 83.5055460634562 -88.3171326303407</t>
  </si>
  <si>
    <t>-535.345124589274 75.9670888882788 324.872481601705</t>
  </si>
  <si>
    <t>-600.478558775014 -19.7100678162283 776.168409089026</t>
  </si>
  <si>
    <t>-447.94999748936 -7.48712604993511 825.862162816067</t>
  </si>
  <si>
    <t>9763-20170724T120836.875855300.bin</t>
  </si>
  <si>
    <t>-586.955093451295 186.639622160451 -91.1177536763355</t>
  </si>
  <si>
    <t>-614.642288063043 181.568580301517 -198.193356994926</t>
  </si>
  <si>
    <t>-628.051726090509 177.71997152985 -290.015073772636</t>
  </si>
  <si>
    <t>-637.102697589106 174.25346045451 -373.347010516866</t>
  </si>
  <si>
    <t>-642.510945198989 170.70773301453 -456.990869844025</t>
  </si>
  <si>
    <t>-646.416132287647 165.350129983824 -579.469380093915</t>
  </si>
  <si>
    <t>-617.026942944997 164.489374061589 -652.103758309177</t>
  </si>
  <si>
    <t>-642.649285604045 198.962034701328 -527.159844249493</t>
  </si>
  <si>
    <t>-631.706760776063 353.688324802003 -509.962879679834</t>
  </si>
  <si>
    <t>-549.722077725031 394.590774546309 -243.159447097837</t>
  </si>
  <si>
    <t>-319.910640941994 380.934185841103 -212.358057176086</t>
  </si>
  <si>
    <t>-646.75590777889 136.439799682551 -524.294011679317</t>
  </si>
  <si>
    <t>-500.532305272857 17.1868113802591 -293.434081192685</t>
  </si>
  <si>
    <t>-591.111921010711 283.26085433199 -97.7247534913506</t>
  </si>
  <si>
    <t>-602.848295986349 290.599383044923 317.619675781161</t>
  </si>
  <si>
    <t>-629.203622432923 316.608820014674 777.072187699641</t>
  </si>
  <si>
    <t>-478.029818534856 317.819590876458 832.106987182767</t>
  </si>
  <si>
    <t>-581.929538318274 89.8060783250271 -87.0860304181992</t>
  </si>
  <si>
    <t>-524.385618964286 84.55789726892 324.452267443452</t>
  </si>
  <si>
    <t>-598.849562632084 -19.1046456437143 773.55586703702</t>
  </si>
  <si>
    <t>-447.015503394235 -9.86327022780551 825.947045148214</t>
  </si>
  <si>
    <t>9763-20170724T120836.945080000.bin</t>
  </si>
  <si>
    <t>-587.433762691972 205.548269991459 -93.5734260068697</t>
  </si>
  <si>
    <t>-614.967699098266 202.570623414404 -200.767251518614</t>
  </si>
  <si>
    <t>-627.590917227112 200.447845651698 -292.756194855106</t>
  </si>
  <si>
    <t>-635.665068064431 198.534279447528 -376.238493066041</t>
  </si>
  <si>
    <t>-639.829969336047 196.505341934384 -460.004123414425</t>
  </si>
  <si>
    <t>-641.627352209598 193.313748294703 -582.607085553459</t>
  </si>
  <si>
    <t>-611.0613090012 192.274674776123 -654.751754219398</t>
  </si>
  <si>
    <t>-637.685375454874 225.904640406735 -529.668082585788</t>
  </si>
  <si>
    <t>-621.640296269793 379.736251780903 -509.775864579117</t>
  </si>
  <si>
    <t>-541.179848360591 416.011992202183 -241.841725196717</t>
  </si>
  <si>
    <t>-311.486753887096 395.148484952015 -214.376148354299</t>
  </si>
  <si>
    <t>-643.991945567889 163.523856592387 -527.951864919949</t>
  </si>
  <si>
    <t>-675.919604317956 13.0734733012703 -501.437031866846</t>
  </si>
  <si>
    <t>-507.116411803626 33.8899870441096 -300.836471660923</t>
  </si>
  <si>
    <t>-590.358181690154 299.690138449835 -98.7123666849909</t>
  </si>
  <si>
    <t>-602.888653926063 301.267296571106 316.670762776282</t>
  </si>
  <si>
    <t>-630.086412073261 316.334675392052 776.909136114429</t>
  </si>
  <si>
    <t>-478.565019585849 314.973410934881 830.976113177353</t>
  </si>
  <si>
    <t>-584.123983566724 112.689791796162 -92.5188957206489</t>
  </si>
  <si>
    <t>-494.978270043501 115.145124231721 313.374699054232</t>
  </si>
  <si>
    <t>-590.033335121286 4.587141070916 752.05510866258</t>
  </si>
  <si>
    <t>-442.848143710756 7.83131494454187 816.938276188906</t>
  </si>
  <si>
    <t>9763-20170724T120836.977133600.bin</t>
  </si>
  <si>
    <t>-587.864755988079 214.543038875601 -96.4424748936663</t>
  </si>
  <si>
    <t>-615.232360304984 212.823811743876 -203.706433073613</t>
  </si>
  <si>
    <t>-627.338233132385 211.7628275996 -295.783359678169</t>
  </si>
  <si>
    <t>-634.791516120467 210.820586213083 -379.339899484854</t>
  </si>
  <si>
    <t>-638.181964471531 209.765221447823 -463.158313093935</t>
  </si>
  <si>
    <t>-638.679559404294 207.996849497806 -585.802339054035</t>
  </si>
  <si>
    <t>-607.426660253418 207.25155020765 -657.655743767055</t>
  </si>
  <si>
    <t>-634.914593045108 239.929356477433 -532.450831649714</t>
  </si>
  <si>
    <t>-616.993013097609 393.38582099218 -510.854883291843</t>
  </si>
  <si>
    <t>-537.417897729178 427.412754369267 -242.361824409486</t>
  </si>
  <si>
    <t>-307.962775099842 402.726484098831 -216.103781282648</t>
  </si>
  <si>
    <t>-642.007848479614 177.616120015151 -531.523722559256</t>
  </si>
  <si>
    <t>-676.327555583547 27.3852303444091 -507.113796680342</t>
  </si>
  <si>
    <t>-725.81708907272 1.47703765316373 -230.603171013788</t>
  </si>
  <si>
    <t>-510.101055674818 44.4326798445934 -305.23497992085</t>
  </si>
  <si>
    <t>-589.915462926744 307.474649443687 -100.033570710647</t>
  </si>
  <si>
    <t>-603.319122779611 306.232319954223 315.323358859921</t>
  </si>
  <si>
    <t>-630.33923434785 316.328675883263 776.396571262886</t>
  </si>
  <si>
    <t>-478.727556895023 314.216595406433 830.185695928706</t>
  </si>
  <si>
    <t>-585.742989724928 122.701585557095 -97.4233539693155</t>
  </si>
  <si>
    <t>-482.899495409363 128.034080968467 305.189825427749</t>
  </si>
  <si>
    <t>-586.424768396247 10.8310184239999 739.159903475424</t>
  </si>
  <si>
    <t>-445.121774605206 11.8673420451528 816.076896344539</t>
  </si>
  <si>
    <t>9763-20170724T120837.042314600.bin</t>
  </si>
  <si>
    <t>-589.567902017138 224.016660885293 -101.110379226056</t>
  </si>
  <si>
    <t>-616.06973234079 224.125362487804 -208.605116625451</t>
  </si>
  <si>
    <t>-627.09777595307 224.926332649 -300.820019005184</t>
  </si>
  <si>
    <t>-633.432328764069 225.799511561141 -384.469498560306</t>
  </si>
  <si>
    <t>-635.557197660452 226.676234916657 -468.331650531948</t>
  </si>
  <si>
    <t>-634.042747731594 227.854001655811 -590.974463387953</t>
  </si>
  <si>
    <t>-601.515448574293 228.137825767195 -662.263401752288</t>
  </si>
  <si>
    <t>-630.601414125272 258.426442620448 -536.810658839466</t>
  </si>
  <si>
    <t>-609.838534561306 411.007781880325 -511.703557249712</t>
  </si>
  <si>
    <t>-532.462835367096 440.242285710394 -242.005724632008</t>
  </si>
  <si>
    <t>-303.240373838999 411.502392041293 -217.930390961878</t>
  </si>
  <si>
    <t>-638.813178373157 196.247781689795 -537.509048782953</t>
  </si>
  <si>
    <t>-676.629808674576 46.2695029256133 -517.287418579555</t>
  </si>
  <si>
    <t>-732.76859946492 16.4122154237962 -242.450105742121</t>
  </si>
  <si>
    <t>-514.897062425368 57.8704338174718 -311.455626255146</t>
  </si>
  <si>
    <t>-590.226135104426 315.995931212998 -102.488340700893</t>
  </si>
  <si>
    <t>-605.468386075479 311.651175936915 312.784368428648</t>
  </si>
  <si>
    <t>-630.717493366397 316.240602925774 775.316240901106</t>
  </si>
  <si>
    <t>-478.999166334465 313.095126489826 828.752885186026</t>
  </si>
  <si>
    <t>-589.481595835001 131.555418576029 -103.659336758327</t>
  </si>
  <si>
    <t>-473.619955599106 141.709069896715 295.308832799065</t>
  </si>
  <si>
    <t>-584.194139596049 18.6096294214813 727.943313803015</t>
  </si>
  <si>
    <t>-449.213676507966 12.7909421884769 815.294625472822</t>
  </si>
  <si>
    <t>9763-20170724T120837.076408700.bin</t>
  </si>
  <si>
    <t>-589.391440478263 226.311132410882 -102.416118175558</t>
  </si>
  <si>
    <t>-615.54583824274 226.890019816914 -209.994464951017</t>
  </si>
  <si>
    <t>-626.226980575703 228.466762859659 -302.240182885773</t>
  </si>
  <si>
    <t>-632.220320309975 230.189786509836 -385.901683239865</t>
  </si>
  <si>
    <t>-633.972814890829 232.061805850795 -469.756059415337</t>
  </si>
  <si>
    <t>-631.876974860114 234.850444194045 -592.364310737308</t>
  </si>
  <si>
    <t>-598.884298800269 235.950682079255 -663.431027833513</t>
  </si>
  <si>
    <t>-628.643525985259 264.702010420163 -537.787107953485</t>
  </si>
  <si>
    <t>-607.561051920266 416.818426456603 -510.577452784491</t>
  </si>
  <si>
    <t>-529.622615602941 443.87396691542 -240.814445374558</t>
  </si>
  <si>
    <t>-300.466976215956 413.74087667703 -217.831475318502</t>
  </si>
  <si>
    <t>-636.949684449159 202.551573037601 -539.342555162475</t>
  </si>
  <si>
    <t>-675.292621267656 52.3821718544652 -521.192664755338</t>
  </si>
  <si>
    <t>-734.388903320576 20.4755534535973 -247.206921189642</t>
  </si>
  <si>
    <t>-515.832772302641 63.0118482495811 -313.33094442676</t>
  </si>
  <si>
    <t>-589.845877783845 318.550983678535 -103.234960134129</t>
  </si>
  <si>
    <t>-606.243245581242 312.785144716405 311.976449253346</t>
  </si>
  <si>
    <t>-630.859648360098 316.211623981042 774.863820242345</t>
  </si>
  <si>
    <t>-479.100665565528 312.694769878567 828.161824851394</t>
  </si>
  <si>
    <t>-589.645567906218 133.815001226908 -105.0065157435</t>
  </si>
  <si>
    <t>-475.716706486612 143.440861620301 294.530921252676</t>
  </si>
  <si>
    <t>-584.441702757969 27.5280251952961 729.624083638721</t>
  </si>
  <si>
    <t>-447.69893912916 16.7280780123936 813.698980613582</t>
  </si>
  <si>
    <t>9763-20170724T120837.144605300.bin</t>
  </si>
  <si>
    <t>-586.034348341882 228.806777412998 -103.560128463213</t>
  </si>
  <si>
    <t>-611.238930648664 229.449535767359 -211.364620160612</t>
  </si>
  <si>
    <t>-621.502974761979 232.152942662286 -303.631523912063</t>
  </si>
  <si>
    <t>-627.261921813802 235.339112478271 -387.266556804656</t>
  </si>
  <si>
    <t>-628.912742715944 239.135356102481 -471.057953972413</t>
  </si>
  <si>
    <t>-626.804146243714 245.251696872579 -593.544944686595</t>
  </si>
  <si>
    <t>-593.43094130145 248.456451209008 -664.369903946409</t>
  </si>
  <si>
    <t>-623.951911610086 273.658567010173 -538.181178914748</t>
  </si>
  <si>
    <t>-604.186901063158 425.173827024884 -506.862828784722</t>
  </si>
  <si>
    <t>-522.166955840111 448.843573515066 -237.992938034604</t>
  </si>
  <si>
    <t>-292.678281543877 418.992637485414 -218.183332754926</t>
  </si>
  <si>
    <t>-631.506844464798 211.47712018943 -541.416329510112</t>
  </si>
  <si>
    <t>-668.17251849846 60.4822384119907 -527.317935184263</t>
  </si>
  <si>
    <t>-730.871831107561 24.1417811680485 -254.688729525687</t>
  </si>
  <si>
    <t>-512.043045788486 72.4767370778845 -315.731307773993</t>
  </si>
  <si>
    <t>-586.288511361781 321.09447685735 -104.307718827825</t>
  </si>
  <si>
    <t>-605.267285966929 314.128174855121 310.775230598673</t>
  </si>
  <si>
    <t>-630.929144619683 316.144681312937 773.808495820851</t>
  </si>
  <si>
    <t>-479.189045500873 312.426631788995 827.14639716564</t>
  </si>
  <si>
    <t>-586.030842775931 136.187781838466 -106.108084146111</t>
  </si>
  <si>
    <t>-493.078460297159 140.563184544922 298.914566397483</t>
  </si>
  <si>
    <t>-570.982595882391 54.2660692433867 747.050964559248</t>
  </si>
  <si>
    <t>-425.270974800344 44.5088764920392 814.554709987173</t>
  </si>
  <si>
    <t>9763-20170724T120837.177684300.bin</t>
  </si>
  <si>
    <t>-583.025585353954 229.112634924593 -103.075018524704</t>
  </si>
  <si>
    <t>-607.825968813529 229.414435110179 -210.974746998889</t>
  </si>
  <si>
    <t>-618.071030693812 232.413245588036 -303.234497207027</t>
  </si>
  <si>
    <t>-623.938403679292 236.119623644504 -386.840686881181</t>
  </si>
  <si>
    <t>-625.819705719196 240.702390420387 -470.587883166668</t>
  </si>
  <si>
    <t>-624.177225397799 248.273230336974 -593.000747754149</t>
  </si>
  <si>
    <t>-590.893253912691 252.622621925164 -663.806669059616</t>
  </si>
  <si>
    <t>-621.391109835339 276.053315404827 -537.316483319179</t>
  </si>
  <si>
    <t>-602.851349266705 427.321247162874 -504.046554902399</t>
  </si>
  <si>
    <t>-518.443776159576 450.08639971234 -235.838286687798</t>
  </si>
  <si>
    <t>-288.725872900451 420.629978253789 -218.216381770743</t>
  </si>
  <si>
    <t>-628.404804231066 213.848997008712 -541.257623344385</t>
  </si>
  <si>
    <t>-663.365023238138 62.3142406648667 -528.741948206893</t>
  </si>
  <si>
    <t>-725.680253986518 23.0223241241579 -256.434217274829</t>
  </si>
  <si>
    <t>-507.593815692945 76.1823930535725 -316.106994524826</t>
  </si>
  <si>
    <t>-583.008022491636 321.492715984027 -104.13871217086</t>
  </si>
  <si>
    <t>-603.660661177666 314.517312403479 310.864211698119</t>
  </si>
  <si>
    <t>-630.95592563644 316.117578745577 773.813919046923</t>
  </si>
  <si>
    <t>-479.243578827029 311.865597247045 827.190785812221</t>
  </si>
  <si>
    <t>-582.835095466895 136.570466281847 -105.454220737524</t>
  </si>
  <si>
    <t>-503.822235343727 138.920920952356 302.533600693897</t>
  </si>
  <si>
    <t>-565.425792792963 63.9598306036032 755.415620355818</t>
  </si>
  <si>
    <t>-416.938026197902 60.1272944406214 817.225922952909</t>
  </si>
  <si>
    <t>9763-20170724T120837.245894200.bin</t>
  </si>
  <si>
    <t>-577.247345961396 228.888067282483 -102.500234861038</t>
  </si>
  <si>
    <t>-601.970543576673 229.00975900465 -210.417934721656</t>
  </si>
  <si>
    <t>-612.546550090023 232.417089461648 -302.626366046227</t>
  </si>
  <si>
    <t>-618.870772723556 236.733914706641 -386.169793138554</t>
  </si>
  <si>
    <t>-621.364248522164 242.187100924034 -469.848792508695</t>
  </si>
  <si>
    <t>-620.784183975865 251.326444423481 -592.164224092857</t>
  </si>
  <si>
    <t>-587.776273465559 257.396689851248 -662.972696778587</t>
  </si>
  <si>
    <t>-617.94799963934 278.436969236789 -536.153313062469</t>
  </si>
  <si>
    <t>-601.114591365064 429.599493282748 -501.359900572563</t>
  </si>
  <si>
    <t>-514.339384446495 449.053050248714 -233.646887518199</t>
  </si>
  <si>
    <t>-283.939411725724 423.332683198538 -219.404212968431</t>
  </si>
  <si>
    <t>-624.129499645384 216.195175219033 -540.83334496079</t>
  </si>
  <si>
    <t>-656.12033825175 63.9645842695527 -529.593140970559</t>
  </si>
  <si>
    <t>-712.28917186129 17.7365313757521 -257.037497036705</t>
  </si>
  <si>
    <t>-497.052138212974 81.8998986111828 -316.237383998023</t>
  </si>
  <si>
    <t>-577.969412159916 321.659231359411 -103.695592617459</t>
  </si>
  <si>
    <t>-598.131926832836 313.634149715562 311.312470078697</t>
  </si>
  <si>
    <t>-630.691247890716 316.059108574358 773.861843090211</t>
  </si>
  <si>
    <t>-479.145350892757 311.527529577562 827.686707903307</t>
  </si>
  <si>
    <t>-577.718773674844 135.717370639656 -104.551822565326</t>
  </si>
  <si>
    <t>-508.619645028235 138.049203535892 305.231626900944</t>
  </si>
  <si>
    <t>-558.616610791393 54.8994923924299 758.355795001839</t>
  </si>
  <si>
    <t>-409.201842798601 55.7251954143164 818.007771201526</t>
  </si>
  <si>
    <t>9763-20170724T120837.274971700.bin</t>
  </si>
  <si>
    <t>-574.651833550242 228.48172476961 -102.049642919272</t>
  </si>
  <si>
    <t>-599.353165959872 228.56754507334 -209.972484893753</t>
  </si>
  <si>
    <t>-610.152520883158 232.006337415581 -302.153720034204</t>
  </si>
  <si>
    <t>-616.776741986567 236.375562160059 -385.671204805168</t>
  </si>
  <si>
    <t>-619.66857915001 241.912103756102 -469.331843729285</t>
  </si>
  <si>
    <t>-619.777820941162 251.211516891422 -591.636627025147</t>
  </si>
  <si>
    <t>-587.063723340189 257.726175258134 -662.541838831829</t>
  </si>
  <si>
    <t>-616.885801472306 278.273220234797 -535.605093470072</t>
  </si>
  <si>
    <t>-601.007697586735 429.631987741097 -501.022443903599</t>
  </si>
  <si>
    <t>-513.421726744459 446.980810723836 -233.428842982591</t>
  </si>
  <si>
    <t>-282.750070146172 423.21231441187 -220.23126806148</t>
  </si>
  <si>
    <t>-622.573957970963 215.988666289586 -540.335653054579</t>
  </si>
  <si>
    <t>-653.057383277464 63.4616975494339 -529.157869766</t>
  </si>
  <si>
    <t>-705.467391278927 14.7647222356463 -256.283416593664</t>
  </si>
  <si>
    <t>-491.946652360957 83.627002489904 -316.41176026193</t>
  </si>
  <si>
    <t>-575.697068311422 321.502840464937 -103.208348587147</t>
  </si>
  <si>
    <t>-596.228236208824 313.239281478142 311.776937020649</t>
  </si>
  <si>
    <t>-630.541944966885 316.103864712716 773.963289625888</t>
  </si>
  <si>
    <t>-479.058005179976 311.963565069658 827.99377305435</t>
  </si>
  <si>
    <t>-574.401450431331 135.909461407641 -103.775067897351</t>
  </si>
  <si>
    <t>-504.434125299134 135.388126511302 305.867357360228</t>
  </si>
  <si>
    <t>-556.528940810694 55.7545392070299 759.029476919684</t>
  </si>
  <si>
    <t>-407.078418401712 58.8853405202044 818.515335096934</t>
  </si>
  <si>
    <t>9763-20170724T120837.346140400.bin</t>
  </si>
  <si>
    <t>-567.529492760643 228.567291084199 -100.984102030688</t>
  </si>
  <si>
    <t>-592.360931304011 227.611814574197 -208.872823263233</t>
  </si>
  <si>
    <t>-603.890365423201 230.38868920942 -300.987952524546</t>
  </si>
  <si>
    <t>-611.419819851388 234.227531688291 -384.454871522302</t>
  </si>
  <si>
    <t>-615.459605549088 239.313890300895 -468.096541965286</t>
  </si>
  <si>
    <t>-617.508821041102 248.044950736218 -590.425960638107</t>
  </si>
  <si>
    <t>-585.792236689395 254.835085604707 -661.757433579056</t>
  </si>
  <si>
    <t>-614.316189996986 275.414351974885 -534.560404164117</t>
  </si>
  <si>
    <t>-600.8982853161 427.023146380237 -500.276654441754</t>
  </si>
  <si>
    <t>-508.941878787861 442.882072266777 -234.060305259737</t>
  </si>
  <si>
    <t>-277.910886470391 422.04055640586 -222.276682382397</t>
  </si>
  <si>
    <t>-618.903131782359 213.01326879282 -538.937451192652</t>
  </si>
  <si>
    <t>-645.825130798243 59.8532183813718 -526.624120759174</t>
  </si>
  <si>
    <t>-691.407667586214 10.5592957530782 -252.633336235602</t>
  </si>
  <si>
    <t>-481.127451819211 85.606640215296 -316.654132436671</t>
  </si>
  <si>
    <t>-571.152725096379 320.661093895954 -102.581980617204</t>
  </si>
  <si>
    <t>-593.48063289648 312.368430184632 312.309917437592</t>
  </si>
  <si>
    <t>-630.413348536214 316.008608981059 774.105730588355</t>
  </si>
  <si>
    <t>-478.963307972067 312.46408884436 828.273516980446</t>
  </si>
  <si>
    <t>-564.011631918908 137.047871892897 -102.74945883753</t>
  </si>
  <si>
    <t>-497.194454268841 134.153585990295 307.408696925159</t>
  </si>
  <si>
    <t>-555.981070661932 56.3667511341855 759.929172315475</t>
  </si>
  <si>
    <t>-405.545986152155 57.5933419467369 816.952139330793</t>
  </si>
  <si>
    <t>9763-20170724T120837.378218700.bin</t>
  </si>
  <si>
    <t>-564.407801070445 227.958793827779 -100.730293882651</t>
  </si>
  <si>
    <t>-589.399585549697 226.536475973718 -208.576907375862</t>
  </si>
  <si>
    <t>-601.359847510338 228.953440156732 -300.647303258694</t>
  </si>
  <si>
    <t>-609.393294651388 232.460639608315 -384.081551038362</t>
  </si>
  <si>
    <t>-614.049120354367 237.21204495375 -467.710990474734</t>
  </si>
  <si>
    <t>-617.118912418207 245.446069115178 -590.053704500931</t>
  </si>
  <si>
    <t>-585.948825570456 252.196899372005 -661.629155437062</t>
  </si>
  <si>
    <t>-613.679596177693 273.057175803177 -534.321795012057</t>
  </si>
  <si>
    <t>-601.188533780096 424.831149683278 -500.461517444609</t>
  </si>
  <si>
    <t>-507.306711662507 440.952338882436 -234.933909434462</t>
  </si>
  <si>
    <t>-276.091284489314 421.956017775881 -223.65995578757</t>
  </si>
  <si>
    <t>-617.864255299832 210.608819224033 -538.419731775971</t>
  </si>
  <si>
    <t>-643.437056127785 57.2766152883787 -525.320221678774</t>
  </si>
  <si>
    <t>-686.143082075723 9.46844575564819 -250.603743280988</t>
  </si>
  <si>
    <t>-477.092932543469 86.8388335093632 -315.875597126463</t>
  </si>
  <si>
    <t>-569.584076383267 319.611588952226 -102.429550067253</t>
  </si>
  <si>
    <t>-592.010420480565 311.470951794674 312.460060303098</t>
  </si>
  <si>
    <t>-630.24051838916 315.929205811826 774.187339964219</t>
  </si>
  <si>
    <t>-478.844483068815 312.925836255919 828.538378158848</t>
  </si>
  <si>
    <t>-560.091212109511 136.731376423131 -102.399221709853</t>
  </si>
  <si>
    <t>-495.161985930321 134.331897612409 308.065189606972</t>
  </si>
  <si>
    <t>-556.85575937704 56.282376247503 759.922797185082</t>
  </si>
  <si>
    <t>-406.042810403236 57.3054152717361 815.942761377004</t>
  </si>
  <si>
    <t>9763-20170724T120837.446412400.bin</t>
  </si>
  <si>
    <t>-558.521679057173 227.678938916805 -100.407118694566</t>
  </si>
  <si>
    <t>-584.001108300135 225.195436169602 -208.120311659452</t>
  </si>
  <si>
    <t>-596.770876117096 226.803006773976 -300.099532370209</t>
  </si>
  <si>
    <t>-605.682920362187 229.564979708424 -383.472791232258</t>
  </si>
  <si>
    <t>-611.35837638054 233.559693706157 -467.078675043794</t>
  </si>
  <si>
    <t>-616.066958229314 240.662014149295 -589.440107932982</t>
  </si>
  <si>
    <t>-585.959143008869 247.196823525656 -661.488893591861</t>
  </si>
  <si>
    <t>-612.293824323716 268.81158913634 -533.999851710423</t>
  </si>
  <si>
    <t>-601.686791974698 420.926979563377 -501.095080184052</t>
  </si>
  <si>
    <t>-503.95877872825 439.513379155975 -237.120947695304</t>
  </si>
  <si>
    <t>-272.42768952983 423.912721431562 -227.195231471745</t>
  </si>
  <si>
    <t>-615.70785443496 206.279828764084 -537.498090006599</t>
  </si>
  <si>
    <t>-638.911870134565 52.7017186133783 -522.772264844231</t>
  </si>
  <si>
    <t>-678.243772588389 9.08743439046816 -246.856690149199</t>
  </si>
  <si>
    <t>-470.968744171654 89.7477709721261 -313.78613638045</t>
  </si>
  <si>
    <t>-566.830919549926 318.019276054531 -102.089302828513</t>
  </si>
  <si>
    <t>-588.636251510604 310.238002627473 312.840333506368</t>
  </si>
  <si>
    <t>-629.742483350096 316.103477641169 774.330406137312</t>
  </si>
  <si>
    <t>-478.505760949434 315.017315403813 829.194694596522</t>
  </si>
  <si>
    <t>-550.81877705969 137.492559511404 -102.27977767323</t>
  </si>
  <si>
    <t>-492.128368511408 134.531036257443 309.119384524489</t>
  </si>
  <si>
    <t>-557.252511120517 56.3208640424743 760.248107780303</t>
  </si>
  <si>
    <t>-406.235052954994 57.655810548611 815.707661963421</t>
  </si>
  <si>
    <t>9763-20170724T120837.479497000.bin</t>
  </si>
  <si>
    <t>-554.910284620966 227.455471825104 -100.445809792477</t>
  </si>
  <si>
    <t>-580.799532170165 224.370836226367 -208.04576380241</t>
  </si>
  <si>
    <t>-593.938087725507 225.473496792576 -299.980467564996</t>
  </si>
  <si>
    <t>-603.186277508231 227.753868278813 -383.331567708206</t>
  </si>
  <si>
    <t>-609.198632757098 231.242789020878 -466.936668498238</t>
  </si>
  <si>
    <t>-614.397992425867 237.572159795703 -589.320607763216</t>
  </si>
  <si>
    <t>-584.774884498013 243.965050954729 -661.582724568533</t>
  </si>
  <si>
    <t>-610.675777261097 266.084288333526 -534.062508646219</t>
  </si>
  <si>
    <t>-601.283867185994 418.448402861837 -501.947416455935</t>
  </si>
  <si>
    <t>-501.526617302739 438.791440103802 -238.863168644621</t>
  </si>
  <si>
    <t>-269.896385244779 424.598639768715 -229.140230186732</t>
  </si>
  <si>
    <t>-613.557331742175 203.505562860087 -537.176596969277</t>
  </si>
  <si>
    <t>-635.462703155491 49.8459992209416 -521.422876795498</t>
  </si>
  <si>
    <t>-673.971928783585 7.311536282823 -245.222867845805</t>
  </si>
  <si>
    <t>-467.661119727689 89.8639311997808 -312.820924003634</t>
  </si>
  <si>
    <t>-565.04667506031 317.311386826951 -101.965818706318</t>
  </si>
  <si>
    <t>-586.528668683892 309.757229124426 312.984851149354</t>
  </si>
  <si>
    <t>-629.582986291029 316.177012727794 774.328833729912</t>
  </si>
  <si>
    <t>-478.421196387804 315.649863597292 829.407483648202</t>
  </si>
  <si>
    <t>-545.043112049699 137.224937293196 -102.544092827092</t>
  </si>
  <si>
    <t>-492.06933830899 133.374786878143 309.622788067207</t>
  </si>
  <si>
    <t>-557.302221346873 56.2821280449546 760.758185854015</t>
  </si>
  <si>
    <t>-406.25056767197 57.7537494827941 816.121160394165</t>
  </si>
  <si>
    <t>9763-20170724T120837.538665100.bin</t>
  </si>
  <si>
    <t>-547.952078203326 227.206496615619 -100.563497741013</t>
  </si>
  <si>
    <t>-573.931180927912 223.229685891055 -208.11238525792</t>
  </si>
  <si>
    <t>-587.387596995509 223.292711417945 -300.007792235652</t>
  </si>
  <si>
    <t>-597.022414373199 224.493178281164 -383.337591335192</t>
  </si>
  <si>
    <t>-603.523422614365 226.772523789167 -466.947893790975</t>
  </si>
  <si>
    <t>-609.551069129538 231.18890244073 -589.377882738474</t>
  </si>
  <si>
    <t>-580.526502719967 237.102466386942 -661.922977519047</t>
  </si>
  <si>
    <t>-605.99411398351 260.5801646263 -534.571412993265</t>
  </si>
  <si>
    <t>-598.730719217322 413.469000228217 -504.387285142179</t>
  </si>
  <si>
    <t>-496.21622556072 437.770411821338 -242.702798215755</t>
  </si>
  <si>
    <t>-264.49118686622 425.932016187675 -232.124290056096</t>
  </si>
  <si>
    <t>-607.818324014262 197.921776866826 -536.74195391753</t>
  </si>
  <si>
    <t>-626.862213077693 44.1715928879096 -518.419527172913</t>
  </si>
  <si>
    <t>-663.821881231542 2.90546660521477 -241.815657498235</t>
  </si>
  <si>
    <t>-459.360112305211 89.0745898350988 -310.50916905301</t>
  </si>
  <si>
    <t>-560.488504204023 316.297374762923 -101.941441623176</t>
  </si>
  <si>
    <t>-582.729570896288 308.838317673011 312.970934848018</t>
  </si>
  <si>
    <t>-629.272742914656 316.412261615673 774.184830437231</t>
  </si>
  <si>
    <t>-478.232532660621 317.026570833446 829.595093399079</t>
  </si>
  <si>
    <t>-535.626070102388 137.862182702451 -102.631085200613</t>
  </si>
  <si>
    <t>-494.005445846083 130.59797866583 310.790720358584</t>
  </si>
  <si>
    <t>-557.503257131735 56.2633769591407 762.233965102722</t>
  </si>
  <si>
    <t>-406.337328020555 59.2808930026915 817.221149317966</t>
  </si>
  <si>
    <t>9763-20170724T120837.578773200.bin</t>
  </si>
  <si>
    <t>-545.097804061616 227.199711939625 -100.353949191459</t>
  </si>
  <si>
    <t>-570.625831037228 222.888072019515 -207.998028384632</t>
  </si>
  <si>
    <t>-583.944974514638 222.448166242073 -299.912223293641</t>
  </si>
  <si>
    <t>-593.560031350573 223.107011567698 -383.25038367737</t>
  </si>
  <si>
    <t>-600.149451741556 224.763841948779 -466.868424413193</t>
  </si>
  <si>
    <t>-606.427636567763 228.186991205378 -589.317583366021</t>
  </si>
  <si>
    <t>-577.598781913957 233.774224769745 -661.966633135009</t>
  </si>
  <si>
    <t>-602.951550154492 258.02655390532 -534.748810268821</t>
  </si>
  <si>
    <t>-596.505400065422 411.13232863438 -505.545017865614</t>
  </si>
  <si>
    <t>-493.285173068069 437.478759303865 -244.336235181685</t>
  </si>
  <si>
    <t>-261.478036683891 427.417114274906 -233.718321127234</t>
  </si>
  <si>
    <t>-604.394121508519 195.343207576577 -536.427224751718</t>
  </si>
  <si>
    <t>-622.350279402729 41.6315424030324 -516.77372902343</t>
  </si>
  <si>
    <t>-657.959088807578 0.956331719084574 -239.905263559576</t>
  </si>
  <si>
    <t>-454.365929849922 88.6367246865607 -309.263018335576</t>
  </si>
  <si>
    <t>-558.096667752857 315.900151975877 -101.935353662961</t>
  </si>
  <si>
    <t>-581.093081223258 308.661462404786 312.939817517035</t>
  </si>
  <si>
    <t>-629.145527532446 316.55019464408 774.089016987376</t>
  </si>
  <si>
    <t>-478.158673874278 317.523254877053 829.639555572409</t>
  </si>
  <si>
    <t>-532.301514837723 138.361754871428 -102.239934770536</t>
  </si>
  <si>
    <t>-494.851155888894 129.681677210401 311.55318503239</t>
  </si>
  <si>
    <t>-557.690439119393 56.2707914278978 763.088727760351</t>
  </si>
  <si>
    <t>-406.405397247117 59.5106558546913 817.734485474788</t>
  </si>
  <si>
    <t>9763-20170724T120837.644579000.bin</t>
  </si>
  <si>
    <t>-540.457386170007 226.922788061218 -99.700619478014</t>
  </si>
  <si>
    <t>-565.16085498926 222.019139990904 -207.511540638164</t>
  </si>
  <si>
    <t>-578.194334931052 220.726615491203 -299.458766071574</t>
  </si>
  <si>
    <t>-587.72679663949 220.479696240546 -382.808734837118</t>
  </si>
  <si>
    <t>-594.415536776294 221.106827375374 -466.43286731443</t>
  </si>
  <si>
    <t>-601.043498332502 222.896395940236 -588.898346342997</t>
  </si>
  <si>
    <t>-572.533348669028 227.856768609882 -661.718523646874</t>
  </si>
  <si>
    <t>-597.69486990538 253.466387528879 -534.72708849175</t>
  </si>
  <si>
    <t>-591.938896517495 406.950811133432 -507.470408308671</t>
  </si>
  <si>
    <t>-489.095019337445 437.368254490951 -246.555565398091</t>
  </si>
  <si>
    <t>-257.195577650036 430.499329964272 -235.420252571089</t>
  </si>
  <si>
    <t>-598.575482018644 190.756142162124 -535.595972119484</t>
  </si>
  <si>
    <t>-615.166835737535 37.1874848340422 -513.660485756989</t>
  </si>
  <si>
    <t>-446.258686172744 87.8233851407535 -306.929978298892</t>
  </si>
  <si>
    <t>-554.053020629881 315.216947613399 -101.771256109805</t>
  </si>
  <si>
    <t>-578.334991750968 308.497855380523 313.039322554683</t>
  </si>
  <si>
    <t>-628.882763261529 317.002390783736 773.94674490607</t>
  </si>
  <si>
    <t>-477.991484641409 319.201512816635 829.721463348611</t>
  </si>
  <si>
    <t>-527.240056683574 138.324740195008 -100.980506795777</t>
  </si>
  <si>
    <t>-493.775994701394 128.62338169999 313.131333894359</t>
  </si>
  <si>
    <t>-557.990674721889 56.3523622529308 764.751407578075</t>
  </si>
  <si>
    <t>-406.486493176835 59.9009285902773 818.767186868361</t>
  </si>
  <si>
    <t>9763-20170724T120837.677666800.bin</t>
  </si>
  <si>
    <t>-538.484496257815 226.5991037752 -99.2546645740931</t>
  </si>
  <si>
    <t>-562.78361378158 221.499922277198 -207.148433335376</t>
  </si>
  <si>
    <t>-575.675576215026 219.887873472063 -299.110397535087</t>
  </si>
  <si>
    <t>-585.165573858327 219.293767911634 -382.463393371782</t>
  </si>
  <si>
    <t>-591.899699832287 219.521344686252 -466.086082626195</t>
  </si>
  <si>
    <t>-598.692978257704 220.673230431594 -588.550133358559</t>
  </si>
  <si>
    <t>-570.306119689936 225.348512724747 -661.437361004052</t>
  </si>
  <si>
    <t>-595.410770417062 251.526392104834 -534.535705137762</t>
  </si>
  <si>
    <t>-589.775387073026 405.18688454412 -508.128390704059</t>
  </si>
  <si>
    <t>-487.408445602573 437.586219391977 -247.264691624564</t>
  </si>
  <si>
    <t>-255.548329098878 431.112990462293 -235.118551433754</t>
  </si>
  <si>
    <t>-596.013487632946 188.809216661381 -535.092304750749</t>
  </si>
  <si>
    <t>-612.014044543062 35.3162941242151 -512.30730421472</t>
  </si>
  <si>
    <t>-443.289607444457 87.3786864303588 -305.829647992626</t>
  </si>
  <si>
    <t>-552.263758295568 314.876804613215 -101.577079432653</t>
  </si>
  <si>
    <t>-577.245502198158 308.348239974953 313.195019415263</t>
  </si>
  <si>
    <t>-628.815978244327 317.217637303821 773.925709065985</t>
  </si>
  <si>
    <t>-477.955028588711 319.631018075885 829.773500059824</t>
  </si>
  <si>
    <t>-525.074098933871 138.149489701736 -100.294389290382</t>
  </si>
  <si>
    <t>-492.562529288362 128.470875534874 313.893919457976</t>
  </si>
  <si>
    <t>-558.034154640094 56.2476165737546 765.463256491948</t>
  </si>
  <si>
    <t>-406.481047962443 59.4657712985047 819.362474229005</t>
  </si>
  <si>
    <t>9763-20170724T120837.741842400.bin</t>
  </si>
  <si>
    <t>-534.53489086972 226.121667141284 -98.3429671660135</t>
  </si>
  <si>
    <t>-558.181766346855 220.721683845183 -206.3669117536</t>
  </si>
  <si>
    <t>-570.735275758669 218.611826351661 -298.36569280489</t>
  </si>
  <si>
    <t>-580.011032984889 217.470825650998 -381.737137866721</t>
  </si>
  <si>
    <t>-586.626524528062 217.060965148189 -465.368571143531</t>
  </si>
  <si>
    <t>-593.354477316668 217.186351607783 -587.841612505326</t>
  </si>
  <si>
    <t>-564.989741800068 221.268384389064 -660.772964630828</t>
  </si>
  <si>
    <t>-590.313398098413 248.492427396555 -534.074177603278</t>
  </si>
  <si>
    <t>-585.286217340793 402.434516279424 -509.232776563981</t>
  </si>
  <si>
    <t>-484.264459080595 438.681149038992 -248.350871919302</t>
  </si>
  <si>
    <t>-252.534425308135 432.07890584806 -233.994232678422</t>
  </si>
  <si>
    <t>-590.491171815681 185.770490184222 -534.12868324755</t>
  </si>
  <si>
    <t>-605.666226813542 32.4184506115721 -509.95243437508</t>
  </si>
  <si>
    <t>-437.855682083416 85.946361060152 -303.613386837367</t>
  </si>
  <si>
    <t>-548.877933134867 314.060419774099 -101.039078233125</t>
  </si>
  <si>
    <t>-575.238747644444 307.94371940717 313.653982512508</t>
  </si>
  <si>
    <t>-628.632537565395 317.610786812385 774.00022251362</t>
  </si>
  <si>
    <t>-477.850338586962 320.270173809454 830.04910195782</t>
  </si>
  <si>
    <t>-520.699660784545 138.107037434223 -99.0011700790583</t>
  </si>
  <si>
    <t>-490.614805112983 127.851540277776 315.356515583794</t>
  </si>
  <si>
    <t>-558.042530945147 55.9669676003832 766.702230885598</t>
  </si>
  <si>
    <t>-406.447031817207 58.9669765904473 820.494779885642</t>
  </si>
  <si>
    <t>9763-20170724T120837.776934900.bin</t>
  </si>
  <si>
    <t>-532.648148539909 226.035152530905 -97.949886162115</t>
  </si>
  <si>
    <t>-556.054970595201 220.535144289659 -206.02101312274</t>
  </si>
  <si>
    <t>-568.472929570618 218.229678277382 -298.033561877775</t>
  </si>
  <si>
    <t>-577.655481505356 216.86663932697 -381.41200690699</t>
  </si>
  <si>
    <t>-584.208801247507 216.191531780886 -465.046468224796</t>
  </si>
  <si>
    <t>-590.881288994946 215.882373630298 -587.522202328026</t>
  </si>
  <si>
    <t>-562.52433390442 219.644098780535 -660.473931380477</t>
  </si>
  <si>
    <t>-587.938628099875 247.379080496967 -533.860935786459</t>
  </si>
  <si>
    <t>-583.553783414222 401.441386950977 -509.695846409273</t>
  </si>
  <si>
    <t>-483.067757726997 438.935160442203 -248.78327053463</t>
  </si>
  <si>
    <t>-251.370597944266 433.116366073793 -233.581398420876</t>
  </si>
  <si>
    <t>-587.968232285935 184.657075654566 -533.701057647713</t>
  </si>
  <si>
    <t>-602.854189863867 31.3507164706971 -508.980467984847</t>
  </si>
  <si>
    <t>-435.692699305831 85.194270265958 -302.491436255617</t>
  </si>
  <si>
    <t>-547.216971805029 313.906168704638 -100.765599770232</t>
  </si>
  <si>
    <t>-574.332084005353 307.822607210279 313.879333774075</t>
  </si>
  <si>
    <t>-628.50294513998 317.783566803435 774.077064194327</t>
  </si>
  <si>
    <t>-477.777930596198 320.926178083018 830.254614668571</t>
  </si>
  <si>
    <t>-518.555318404197 138.078089170775 -98.5545948346322</t>
  </si>
  <si>
    <t>-490.213050988243 127.311708104597 315.912924058976</t>
  </si>
  <si>
    <t>-558.105005314944 55.9532295569838 767.239330022781</t>
  </si>
  <si>
    <t>-406.48293960666 59.3782780790516 820.931489230762</t>
  </si>
  <si>
    <t>9763-20170724T120837.842650400.bin</t>
  </si>
  <si>
    <t>-529.127000832129 225.798922396764 -97.4459878778875</t>
  </si>
  <si>
    <t>-552.041820472716 220.262786051466 -205.620784184011</t>
  </si>
  <si>
    <t>-564.219440276395 217.696534492048 -297.658456873939</t>
  </si>
  <si>
    <t>-573.260542846494 216.005096012176 -381.046412197036</t>
  </si>
  <si>
    <t>-579.751393534711 214.912897697019 -464.68142691394</t>
  </si>
  <si>
    <t>-586.421987301287 213.899536345951 -587.153353790627</t>
  </si>
  <si>
    <t>-558.161312493499 217.1247600098 -660.16803914018</t>
  </si>
  <si>
    <t>-583.602075934111 245.704004294134 -533.667342274929</t>
  </si>
  <si>
    <t>-580.39966110631 399.940105056108 -510.48930104498</t>
  </si>
  <si>
    <t>-481.109991778416 438.292074988274 -249.243699121356</t>
  </si>
  <si>
    <t>-249.50523217209 434.762190067323 -232.058570992969</t>
  </si>
  <si>
    <t>-583.387944518163 182.984044922488 -533.159994899416</t>
  </si>
  <si>
    <t>-597.88876114243 29.7727824266487 -507.600160785524</t>
  </si>
  <si>
    <t>-431.695472639574 83.9464038661758 -300.501451597879</t>
  </si>
  <si>
    <t>-543.982469442417 313.623082408851 -100.310532474121</t>
  </si>
  <si>
    <t>-572.525801767908 307.571571786935 314.23892278643</t>
  </si>
  <si>
    <t>-628.265839368601 318.204907295858 774.192358012689</t>
  </si>
  <si>
    <t>-477.651214315245 321.98580092806 830.625859899568</t>
  </si>
  <si>
    <t>-514.679161688723 137.795728069541 -98.0336903479099</t>
  </si>
  <si>
    <t>-490.407420331815 125.850086500104 316.660015956055</t>
  </si>
  <si>
    <t>-558.035647588082 55.5817201572459 768.277749925019</t>
  </si>
  <si>
    <t>-406.421131029674 58.1099836512062 822.040964610112</t>
  </si>
  <si>
    <t>9763-20170724T120837.906824900.bin</t>
  </si>
  <si>
    <t>-526.177887471981 225.975163471985 -96.9615551966962</t>
  </si>
  <si>
    <t>-548.579554592271 220.516709856647 -205.247631327712</t>
  </si>
  <si>
    <t>-560.463801507433 217.806768640415 -297.319660353834</t>
  </si>
  <si>
    <t>-569.301062800136 215.902994359742 -380.724705274788</t>
  </si>
  <si>
    <t>-575.652018776352 214.519151002288 -464.366163423166</t>
  </si>
  <si>
    <t>-582.191251303446 212.993318068162 -586.839944318187</t>
  </si>
  <si>
    <t>-553.915326461361 215.860099928188 -659.863639730159</t>
  </si>
  <si>
    <t>-579.463202429351 245.021285717135 -533.48251433831</t>
  </si>
  <si>
    <t>-576.660793605553 399.378472553967 -511.081764722949</t>
  </si>
  <si>
    <t>-480.040461968723 438.434130755151 -248.941087800031</t>
  </si>
  <si>
    <t>-248.567632456631 435.111349778318 -230.024609824532</t>
  </si>
  <si>
    <t>-579.180637379584 182.304337462543 -532.716408393748</t>
  </si>
  <si>
    <t>-593.678175913223 29.1981358150483 -506.549569608402</t>
  </si>
  <si>
    <t>-427.960683989722 83.6184044132169 -299.236335756106</t>
  </si>
  <si>
    <t>-541.013811566477 313.750215193061 -99.8606498776653</t>
  </si>
  <si>
    <t>-571.046842129786 307.568241750031 314.581604165213</t>
  </si>
  <si>
    <t>-628.064091178595 318.620413804751 774.297277432741</t>
  </si>
  <si>
    <t>-477.549046259179 322.847022727387 830.964557883487</t>
  </si>
  <si>
    <t>-511.756092904988 138.015502172341 -97.4965669906562</t>
  </si>
  <si>
    <t>-490.562338242638 124.827478661065 317.328117843533</t>
  </si>
  <si>
    <t>-557.942012973763 55.4103512019024 769.209315481328</t>
  </si>
  <si>
    <t>-406.397727561914 58.9078463321694 823.11594315568</t>
  </si>
  <si>
    <t>9763-20170724T120837.944434000.bin</t>
  </si>
  <si>
    <t>-524.853334563794 226.191936805392 -96.7076162848231</t>
  </si>
  <si>
    <t>-547.077480737326 220.797201274914 -205.033523490821</t>
  </si>
  <si>
    <t>-558.830681675004 218.047342142753 -297.12113085734</t>
  </si>
  <si>
    <t>-567.559375301129 216.071705160356 -380.535912487567</t>
  </si>
  <si>
    <t>-573.81292933675 214.580407990541 -464.182915981761</t>
  </si>
  <si>
    <t>-580.223121630084 212.860409423159 -586.660986553851</t>
  </si>
  <si>
    <t>-551.8674583387 215.596749579639 -659.658870174103</t>
  </si>
  <si>
    <t>-577.566419959234 244.973190099223 -533.350906832084</t>
  </si>
  <si>
    <t>-574.866948987512 399.379053053755 -511.278004277079</t>
  </si>
  <si>
    <t>-479.704525567202 438.898938101466 -248.673992970349</t>
  </si>
  <si>
    <t>-248.297668374981 435.473789120301 -228.98455778353</t>
  </si>
  <si>
    <t>-577.254289922399 182.257382141622 -532.486406335225</t>
  </si>
  <si>
    <t>-591.773477550995 29.1955571130254 -506.033623952611</t>
  </si>
  <si>
    <t>-426.265633407339 83.5590765829475 -298.880289115324</t>
  </si>
  <si>
    <t>-539.562923548922 314.017264254336 -99.6339177435273</t>
  </si>
  <si>
    <t>-570.311264358861 307.675606050965 314.753474084657</t>
  </si>
  <si>
    <t>-628.001468090474 318.797140640783 774.351361517207</t>
  </si>
  <si>
    <t>-477.52686201738 323.225308225816 831.110718357862</t>
  </si>
  <si>
    <t>-510.548363488423 138.190361609616 -97.2254879216939</t>
  </si>
  <si>
    <t>-490.566216860312 124.488344808574 317.642718361638</t>
  </si>
  <si>
    <t>-557.892459855133 55.2955643659559 769.615569440716</t>
  </si>
  <si>
    <t>-406.385354015835 59.3766325444444 823.585578817164</t>
  </si>
  <si>
    <t>9763-20170724T120837.976512700.bin</t>
  </si>
  <si>
    <t>-523.663077195658 226.456174022971 -96.4856981693385</t>
  </si>
  <si>
    <t>-545.763132312359 221.125079309559 -204.840037460891</t>
  </si>
  <si>
    <t>-557.40208434916 218.354176147992 -296.941508634456</t>
  </si>
  <si>
    <t>-566.025587496688 216.331438607987 -380.366269102871</t>
  </si>
  <si>
    <t>-572.173217238481 214.764771673823 -464.019654615079</t>
  </si>
  <si>
    <t>-578.428332009218 212.905219502856 -586.503646965929</t>
  </si>
  <si>
    <t>-549.946163373258 215.527987478756 -659.456383065118</t>
  </si>
  <si>
    <t>-575.853287337014 245.078434466145 -533.226277823864</t>
  </si>
  <si>
    <t>-573.237350771393 399.526645842979 -511.42664215802</t>
  </si>
  <si>
    <t>-479.369970207828 439.293248284576 -248.394132588091</t>
  </si>
  <si>
    <t>-248.061304695204 435.611416222682 -227.6270146303</t>
  </si>
  <si>
    <t>-575.513987865352 182.363945516448 -532.291282916299</t>
  </si>
  <si>
    <t>-590.046680028848 29.3480632986693 -505.607006015135</t>
  </si>
  <si>
    <t>-424.88786402152 83.5912822234236 -298.610691721174</t>
  </si>
  <si>
    <t>-538.212378362658 314.387880414596 -99.4271617522743</t>
  </si>
  <si>
    <t>-569.551133309862 307.86253642646 314.913196809699</t>
  </si>
  <si>
    <t>-627.935116736145 319.003829732734 774.395511931014</t>
  </si>
  <si>
    <t>-477.495101722837 323.589855019744 831.233930555309</t>
  </si>
  <si>
    <t>-509.535614612065 138.333372527605 -96.9740035647562</t>
  </si>
  <si>
    <t>-490.591937914079 124.20057005056 317.928482290945</t>
  </si>
  <si>
    <t>-557.836112340186 55.0714660332203 769.977711136553</t>
  </si>
  <si>
    <t>-406.336816063226 58.5440632027032 824.012193433345</t>
  </si>
  <si>
    <t>9763-20170724T120838.042697100.bin</t>
  </si>
  <si>
    <t>-521.767705463041 227.358603634297 -96.0722816129876</t>
  </si>
  <si>
    <t>-543.616778718045 222.188274248417 -204.485377765858</t>
  </si>
  <si>
    <t>-555.044931042289 219.461063648571 -296.614463877494</t>
  </si>
  <si>
    <t>-563.481071023105 217.444856281094 -380.058515354528</t>
  </si>
  <si>
    <t>-569.44536956543 215.852450633656 -463.724765081603</t>
  </si>
  <si>
    <t>-575.438449549977 213.920766362655 -586.220673376441</t>
  </si>
  <si>
    <t>-546.700320449345 216.381020379921 -659.078686218693</t>
  </si>
  <si>
    <t>-572.971693723384 246.125714833097 -532.956911676282</t>
  </si>
  <si>
    <t>-570.299189515651 400.598069595532 -511.368405255621</t>
  </si>
  <si>
    <t>-478.731331297957 440.061947337307 -247.480979002132</t>
  </si>
  <si>
    <t>-247.574203465169 436.031027907905 -225.150664673287</t>
  </si>
  <si>
    <t>-572.645648113205 183.411522975463 -531.984073463992</t>
  </si>
  <si>
    <t>-587.401412753521 30.4469122526143 -505.113647204347</t>
  </si>
  <si>
    <t>-422.92435038466 84.5429280984717 -297.876344531228</t>
  </si>
  <si>
    <t>-535.858493817899 315.428925954098 -99.0296074366994</t>
  </si>
  <si>
    <t>-568.279602544574 308.487728806356 315.220597341041</t>
  </si>
  <si>
    <t>-627.844959080073 319.383372770014 774.478389784118</t>
  </si>
  <si>
    <t>-477.467961972042 324.319387474034 831.453968167777</t>
  </si>
  <si>
    <t>-508.088814092227 139.147246995014 -96.5167264054376</t>
  </si>
  <si>
    <t>-490.489740129322 124.11523075167 318.413275580161</t>
  </si>
  <si>
    <t>-557.788997016402 54.9710927132271 770.564709799781</t>
  </si>
  <si>
    <t>-406.336691738321 59.5457650666006 824.648903406293</t>
  </si>
  <si>
    <t>9763-20170724T120838.076787500.bin</t>
  </si>
  <si>
    <t>-521.005935614721 227.905234304712 -95.8670266134504</t>
  </si>
  <si>
    <t>-542.745903968732 222.822781581367 -204.306118135137</t>
  </si>
  <si>
    <t>-554.081175059017 220.153183180444 -296.448531050373</t>
  </si>
  <si>
    <t>-562.433734667487 218.184708490701 -379.902044263662</t>
  </si>
  <si>
    <t>-568.315012671433 216.636239541388 -463.574955511275</t>
  </si>
  <si>
    <t>-574.187757886818 214.765067244067 -586.077767643466</t>
  </si>
  <si>
    <t>-545.337890863485 217.188160059987 -658.892715401823</t>
  </si>
  <si>
    <t>-571.776506866472 246.943495965244 -532.795535511604</t>
  </si>
  <si>
    <t>-569.068996625408 401.424094259268 -511.202588835652</t>
  </si>
  <si>
    <t>-478.301820748982 440.345566637909 -246.95834951233</t>
  </si>
  <si>
    <t>-247.170326206151 436.150802280682 -224.393805641443</t>
  </si>
  <si>
    <t>-571.445139543856 184.22896134299 -531.853542356386</t>
  </si>
  <si>
    <t>-586.308103131424 31.2853019053146 -504.98709045534</t>
  </si>
  <si>
    <t>-422.120017464323 85.1595368032686 -297.441407820126</t>
  </si>
  <si>
    <t>-534.862510192665 316.037458344604 -98.8320927058833</t>
  </si>
  <si>
    <t>-567.814048054421 308.90314293283 315.373061755154</t>
  </si>
  <si>
    <t>-627.827509741248 319.557020725961 774.523375571593</t>
  </si>
  <si>
    <t>-477.465975069609 324.494233792177 831.539683597608</t>
  </si>
  <si>
    <t>-507.543351701468 139.640958066135 -96.3075695401228</t>
  </si>
  <si>
    <t>-490.267291288898 124.250247942524 318.622865772069</t>
  </si>
  <si>
    <t>-557.754778439486 54.9069999239696 770.781476869371</t>
  </si>
  <si>
    <t>-406.316178690663 59.5107277662696 824.901613331837</t>
  </si>
  <si>
    <t>9763-20170724T120838.140708800.bin</t>
  </si>
  <si>
    <t>-519.671074042592 229.127523391227 -95.5283982694857</t>
  </si>
  <si>
    <t>-541.207236224089 224.206682805968 -204.01563857434</t>
  </si>
  <si>
    <t>-552.388364073694 221.666670012573 -296.180529758976</t>
  </si>
  <si>
    <t>-560.609287704494 219.814759672269 -379.649796571183</t>
  </si>
  <si>
    <t>-566.366782320808 218.382472959328 -463.333412635337</t>
  </si>
  <si>
    <t>-572.067397395849 216.680843187875 -585.846744871634</t>
  </si>
  <si>
    <t>-543.007599189683 219.071666817461 -658.57929250002</t>
  </si>
  <si>
    <t>-569.715438186284 248.785541884178 -532.517511075354</t>
  </si>
  <si>
    <t>-567.034183607272 403.245473925041 -510.736327460677</t>
  </si>
  <si>
    <t>-477.368997522665 440.888661225968 -245.931330047501</t>
  </si>
  <si>
    <t>-246.219349438333 436.182691312089 -223.654651234099</t>
  </si>
  <si>
    <t>-569.416540605499 186.069533709916 -531.660362910132</t>
  </si>
  <si>
    <t>-584.507981199198 33.1231711916955 -504.920627286468</t>
  </si>
  <si>
    <t>-420.603752472691 86.455028528665 -296.842534283424</t>
  </si>
  <si>
    <t>-533.174297679827 317.442581963443 -98.4797294238409</t>
  </si>
  <si>
    <t>-567.252702952427 309.708012809223 315.62336766411</t>
  </si>
  <si>
    <t>-627.828716189439 319.849937974459 774.614248624958</t>
  </si>
  <si>
    <t>-477.486641093108 324.90971811198 831.671093798476</t>
  </si>
  <si>
    <t>-506.537095682376 140.729672329398 -95.9884087723096</t>
  </si>
  <si>
    <t>-489.775895430474 124.543533345333 318.932884180986</t>
  </si>
  <si>
    <t>-557.626929603364 54.6762805255821 771.085849702135</t>
  </si>
  <si>
    <t>-406.22585690333 58.7413103675508 825.353835721077</t>
  </si>
  <si>
    <t>9763-20170724T120838.208397200.bin</t>
  </si>
  <si>
    <t>-518.636285191312 230.30346175151 -95.2337455449297</t>
  </si>
  <si>
    <t>-540.002986785757 225.514097902963 -203.760478877733</t>
  </si>
  <si>
    <t>-551.056670615614 223.124318143839 -295.944731458558</t>
  </si>
  <si>
    <t>-559.16817485845 221.425325901826 -379.427908143629</t>
  </si>
  <si>
    <t>-564.821415585653 220.162496326681 -463.121380999188</t>
  </si>
  <si>
    <t>-570.374979704252 218.727113730619 -585.644885067153</t>
  </si>
  <si>
    <t>-541.134249238379 221.23779937119 -658.300787658361</t>
  </si>
  <si>
    <t>-568.056652063345 250.715933258457 -532.244569778194</t>
  </si>
  <si>
    <t>-565.218421223109 405.12084596952 -510.130919067023</t>
  </si>
  <si>
    <t>-476.746250655708 441.500054812489 -244.748525684766</t>
  </si>
  <si>
    <t>-245.667427387996 435.657104937182 -222.01214911463</t>
  </si>
  <si>
    <t>-567.819551232004 187.998156880572 -531.520595839762</t>
  </si>
  <si>
    <t>-583.178796555909 35.0357089951208 -505.016082999573</t>
  </si>
  <si>
    <t>-419.050940874249 87.7270295516 -296.478219054072</t>
  </si>
  <si>
    <t>-531.857457367073 318.76790933031 -98.1849559921859</t>
  </si>
  <si>
    <t>-566.756426561571 310.478692434033 315.839150097571</t>
  </si>
  <si>
    <t>-627.846071982485 320.089727139966 774.697162639481</t>
  </si>
  <si>
    <t>-477.513313550417 325.338690924928 831.761381361853</t>
  </si>
  <si>
    <t>-505.735572248577 141.727718089228 -95.7441246315815</t>
  </si>
  <si>
    <t>-489.476152695222 124.917530797718 319.172365471901</t>
  </si>
  <si>
    <t>-557.512187448616 54.3662557035418 771.265196859002</t>
  </si>
  <si>
    <t>-406.127046559281 57.8386497552908 825.618877467553</t>
  </si>
  <si>
    <t>9763-20170724T120838.243987900.bin</t>
  </si>
  <si>
    <t>-518.236124584756 230.894398499461 -95.1352079933299</t>
  </si>
  <si>
    <t>-539.570192903008 226.140410147254 -203.669809903186</t>
  </si>
  <si>
    <t>-550.596178863437 223.836427720655 -295.859568441496</t>
  </si>
  <si>
    <t>-558.681619909841 222.236769063063 -379.347302602702</t>
  </si>
  <si>
    <t>-564.306862444546 221.095988039084 -463.044366715323</t>
  </si>
  <si>
    <t>-569.816889585921 219.863101888767 -585.572014015987</t>
  </si>
  <si>
    <t>-540.501709379991 222.489719655566 -658.193883710155</t>
  </si>
  <si>
    <t>-567.502307602892 251.763449218111 -532.118947224328</t>
  </si>
  <si>
    <t>-564.5456832681 406.123041748381 -509.694810255845</t>
  </si>
  <si>
    <t>-476.711073106302 441.749804221992 -243.998695167505</t>
  </si>
  <si>
    <t>-245.676478523735 434.892722494239 -221.096362877651</t>
  </si>
  <si>
    <t>-567.296023942566 189.044474550665 -531.496988102826</t>
  </si>
  <si>
    <t>-582.716932768791 36.0500382974792 -505.1816084623</t>
  </si>
  <si>
    <t>-418.498217781207 88.3588726340849 -296.362063520497</t>
  </si>
  <si>
    <t>-531.377226322667 319.408872990658 -98.0760201906131</t>
  </si>
  <si>
    <t>-566.546782019472 310.870020212768 315.920138531917</t>
  </si>
  <si>
    <t>-627.8791069353 320.172545607216 774.734996063243</t>
  </si>
  <si>
    <t>-477.547196503207 325.317098771778 831.810922533827</t>
  </si>
  <si>
    <t>-505.448916271203 142.273223041494 -95.6562732261411</t>
  </si>
  <si>
    <t>-489.47189936109 125.157804573291 319.258598012074</t>
  </si>
  <si>
    <t>-557.4959738021 54.2633500376294 771.318366919162</t>
  </si>
  <si>
    <t>-406.097512792959 57.432989034726 825.653246238056</t>
  </si>
  <si>
    <t>9763-20170724T120838.275072500.bin</t>
  </si>
  <si>
    <t>-517.868227824781 231.478843587752 -95.0814468841689</t>
  </si>
  <si>
    <t>-539.17101611765 226.771642683109 -203.624148676038</t>
  </si>
  <si>
    <t>-550.158186091831 224.586613300994 -295.821466338554</t>
  </si>
  <si>
    <t>-558.201989346652 223.127392991064 -379.315794373407</t>
  </si>
  <si>
    <t>-563.778250655247 222.158988549095 -463.018411560513</t>
  </si>
  <si>
    <t>-569.207527302226 221.214144055252 -585.552124599739</t>
  </si>
  <si>
    <t>-539.806615160955 224.009746762247 -658.1330980798</t>
  </si>
  <si>
    <t>-566.925314128568 252.988898813698 -532.022773886248</t>
  </si>
  <si>
    <t>-563.87719102991 407.281222906972 -509.242078963563</t>
  </si>
  <si>
    <t>-476.720639341505 442.416433456478 -243.257355966337</t>
  </si>
  <si>
    <t>-245.731718513537 434.460965703066 -220.249883929117</t>
  </si>
  <si>
    <t>-566.725085624485 190.268576945437 -531.547920772113</t>
  </si>
  <si>
    <t>-582.223277941235 37.2317563634967 -505.526683625458</t>
  </si>
  <si>
    <t>-418.019247229757 88.9945559503044 -296.353509863134</t>
  </si>
  <si>
    <t>-530.885753279352 320.018646097654 -97.9797280755681</t>
  </si>
  <si>
    <t>-566.419560610083 311.245312675797 315.980389894458</t>
  </si>
  <si>
    <t>-627.92667802901 320.2368805065 774.758638176742</t>
  </si>
  <si>
    <t>-477.590699454616 325.21057716847 831.838971478367</t>
  </si>
  <si>
    <t>-505.181447468885 142.853023440175 -95.6057316730604</t>
  </si>
  <si>
    <t>-489.53279310632 125.401342888588 319.307684924844</t>
  </si>
  <si>
    <t>-557.486055024172 54.1786129184904 771.351649873067</t>
  </si>
  <si>
    <t>-406.075779801839 57.2821241520883 825.657445043857</t>
  </si>
  <si>
    <t>9763-20170724T120838.343263800.bin</t>
  </si>
  <si>
    <t>-517.33055351311 232.613981364122 -95.0366764479415</t>
  </si>
  <si>
    <t>-538.489075376261 227.987164264243 -203.611062206426</t>
  </si>
  <si>
    <t>-549.393880613023 226.0688011177 -295.82412122818</t>
  </si>
  <si>
    <t>-557.375509973607 224.931327705805 -379.329453773634</t>
  </si>
  <si>
    <t>-562.899607881381 224.367144088935 -463.038996535882</t>
  </si>
  <si>
    <t>-568.261794685634 224.103075130177 -585.579210614521</t>
  </si>
  <si>
    <t>-538.715897930185 227.321931629924 -658.083702543329</t>
  </si>
  <si>
    <t>-566.042357993263 255.579672314289 -531.871288927267</t>
  </si>
  <si>
    <t>-562.981774985797 409.746812515996 -508.184932424099</t>
  </si>
  <si>
    <t>-476.56539868141 443.299937059021 -241.754762802501</t>
  </si>
  <si>
    <t>-245.671543207887 433.196975702937 -218.635829282587</t>
  </si>
  <si>
    <t>-565.775539933733 192.857942004572 -531.747921986283</t>
  </si>
  <si>
    <t>-581.130045767494 39.6722744866831 -506.577108792848</t>
  </si>
  <si>
    <t>-417.461226742879 90.377727293765 -296.504641853131</t>
  </si>
  <si>
    <t>-530.192348912679 321.247686988369 -97.8823952135556</t>
  </si>
  <si>
    <t>-566.410744290799 311.933723888466 316.006589415258</t>
  </si>
  <si>
    <t>-628.001656289341 320.454002630009 774.777965554308</t>
  </si>
  <si>
    <t>-477.65624649126 325.552580366817 831.822548403268</t>
  </si>
  <si>
    <t>-504.771234654899 143.946707097071 -95.5799927521346</t>
  </si>
  <si>
    <t>-489.625553916487 125.711533600853 319.318443151127</t>
  </si>
  <si>
    <t>-557.419862672807 54.0273071555544 771.397680232932</t>
  </si>
  <si>
    <t>-406.014417800871 57.3546531287313 825.703754403848</t>
  </si>
  <si>
    <t>9763-20170724T120838.376345900.bin</t>
  </si>
  <si>
    <t>-517.097629953794 233.089796635252 -95.0037099043967</t>
  </si>
  <si>
    <t>-538.185499369267 228.488594815179 -203.592858060635</t>
  </si>
  <si>
    <t>-549.058942585029 226.716766569671 -295.812667268938</t>
  </si>
  <si>
    <t>-557.021324722514 225.760938215108 -379.322007086102</t>
  </si>
  <si>
    <t>-562.533795305972 225.428470328177 -463.033703030808</t>
  </si>
  <si>
    <t>-567.885826723696 225.559217957825 -585.574502358274</t>
  </si>
  <si>
    <t>-538.281297039393 229.040575497026 -658.042855173221</t>
  </si>
  <si>
    <t>-565.699490815238 256.86241814785 -531.764179204357</t>
  </si>
  <si>
    <t>-562.668487750532 410.941983477818 -507.517627305339</t>
  </si>
  <si>
    <t>-476.294513427835 443.479138468761 -240.947912061598</t>
  </si>
  <si>
    <t>-245.408244390403 432.792424665909 -218.015939499193</t>
  </si>
  <si>
    <t>-565.375341884913 194.141193165064 -531.845159881407</t>
  </si>
  <si>
    <t>-580.605016888838 40.8586569764693 -507.1973242703</t>
  </si>
  <si>
    <t>-417.125217995198 91.0729053717273 -296.70159711737</t>
  </si>
  <si>
    <t>-529.967314961141 321.750478304514 -97.8322174454325</t>
  </si>
  <si>
    <t>-566.478439068224 312.258851621018 316.026981249779</t>
  </si>
  <si>
    <t>-628.043364117833 320.548073375724 774.785801317096</t>
  </si>
  <si>
    <t>-477.695523384513 325.746765200598 831.814989923242</t>
  </si>
  <si>
    <t>-504.499236981012 144.384375269479 -95.5742179739722</t>
  </si>
  <si>
    <t>-489.642046799764 125.845955295822 319.321236075448</t>
  </si>
  <si>
    <t>-557.354113387815 53.8831184906094 771.404393269137</t>
  </si>
  <si>
    <t>-405.950208747415 56.2868950662551 825.763467825104</t>
  </si>
  <si>
    <t>9763-20170724T120838.441555800.bin</t>
  </si>
  <si>
    <t>-516.732276673907 233.843386464888 -94.9640690615377</t>
  </si>
  <si>
    <t>-537.726895201925 229.265014860074 -203.572244525055</t>
  </si>
  <si>
    <t>-548.602630882546 227.817183606611 -295.797317305772</t>
  </si>
  <si>
    <t>-556.593183333104 227.274826649801 -379.307824755795</t>
  </si>
  <si>
    <t>-562.156775839509 227.477563110608 -463.016504696764</t>
  </si>
  <si>
    <t>-567.605154948771 228.524216684613 -585.54868373936</t>
  </si>
  <si>
    <t>-537.933150155987 232.630805952886 -657.956583826705</t>
  </si>
  <si>
    <t>-565.433330935006 259.424293001532 -531.50490956483</t>
  </si>
  <si>
    <t>-562.490396548056 413.302957245704 -505.978836568349</t>
  </si>
  <si>
    <t>-475.549202933296 443.225745422679 -239.287167332908</t>
  </si>
  <si>
    <t>-244.610532447279 432.018690901021 -217.145465001539</t>
  </si>
  <si>
    <t>-564.995534233097 196.705681840574 -532.060200466535</t>
  </si>
  <si>
    <t>-579.862576137823 43.2077389067842 -508.569013581734</t>
  </si>
  <si>
    <t>-619.302873435139 0.257797879308555 -232.564703385284</t>
  </si>
  <si>
    <t>-416.263022539161 92.6711246208993 -297.241626606437</t>
  </si>
  <si>
    <t>-529.831059499412 322.514448317619 -97.7611216154372</t>
  </si>
  <si>
    <t>-566.604995919527 312.732386287208 316.068043901386</t>
  </si>
  <si>
    <t>-628.117108476899 320.696509663458 774.816345936487</t>
  </si>
  <si>
    <t>-477.762773595935 325.974854594887 831.820990597366</t>
  </si>
  <si>
    <t>-503.951613885776 145.112615646816 -95.5816855763896</t>
  </si>
  <si>
    <t>-489.718287375983 126.09171615704 319.313746386052</t>
  </si>
  <si>
    <t>-557.263691668169 53.7246428633557 771.394625415389</t>
  </si>
  <si>
    <t>-405.876317197168 56.8126228772971 825.765153239957</t>
  </si>
  <si>
    <t>9763-20170724T120838.475646100.bin</t>
  </si>
  <si>
    <t>-516.630700926331 234.102074020419 -94.9688629855375</t>
  </si>
  <si>
    <t>-537.605227949742 229.529602190709 -203.581366685564</t>
  </si>
  <si>
    <t>-548.514688262993 228.249433350512 -295.804833350456</t>
  </si>
  <si>
    <t>-556.552542935754 227.922023100348 -379.311848759578</t>
  </si>
  <si>
    <t>-562.178208102939 228.404157565003 -463.015283775578</t>
  </si>
  <si>
    <t>-567.731597947906 229.929236139906 -585.537756624248</t>
  </si>
  <si>
    <t>-538.074027797042 234.379382318918 -657.931302340418</t>
  </si>
  <si>
    <t>-565.524610386074 260.617687876728 -531.375194639084</t>
  </si>
  <si>
    <t>-562.730033021632 414.366096544496 -505.066740212853</t>
  </si>
  <si>
    <t>-475.189584344222 443.206109294248 -238.451805417978</t>
  </si>
  <si>
    <t>-244.23423812161 431.595796491866 -216.695242135187</t>
  </si>
  <si>
    <t>-565.065070529876 197.902075980805 -532.176780467454</t>
  </si>
  <si>
    <t>-579.714637620119 44.2824736833468 -509.343036650377</t>
  </si>
  <si>
    <t>-618.930067477933 0.27471488430615 -233.473242301007</t>
  </si>
  <si>
    <t>-416.088623268743 93.4375597510962 -297.696142056992</t>
  </si>
  <si>
    <t>-529.885125090189 322.773777630969 -97.7309859622339</t>
  </si>
  <si>
    <t>-566.679035402241 312.814454591554 316.092208519746</t>
  </si>
  <si>
    <t>-628.192645294521 320.683158239442 774.837462856207</t>
  </si>
  <si>
    <t>-477.825460321495 325.553679286767 831.844598512263</t>
  </si>
  <si>
    <t>-503.709030607792 145.378937634192 -95.6115696457263</t>
  </si>
  <si>
    <t>-489.810799959676 126.119218759254 319.284235051577</t>
  </si>
  <si>
    <t>-557.225722470613 53.5924239764902 771.366233141083</t>
  </si>
  <si>
    <t>-405.828754942704 56.2689949477146 825.731818877983</t>
  </si>
  <si>
    <t>9763-20170724T120838.546719300.bin</t>
  </si>
  <si>
    <t>-516.429102034311 234.639783748541 -95.0755993818839</t>
  </si>
  <si>
    <t>-537.284628881108 230.052854803522 -203.710418758475</t>
  </si>
  <si>
    <t>-548.224157523637 229.1123658515 -295.934407132928</t>
  </si>
  <si>
    <t>-556.332214830827 229.226837064218 -379.43521723121</t>
  </si>
  <si>
    <t>-562.066013827196 230.284979697661 -463.125965355173</t>
  </si>
  <si>
    <t>-567.814096826858 232.797254707019 -585.623215741494</t>
  </si>
  <si>
    <t>-538.273539508144 238.02504660447 -658.012718706807</t>
  </si>
  <si>
    <t>-565.471645178871 263.048966488306 -531.220992864591</t>
  </si>
  <si>
    <t>-562.510058178059 416.488900414503 -503.232441039836</t>
  </si>
  <si>
    <t>-473.694449570462 443.464307535269 -236.844167856075</t>
  </si>
  <si>
    <t>-242.816062450095 430.035351909661 -215.318602666929</t>
  </si>
  <si>
    <t>-565.112070230801 200.34102718698 -532.524003343872</t>
  </si>
  <si>
    <t>-579.49306829945 46.4947898951807 -511.046045857483</t>
  </si>
  <si>
    <t>-617.924617384344 0.314989020020448 -235.421249174289</t>
  </si>
  <si>
    <t>-415.51286421818 94.9218960497419 -298.884382684102</t>
  </si>
  <si>
    <t>-530.119663429858 323.256483999613 -97.7208902487278</t>
  </si>
  <si>
    <t>-567.124694491108 313.044801908045 316.07729380079</t>
  </si>
  <si>
    <t>-628.270049230902 320.791534450821 774.862530795178</t>
  </si>
  <si>
    <t>-477.907182795524 326.216628877215 831.830997037843</t>
  </si>
  <si>
    <t>-503.010060660058 146.047107655476 -95.7926299526729</t>
  </si>
  <si>
    <t>-490.588233182544 126.128328416942 319.118803873299</t>
  </si>
  <si>
    <t>-557.18195762832 53.4573414888544 771.310500042569</t>
  </si>
  <si>
    <t>-405.783658356673 56.7640109743563 825.637679456417</t>
  </si>
  <si>
    <t>9763-20170724T120838.573791800.bin</t>
  </si>
  <si>
    <t>-516.308138476046 234.842125229965 -95.1369371050527</t>
  </si>
  <si>
    <t>-537.088733854433 230.317192055197 -203.788595066845</t>
  </si>
  <si>
    <t>-548.057250970793 229.583968878902 -296.011132174749</t>
  </si>
  <si>
    <t>-556.224072443935 229.945065614267 -379.505524181887</t>
  </si>
  <si>
    <t>-562.046731972566 231.308641057625 -463.185595304632</t>
  </si>
  <si>
    <t>-567.955351770516 234.331199596425 -585.663790878102</t>
  </si>
  <si>
    <t>-538.538012197252 239.990710084413 -658.07089036079</t>
  </si>
  <si>
    <t>-565.504464010533 264.35600023744 -531.140935358628</t>
  </si>
  <si>
    <t>-562.353928912419 417.631969998626 -502.271735523777</t>
  </si>
  <si>
    <t>-472.662394762107 442.869461269926 -236.006653170783</t>
  </si>
  <si>
    <t>-241.753779727937 428.545431531668 -215.401454953939</t>
  </si>
  <si>
    <t>-565.220924961392 201.653781103235 -532.701918827925</t>
  </si>
  <si>
    <t>-579.599015440272 47.7189847811055 -511.86750626249</t>
  </si>
  <si>
    <t>-617.566526941428 0.549992564085642 -236.345960714669</t>
  </si>
  <si>
    <t>-415.317080672207 95.6378024615065 -299.607332567592</t>
  </si>
  <si>
    <t>-530.247905368331 323.382471625558 -97.7085495797033</t>
  </si>
  <si>
    <t>-567.401538787333 313.052131584435 316.073470746635</t>
  </si>
  <si>
    <t>-628.351756116388 320.788324134241 774.8770255993</t>
  </si>
  <si>
    <t>-477.974986429359 326.030734882401 831.825800776175</t>
  </si>
  <si>
    <t>-502.661448726107 146.321289204378 -95.930570233213</t>
  </si>
  <si>
    <t>-490.977544533262 125.888325403136 318.977414883773</t>
  </si>
  <si>
    <t>-557.116665514812 53.2734590453601 771.271066684099</t>
  </si>
  <si>
    <t>-405.722228331356 56.1111677002166 825.635567641815</t>
  </si>
  <si>
    <t>9763-20170724T120838.642559200.bin</t>
  </si>
  <si>
    <t>-516.113793383446 235.012039953869 -95.2188632506792</t>
  </si>
  <si>
    <t>-536.776819723839 230.739098955122 -203.903140202871</t>
  </si>
  <si>
    <t>-547.728373477017 230.467099957107 -296.130198682611</t>
  </si>
  <si>
    <t>-555.906258049357 231.344354622596 -379.619699308864</t>
  </si>
  <si>
    <t>-561.762452774142 233.321958116936 -463.285242378851</t>
  </si>
  <si>
    <t>-567.741006768718 237.348018344799 -585.730999170773</t>
  </si>
  <si>
    <t>-538.415248827922 243.814421833586 -658.10780121817</t>
  </si>
  <si>
    <t>-565.146606003499 266.925924581909 -530.970837558276</t>
  </si>
  <si>
    <t>-561.72738057247 419.91810364186 -500.670180391299</t>
  </si>
  <si>
    <t>-470.065730106838 442.709932946117 -234.855797490187</t>
  </si>
  <si>
    <t>-238.938090932941 427.022654206431 -218.049365060559</t>
  </si>
  <si>
    <t>-565.088627752371 204.237377062301 -533.034868191801</t>
  </si>
  <si>
    <t>-579.800863735778 50.1630510256632 -513.488924311027</t>
  </si>
  <si>
    <t>-616.906935583637 1.41590622572062 -238.124753246848</t>
  </si>
  <si>
    <t>-414.771582836942 96.9032017350132 -301.148750207944</t>
  </si>
  <si>
    <t>-530.049004165275 323.470973024648 -97.6292010358929</t>
  </si>
  <si>
    <t>-567.739517974983 312.888867329742 316.097818898634</t>
  </si>
  <si>
    <t>-628.414135497768 320.94192364864 774.906184148023</t>
  </si>
  <si>
    <t>-478.035303481475 326.40254531311 831.828894454684</t>
  </si>
  <si>
    <t>-502.453188371938 146.356043541616 -96.2240498927757</t>
  </si>
  <si>
    <t>-491.598118976556 125.435264163054 318.682042014399</t>
  </si>
  <si>
    <t>-557.018837178968 53.1755126829362 771.156800380987</t>
  </si>
  <si>
    <t>-405.67751599645 57.3595827823708 825.582101195738</t>
  </si>
  <si>
    <t>9763-20170724T120838.677652700.bin</t>
  </si>
  <si>
    <t>-515.963432053817 234.822723014575 -95.2422823902472</t>
  </si>
  <si>
    <t>-536.623601917573 230.719316482979 -203.933669122299</t>
  </si>
  <si>
    <t>-547.555717070782 230.703499961195 -296.163384473586</t>
  </si>
  <si>
    <t>-555.7073070952 231.859764927122 -379.651940291012</t>
  </si>
  <si>
    <t>-561.526690596557 234.163508297874 -463.311825328663</t>
  </si>
  <si>
    <t>-567.438816887594 238.71736460636 -585.742364826969</t>
  </si>
  <si>
    <t>-538.071149317851 245.53677912152 -658.069624672817</t>
  </si>
  <si>
    <t>-564.808414241862 268.058719041954 -530.856971473171</t>
  </si>
  <si>
    <t>-561.113945364328 420.892820615684 -499.825320585817</t>
  </si>
  <si>
    <t>-468.814066693592 442.586339703078 -234.139970791718</t>
  </si>
  <si>
    <t>-237.610612021994 426.365720074419 -218.961250313901</t>
  </si>
  <si>
    <t>-564.880850642293 205.379512205822 -533.184738584987</t>
  </si>
  <si>
    <t>-579.925500805356 51.2449991143581 -514.268382926293</t>
  </si>
  <si>
    <t>-616.51920013045 1.91608624463379 -238.939191562736</t>
  </si>
  <si>
    <t>-414.324975901653 97.247949149461 -302.009590563239</t>
  </si>
  <si>
    <t>-529.702431603042 323.424119169008 -97.5686913561008</t>
  </si>
  <si>
    <t>-567.616805833535 312.690828727811 316.133920308628</t>
  </si>
  <si>
    <t>-628.461197973487 320.978361482526 774.920165210112</t>
  </si>
  <si>
    <t>-478.084982312427 326.286996771453 831.864578710207</t>
  </si>
  <si>
    <t>-502.545890530636 145.97588327026 -96.3751306707752</t>
  </si>
  <si>
    <t>-492.011536384202 124.980533679416 318.535496654738</t>
  </si>
  <si>
    <t>-556.947989831287 52.9537497409594 771.11438640268</t>
  </si>
  <si>
    <t>-405.603282211499 56.4747795194962 825.577224684019</t>
  </si>
  <si>
    <t>9763-20170724T120838.744837600.bin</t>
  </si>
  <si>
    <t>-515.641120393721 234.653561068092 -95.3095893629184</t>
  </si>
  <si>
    <t>-536.453069845817 230.910319165424 -203.98497705813</t>
  </si>
  <si>
    <t>-547.421407882038 231.427316876345 -296.209084138103</t>
  </si>
  <si>
    <t>-555.565703861014 233.164538987697 -379.688251946787</t>
  </si>
  <si>
    <t>-561.335366604073 236.144908641515 -463.330104486614</t>
  </si>
  <si>
    <t>-567.126219999551 241.792575521114 -585.720840997836</t>
  </si>
  <si>
    <t>-537.648326198556 249.208034706579 -657.944688570875</t>
  </si>
  <si>
    <t>-564.398078833912 270.642194612257 -530.580174765947</t>
  </si>
  <si>
    <t>-559.877241739398 423.174457707989 -498.135868245318</t>
  </si>
  <si>
    <t>-466.762655885498 443.134499074021 -232.598924903741</t>
  </si>
  <si>
    <t>-235.477722253608 426.057503187324 -219.785288974519</t>
  </si>
  <si>
    <t>-564.772351498309 207.98681173021 -533.453656476842</t>
  </si>
  <si>
    <t>-580.640717399692 53.7976925686858 -515.842136436985</t>
  </si>
  <si>
    <t>-616.718041511763 3.06491924799479 -240.700026621587</t>
  </si>
  <si>
    <t>-414.237229814548 97.8352977651384 -303.697089365549</t>
  </si>
  <si>
    <t>-528.633308792074 323.609891297463 -97.4392251883944</t>
  </si>
  <si>
    <t>-567.001994566778 312.570307701659 316.213490934137</t>
  </si>
  <si>
    <t>-628.503836279437 321.135296592462 774.933371518499</t>
  </si>
  <si>
    <t>-478.150112408238 326.334512691686 831.94691256506</t>
  </si>
  <si>
    <t>-503.032754774975 145.592318005859 -96.6243343575351</t>
  </si>
  <si>
    <t>-492.794694946587 124.267512728108 318.276892751951</t>
  </si>
  <si>
    <t>-556.87245502548 52.7276320569083 771.059628099034</t>
  </si>
  <si>
    <t>-405.522252710693 55.8706963543832 825.53061172155</t>
  </si>
  <si>
    <t>9763-20170724T120838.775919700.bin</t>
  </si>
  <si>
    <t>-515.566714582475 234.672251023641 -95.3149669913978</t>
  </si>
  <si>
    <t>-536.482138897149 231.065003411229 -203.975030656512</t>
  </si>
  <si>
    <t>-547.514445163496 231.826502671001 -296.189797966062</t>
  </si>
  <si>
    <t>-555.705048098792 233.839852844328 -379.658327220435</t>
  </si>
  <si>
    <t>-561.507820922398 237.150338119208 -463.285577778413</t>
  </si>
  <si>
    <t>-567.331029864753 243.340152797753 -585.648587672322</t>
  </si>
  <si>
    <t>-537.841872515311 251.010691932247 -657.841057545363</t>
  </si>
  <si>
    <t>-564.491793380296 271.944614402814 -530.385836653162</t>
  </si>
  <si>
    <t>-559.440489479134 424.308428581521 -497.309981960396</t>
  </si>
  <si>
    <t>-466.219830408714 443.600373525107 -231.760924097325</t>
  </si>
  <si>
    <t>-234.855138854489 427.098190566051 -219.65345365758</t>
  </si>
  <si>
    <t>-565.059963016957 209.30351366962 -533.527432846245</t>
  </si>
  <si>
    <t>-581.440707306643 55.0906076025778 -516.519819168605</t>
  </si>
  <si>
    <t>-617.41625265356 3.431927775438 -241.53668028412</t>
  </si>
  <si>
    <t>-414.773609933259 98.0141366539747 -304.295451278807</t>
  </si>
  <si>
    <t>-528.166498704047 323.794112720074 -97.384037260005</t>
  </si>
  <si>
    <t>-566.630789678722 312.648923443779 316.257003525814</t>
  </si>
  <si>
    <t>-628.539883083797 321.211353381484 774.926802765061</t>
  </si>
  <si>
    <t>-478.194990432931 326.403506103065 831.964329429421</t>
  </si>
  <si>
    <t>-503.320129163842 145.46301752235 -96.6967852667061</t>
  </si>
  <si>
    <t>-493.117847196471 124.202471240753 318.208644008963</t>
  </si>
  <si>
    <t>-556.872383795583 52.7307953863908 771.053042239522</t>
  </si>
  <si>
    <t>-405.520991049048 56.6033106800203 825.473374934762</t>
  </si>
  <si>
    <t>9763-20170724T120838.841962400.bin</t>
  </si>
  <si>
    <t>-515.533932853725 234.914076426441 -95.2776031063923</t>
  </si>
  <si>
    <t>-536.673887149067 231.499331289801 -203.900493094829</t>
  </si>
  <si>
    <t>-547.812838886817 232.66461403067 -296.098176772464</t>
  </si>
  <si>
    <t>-556.061420178568 235.145640048845 -379.54836199515</t>
  </si>
  <si>
    <t>-561.880628033434 239.020143216608 -463.150197946899</t>
  </si>
  <si>
    <t>-567.679265148069 246.139460078069 -585.463815487786</t>
  </si>
  <si>
    <t>-538.183427599369 254.216080609751 -657.609251343684</t>
  </si>
  <si>
    <t>-564.63169549042 274.321280757368 -529.99532800614</t>
  </si>
  <si>
    <t>-558.527456475659 426.40804612405 -495.878828607156</t>
  </si>
  <si>
    <t>-465.768193183527 443.596391595271 -230.023919488531</t>
  </si>
  <si>
    <t>-234.312092601776 429.245809620122 -216.960019711503</t>
  </si>
  <si>
    <t>-565.638026005645 211.709965126261 -533.591883086176</t>
  </si>
  <si>
    <t>-583.148286747396 57.5304899930163 -517.538705887385</t>
  </si>
  <si>
    <t>-619.252205403765 4.19119441997054 -242.893458261119</t>
  </si>
  <si>
    <t>-416.099819849553 98.1134899790354 -304.992075656051</t>
  </si>
  <si>
    <t>-527.37295331829 324.283195211409 -97.2614487054285</t>
  </si>
  <si>
    <t>-566.112650892028 313.003105358293 316.350234009038</t>
  </si>
  <si>
    <t>-628.650629473832 321.329786600231 774.911958842203</t>
  </si>
  <si>
    <t>-478.302953843889 326.124021871833 831.977150753014</t>
  </si>
  <si>
    <t>-504.044109964958 145.489072531229 -96.7141539623822</t>
  </si>
  <si>
    <t>-493.451068359688 124.455981158274 318.193083686591</t>
  </si>
  <si>
    <t>-556.854116689205 52.5676935596268 771.053117270872</t>
  </si>
  <si>
    <t>-405.445134694449 55.9701035125263 825.344765254118</t>
  </si>
  <si>
    <t>9763-20170724T120838.875050600.bin</t>
  </si>
  <si>
    <t>-515.621798750924 235.27733217388 -95.2851112643955</t>
  </si>
  <si>
    <t>-536.887480887023 231.93136482143 -203.885615861333</t>
  </si>
  <si>
    <t>-548.069485695344 233.238374046051 -296.076213608283</t>
  </si>
  <si>
    <t>-556.330046940479 235.881005463458 -379.520273054374</t>
  </si>
  <si>
    <t>-562.13276422327 239.949831088777 -463.113989139861</t>
  </si>
  <si>
    <t>-567.875394536632 247.386543988344 -585.411409628787</t>
  </si>
  <si>
    <t>-538.366850906447 255.607509295425 -657.535277378762</t>
  </si>
  <si>
    <t>-564.76859408575 275.422886065616 -529.872530190663</t>
  </si>
  <si>
    <t>-558.3246071008 427.463036712221 -495.451414888322</t>
  </si>
  <si>
    <t>-465.794903281296 442.06900337635 -229.362208802388</t>
  </si>
  <si>
    <t>-234.357487339207 429.319936026212 -214.438423975535</t>
  </si>
  <si>
    <t>-565.942539219984 212.823771698642 -533.624072303165</t>
  </si>
  <si>
    <t>-583.949564926995 58.6654913894427 -517.930616649732</t>
  </si>
  <si>
    <t>-620.432489637292 4.84846468703768 -243.428706598103</t>
  </si>
  <si>
    <t>-416.901961247541 98.2218398763316 -305.115875102903</t>
  </si>
  <si>
    <t>-527.17206097534 324.752773474477 -97.2258666599391</t>
  </si>
  <si>
    <t>-565.921531039848 313.297908042282 316.380038788416</t>
  </si>
  <si>
    <t>-628.692495452096 321.402399406796 774.909419298321</t>
  </si>
  <si>
    <t>-478.349801025582 326.2867003539 831.9798563419</t>
  </si>
  <si>
    <t>-504.411812638376 145.798254184058 -96.7240648801354</t>
  </si>
  <si>
    <t>-493.627897858974 124.786435509409 318.179343855535</t>
  </si>
  <si>
    <t>-556.838316397808 52.466372588108 771.033267482659</t>
  </si>
  <si>
    <t>-405.399538577894 55.4848398375439 825.264413403706</t>
  </si>
  <si>
    <t>9763-20170724T120838.943240100.bin</t>
  </si>
  <si>
    <t>-516.051133040834 236.246797524207 -95.3206559027415</t>
  </si>
  <si>
    <t>-537.388884779807 233.000354062355 -203.910075502532</t>
  </si>
  <si>
    <t>-548.551034238127 234.535112825598 -296.099473862459</t>
  </si>
  <si>
    <t>-556.757218733334 237.441229441053 -379.540258411644</t>
  </si>
  <si>
    <t>-562.467034150778 241.827054466222 -463.124188575996</t>
  </si>
  <si>
    <t>-568.029403177897 249.784485864553 -585.397123235379</t>
  </si>
  <si>
    <t>-538.502559962653 258.296868308475 -657.479749908504</t>
  </si>
  <si>
    <t>-564.909759166544 277.58231246805 -529.739485778829</t>
  </si>
  <si>
    <t>-557.925270799479 429.440926960232 -494.717032195211</t>
  </si>
  <si>
    <t>-464.714222092787 440.039924405537 -228.67587400975</t>
  </si>
  <si>
    <t>-233.442660972352 428.533306791153 -210.520863400591</t>
  </si>
  <si>
    <t>-566.267653226166 215.00308887006 -533.750218952478</t>
  </si>
  <si>
    <t>-584.886019127298 60.8541018132901 -518.6846547428</t>
  </si>
  <si>
    <t>-622.61798596489 6.55297878868055 -244.44703029812</t>
  </si>
  <si>
    <t>-418.393467530824 99.0962632021187 -305.081928069186</t>
  </si>
  <si>
    <t>-527.347375475612 325.773428831705 -97.1994501563978</t>
  </si>
  <si>
    <t>-566.160473555587 314.073198376362 316.393653354523</t>
  </si>
  <si>
    <t>-628.854322008712 321.467650810194 774.917070060092</t>
  </si>
  <si>
    <t>-478.487974762383 326.377880907756 831.923068967597</t>
  </si>
  <si>
    <t>-505.06303074161 146.754557887213 -96.7911828294502</t>
  </si>
  <si>
    <t>-494.490045959472 125.319632283375 318.095958934137</t>
  </si>
  <si>
    <t>-556.819322365821 52.4232934662439 770.99031931068</t>
  </si>
  <si>
    <t>-405.354040999917 56.0708845936813 825.10858135197</t>
  </si>
  <si>
    <t>9763-20170724T120838.978333600.bin</t>
  </si>
  <si>
    <t>-516.36954498362 236.712764463181 -95.3634852149942</t>
  </si>
  <si>
    <t>-537.656700574746 233.497348638122 -203.963677450842</t>
  </si>
  <si>
    <t>-548.802112847684 235.121823466023 -296.15365155565</t>
  </si>
  <si>
    <t>-557.001625321804 238.133399048982 -379.591256850984</t>
  </si>
  <si>
    <t>-562.71198359658 242.648519485869 -463.168427758845</t>
  </si>
  <si>
    <t>-568.281833669427 250.821358277098 -585.426688414907</t>
  </si>
  <si>
    <t>-538.770631739997 259.462606795761 -657.500551600065</t>
  </si>
  <si>
    <t>-565.125918729322 278.520743943895 -529.721975078351</t>
  </si>
  <si>
    <t>-557.977626772086 430.309053290265 -494.419457699891</t>
  </si>
  <si>
    <t>-463.944157457248 439.408282061596 -228.612220780896</t>
  </si>
  <si>
    <t>-232.772703272412 427.464254554558 -209.490143188616</t>
  </si>
  <si>
    <t>-566.54971694559 215.949708428655 -533.839713061543</t>
  </si>
  <si>
    <t>-585.342011119165 61.7908611070968 -519.0725504666</t>
  </si>
  <si>
    <t>-623.554854636089 7.34637668303549 -244.929962245212</t>
  </si>
  <si>
    <t>-419.103072487335 99.7295658356929 -305.040948107469</t>
  </si>
  <si>
    <t>-527.669051957926 326.245380314735 -97.223190142096</t>
  </si>
  <si>
    <t>-566.636533643522 314.389572609544 316.351004231812</t>
  </si>
  <si>
    <t>-628.945062221703 321.499195205367 774.916515422951</t>
  </si>
  <si>
    <t>-478.550668285639 326.52928369847 831.838083281771</t>
  </si>
  <si>
    <t>-505.368198581388 147.181928884416 -96.8725695916985</t>
  </si>
  <si>
    <t>-495.143743492962 125.356030550981 318.003000803865</t>
  </si>
  <si>
    <t>-556.780271796613 52.2931108031571 770.970751130136</t>
  </si>
  <si>
    <t>-405.294615037501 55.3394886100689 825.069065239906</t>
  </si>
  <si>
    <t>9763-20170724T120839.042516600.bin</t>
  </si>
  <si>
    <t>-517.129729581281 237.701915102735 -95.4916814889957</t>
  </si>
  <si>
    <t>-538.2191172786 234.503866063085 -204.130975287984</t>
  </si>
  <si>
    <t>-549.277403605996 236.241702802974 -296.329327007858</t>
  </si>
  <si>
    <t>-557.42712588098 239.395175139513 -379.766637956689</t>
  </si>
  <si>
    <t>-563.114543830347 244.091428358211 -463.33534801726</t>
  </si>
  <si>
    <t>-568.678880321269 252.570543041629 -585.573054353846</t>
  </si>
  <si>
    <t>-539.213802338165 261.458932918582 -657.635699931309</t>
  </si>
  <si>
    <t>-565.466221907099 280.12923620266 -529.801522240491</t>
  </si>
  <si>
    <t>-558.047946022742 431.811075566575 -494.111927545972</t>
  </si>
  <si>
    <t>-462.608150509917 439.093191460135 -228.750178856505</t>
  </si>
  <si>
    <t>-231.528244211283 426.424917637771 -208.998881913999</t>
  </si>
  <si>
    <t>-567.008342989524 217.570996048683 -534.070974707846</t>
  </si>
  <si>
    <t>-586.002238025988 63.3869954613713 -519.763740927733</t>
  </si>
  <si>
    <t>-624.432128863448 8.41726747590269 -245.756404977837</t>
  </si>
  <si>
    <t>-419.951815071539 101.157355885582 -305.21720006501</t>
  </si>
  <si>
    <t>-528.408348045888 327.242127718665 -97.359266092221</t>
  </si>
  <si>
    <t>-567.676622587679 314.981669856992 316.174593096242</t>
  </si>
  <si>
    <t>-629.171267389866 321.534841496291 774.888842302027</t>
  </si>
  <si>
    <t>-478.71083805235 326.194593957811 831.667236702985</t>
  </si>
  <si>
    <t>-506.156267661441 148.100125339597 -97.012293469672</t>
  </si>
  <si>
    <t>-496.409156390683 125.568042561157 317.836960710193</t>
  </si>
  <si>
    <t>-556.695761993896 52.133106842356 770.946145426601</t>
  </si>
  <si>
    <t>-405.192410133802 55.069357309965 825.001200466969</t>
  </si>
  <si>
    <t>9763-20170724T120839.075601600.bin</t>
  </si>
  <si>
    <t>-517.449337705142 238.139307756868 -95.5395139568735</t>
  </si>
  <si>
    <t>-538.466711779417 234.967034690669 -204.193621639341</t>
  </si>
  <si>
    <t>-549.474760895027 236.767671032088 -296.396605841411</t>
  </si>
  <si>
    <t>-557.582492500317 239.995190090289 -379.835114612379</t>
  </si>
  <si>
    <t>-563.230908039565 244.782727112748 -463.401429075998</t>
  </si>
  <si>
    <t>-568.740926211224 253.414449032235 -585.630952437511</t>
  </si>
  <si>
    <t>-539.275188947777 262.442524946715 -657.675771574463</t>
  </si>
  <si>
    <t>-565.543997134617 280.903214570707 -529.82405252056</t>
  </si>
  <si>
    <t>-558.014853648476 432.552860476832 -494.039312249688</t>
  </si>
  <si>
    <t>-461.903796420519 439.436631939884 -228.909510191702</t>
  </si>
  <si>
    <t>-230.932146250404 425.357222593518 -208.849839038984</t>
  </si>
  <si>
    <t>-567.102302912387 218.350984793527 -534.171282122825</t>
  </si>
  <si>
    <t>-586.146585861313 64.1557518965128 -520.082428269454</t>
  </si>
  <si>
    <t>-624.475779708094 8.85533861054159 -246.127474584489</t>
  </si>
  <si>
    <t>-420.108344619795 101.929074849378 -305.455138866774</t>
  </si>
  <si>
    <t>-528.655558171859 327.750324566371 -97.41288407656</t>
  </si>
  <si>
    <t>-567.999230322679 315.275882779928 316.107390717354</t>
  </si>
  <si>
    <t>-629.261515233429 321.593517298242 774.867249687192</t>
  </si>
  <si>
    <t>-478.780215968562 326.279367814373 831.588040033539</t>
  </si>
  <si>
    <t>-506.556101301029 148.5146683626 -97.06470662467</t>
  </si>
  <si>
    <t>-496.87377747471 125.696169291034 317.770466841101</t>
  </si>
  <si>
    <t>-556.638524276445 52.0889965835779 770.944786957241</t>
  </si>
  <si>
    <t>-405.147802209126 55.6315009504649 824.998739974828</t>
  </si>
  <si>
    <t>9763-20170724T120839.143792500.bin</t>
  </si>
  <si>
    <t>-517.784878643065 238.857106526256 -95.5825776295749</t>
  </si>
  <si>
    <t>-538.697980007172 235.770257140119 -204.259275239292</t>
  </si>
  <si>
    <t>-549.698133185652 237.686559941874 -296.46096049665</t>
  </si>
  <si>
    <t>-557.828530983724 241.037854347176 -379.892290934648</t>
  </si>
  <si>
    <t>-563.528077001902 245.965769628384 -463.446927969208</t>
  </si>
  <si>
    <t>-569.142581893783 254.820797309999 -585.65577035871</t>
  </si>
  <si>
    <t>-539.70962336887 263.995510114646 -657.695570804515</t>
  </si>
  <si>
    <t>-565.773314121372 282.204273747466 -529.807359377189</t>
  </si>
  <si>
    <t>-557.398351452338 433.73352715552 -493.734374231543</t>
  </si>
  <si>
    <t>-458.36655537811 439.504458344692 -229.654957513958</t>
  </si>
  <si>
    <t>-227.974484367972 419.297320163771 -208.214749949674</t>
  </si>
  <si>
    <t>-567.584713175663 219.666057507602 -534.255683874119</t>
  </si>
  <si>
    <t>-586.981767601878 65.4768299700816 -520.541475464415</t>
  </si>
  <si>
    <t>-624.735094472748 9.36528939196228 -246.671391954429</t>
  </si>
  <si>
    <t>-420.653636005104 103.120165691544 -305.911001237903</t>
  </si>
  <si>
    <t>-528.86787131037 328.568703337085 -97.4173798036313</t>
  </si>
  <si>
    <t>-568.306523270891 315.837484970822 316.086091172502</t>
  </si>
  <si>
    <t>-629.425759698218 321.662119535632 774.858950857855</t>
  </si>
  <si>
    <t>-478.918201426451 326.313230158234 831.512861541881</t>
  </si>
  <si>
    <t>-506.997850677076 149.147929207544 -97.1262483142202</t>
  </si>
  <si>
    <t>-497.420396829317 125.922412177344 317.688681593499</t>
  </si>
  <si>
    <t>-556.490498645381 51.9382140479217 770.934231194401</t>
  </si>
  <si>
    <t>-405.024317683165 55.430077020317 825.06008926683</t>
  </si>
  <si>
    <t>9763-20170724T120839.177883900.bin</t>
  </si>
  <si>
    <t>-517.735437082194 239.017039654693 -95.5574199085768</t>
  </si>
  <si>
    <t>-538.557935822704 236.026679767146 -204.254178477859</t>
  </si>
  <si>
    <t>-549.553787583264 238.043948970679 -296.454202509406</t>
  </si>
  <si>
    <t>-557.707159834405 241.495391129046 -379.87935539644</t>
  </si>
  <si>
    <t>-563.454841803419 246.530386710992 -463.424172565918</t>
  </si>
  <si>
    <t>-569.166171024179 255.547725872587 -585.616733054709</t>
  </si>
  <si>
    <t>-539.773773599844 264.758653524618 -657.668462757657</t>
  </si>
  <si>
    <t>-565.568886360744 282.851938725217 -529.743687078575</t>
  </si>
  <si>
    <t>-556.158387412879 434.280817997403 -493.485975870382</t>
  </si>
  <si>
    <t>-456.842279623723 438.969828580195 -229.491980727008</t>
  </si>
  <si>
    <t>-226.550183967137 417.354445138397 -208.352831938296</t>
  </si>
  <si>
    <t>-567.751273601708 220.330081577147 -534.255566552475</t>
  </si>
  <si>
    <t>-587.841356787622 66.2213204001757 -520.635545006365</t>
  </si>
  <si>
    <t>-625.103458020461 9.8465429468431 -246.752374618749</t>
  </si>
  <si>
    <t>-421.041852072074 103.651329130733 -305.981145768577</t>
  </si>
  <si>
    <t>-528.600680020845 328.803222375112 -97.3697623218114</t>
  </si>
  <si>
    <t>-568.368871645128 315.950729047385 316.098395353796</t>
  </si>
  <si>
    <t>-629.500605449652 321.690426160269 774.858141323311</t>
  </si>
  <si>
    <t>-478.985326511525 326.272869212313 831.496929735059</t>
  </si>
  <si>
    <t>-507.13927040191 149.179663905666 -97.1321003275989</t>
  </si>
  <si>
    <t>-497.547333992908 125.883893635605 317.6786014985</t>
  </si>
  <si>
    <t>-556.414518375279 51.8337177250419 770.931859253429</t>
  </si>
  <si>
    <t>-404.951543289555 55.0037444587028 825.086563785061</t>
  </si>
  <si>
    <t>9763-20170724T120839.243063700.bin</t>
  </si>
  <si>
    <t>-517.072603620939 238.783298918252 -95.6128731657609</t>
  </si>
  <si>
    <t>-537.633313897049 236.190188234581 -204.369652052472</t>
  </si>
  <si>
    <t>-548.514334032942 238.512879908285 -296.576135194132</t>
  </si>
  <si>
    <t>-556.607431479041 242.241030471791 -379.99512101212</t>
  </si>
  <si>
    <t>-562.337921037394 247.547224559544 -463.524433785126</t>
  </si>
  <si>
    <t>-568.071335810859 256.956664000207 -585.686330068235</t>
  </si>
  <si>
    <t>-538.693447816302 266.148792505621 -657.7463796152</t>
  </si>
  <si>
    <t>-564.059630936047 284.06625869448 -529.746895040733</t>
  </si>
  <si>
    <t>-552.714724586937 435.366515432725 -493.367554955847</t>
  </si>
  <si>
    <t>-454.361857477098 436.135537171913 -228.972597506647</t>
  </si>
  <si>
    <t>-223.685529834653 416.315819520573 -210.421449242975</t>
  </si>
  <si>
    <t>-567.051503203128 221.589687639117 -534.418531808474</t>
  </si>
  <si>
    <t>-589.083718764228 67.74411299332 -520.960663829071</t>
  </si>
  <si>
    <t>-626.478252386435 11.7130154808367 -247.025052577837</t>
  </si>
  <si>
    <t>-421.767731168723 104.104650142891 -306.235524688407</t>
  </si>
  <si>
    <t>-526.932162243903 329.06167505181 -97.2832968643913</t>
  </si>
  <si>
    <t>-567.918090778353 315.775746595434 316.052216211708</t>
  </si>
  <si>
    <t>-629.623801992318 321.932297206597 774.796046563787</t>
  </si>
  <si>
    <t>-479.08690106923 326.235670956707 831.399489915798</t>
  </si>
  <si>
    <t>-507.43973594428 148.393362396035 -97.341025766342</t>
  </si>
  <si>
    <t>-498.179720946735 125.019742352647 317.472850393116</t>
  </si>
  <si>
    <t>-556.202339354812 51.6478321970444 770.974243551444</t>
  </si>
  <si>
    <t>-404.799112870839 54.7210807818417 825.301370781745</t>
  </si>
  <si>
    <t>9763-20170724T120839.276153300.bin</t>
  </si>
  <si>
    <t>-516.498422062512 238.659920319192 -95.645624827452</t>
  </si>
  <si>
    <t>-536.955976925814 236.307057335786 -204.427329112745</t>
  </si>
  <si>
    <t>-547.763375385032 238.767507455695 -296.638892497611</t>
  </si>
  <si>
    <t>-555.799014387257 242.602102491598 -380.058696984421</t>
  </si>
  <si>
    <t>-561.482570333422 247.995575496666 -463.585671347058</t>
  </si>
  <si>
    <t>-567.160510505773 257.512936265608 -585.741633068173</t>
  </si>
  <si>
    <t>-537.718431485722 266.626295943222 -657.785630412526</t>
  </si>
  <si>
    <t>-563.042552195666 284.567064280568 -529.783052851052</t>
  </si>
  <si>
    <t>-551.340957879369 435.826456702051 -493.405037703328</t>
  </si>
  <si>
    <t>-453.125361153464 435.930031822056 -228.958004652761</t>
  </si>
  <si>
    <t>-222.325339817714 416.643872227456 -211.409717110149</t>
  </si>
  <si>
    <t>-566.295544738992 222.106668856682 -534.498131666985</t>
  </si>
  <si>
    <t>-589.071439638247 68.3514702437471 -521.188148495246</t>
  </si>
  <si>
    <t>-627.369096596686 12.6803186921261 -247.303808733772</t>
  </si>
  <si>
    <t>-422.103807456032 103.848544948477 -306.490359785388</t>
  </si>
  <si>
    <t>-525.800321783878 329.212624231513 -97.2209666558632</t>
  </si>
  <si>
    <t>-567.240831224919 315.645249427041 316.060082837216</t>
  </si>
  <si>
    <t>-629.641238754862 322.122689270911 774.74811437593</t>
  </si>
  <si>
    <t>-479.11497147825 326.561781012111 831.369386915428</t>
  </si>
  <si>
    <t>-507.46288820734 148.140678203606 -97.4355807335387</t>
  </si>
  <si>
    <t>-498.346125702802 124.465061892298 317.364343378212</t>
  </si>
  <si>
    <t>-556.041799768809 51.5383682051765 771.03606217219</t>
  </si>
  <si>
    <t>-404.707572968092 54.7548776362187 825.546867748624</t>
  </si>
  <si>
    <t>9763-20170724T120839.343335700.bin</t>
  </si>
  <si>
    <t>-515.383131826359 238.256936302164 -95.4932579917743</t>
  </si>
  <si>
    <t>-535.818636299202 236.263821427049 -204.286286643907</t>
  </si>
  <si>
    <t>-546.495326419238 238.927395604596 -296.50749818944</t>
  </si>
  <si>
    <t>-554.371485405916 242.913884651432 -379.935361559409</t>
  </si>
  <si>
    <t>-559.85613633756 248.42199630821 -463.468052760224</t>
  </si>
  <si>
    <t>-565.202420405604 258.065303158829 -585.629270039865</t>
  </si>
  <si>
    <t>-535.484582916795 266.956995323791 -657.587566342601</t>
  </si>
  <si>
    <t>-561.024931393568 285.050819599575 -529.641771534993</t>
  </si>
  <si>
    <t>-548.382719238686 436.239450348765 -493.290864478687</t>
  </si>
  <si>
    <t>-450.68517496226 438.35484589918 -228.660292250501</t>
  </si>
  <si>
    <t>-219.89204870849 418.476220494769 -211.693055710496</t>
  </si>
  <si>
    <t>-564.688115766154 222.616952934876 -534.410120132566</t>
  </si>
  <si>
    <t>-588.764440510439 69.0692854631795 -521.21041238139</t>
  </si>
  <si>
    <t>-628.276330304968 13.1381429145811 -247.551838426208</t>
  </si>
  <si>
    <t>-422.149293653822 102.453705644182 -306.567614672025</t>
  </si>
  <si>
    <t>-523.997271194999 329.262785691619 -96.9689283334018</t>
  </si>
  <si>
    <t>-565.896360744189 315.320136116898 316.253306823073</t>
  </si>
  <si>
    <t>-629.638366429677 322.388960582675 774.727012363485</t>
  </si>
  <si>
    <t>-479.170000408746 326.843346535388 831.500797936897</t>
  </si>
  <si>
    <t>-507.064537351042 147.356615152968 -97.4047013478764</t>
  </si>
  <si>
    <t>-498.143025968957 123.589901231927 317.394250360467</t>
  </si>
  <si>
    <t>-555.751439225257 51.3569229173245 771.192052498786</t>
  </si>
  <si>
    <t>-404.538405550761 54.3295692379929 826.051831544494</t>
  </si>
  <si>
    <t>9763-20170724T120839.406505300.bin</t>
  </si>
  <si>
    <t>-514.641164286122 238.339831478943 -95.3502763889811</t>
  </si>
  <si>
    <t>-534.959561162605 236.50289136524 -204.167948459871</t>
  </si>
  <si>
    <t>-545.50853152564 239.242067366133 -296.401577515401</t>
  </si>
  <si>
    <t>-553.258580767925 243.273175382317 -379.839090879194</t>
  </si>
  <si>
    <t>-558.606778210676 248.80122087432 -463.379358173947</t>
  </si>
  <si>
    <t>-563.742442573414 258.446831830071 -585.549457450207</t>
  </si>
  <si>
    <t>-533.691114484366 267.067030072475 -657.402205026643</t>
  </si>
  <si>
    <t>-559.608006749653 285.427947392769 -529.55692605266</t>
  </si>
  <si>
    <t>-546.80723516751 436.589410313406 -493.206253345002</t>
  </si>
  <si>
    <t>-449.1074885799 440.667709690033 -228.599485013161</t>
  </si>
  <si>
    <t>-218.404929598276 419.800425330115 -211.587598758069</t>
  </si>
  <si>
    <t>-563.369996364308 223.000646854611 -534.327480596016</t>
  </si>
  <si>
    <t>-587.871650636046 69.5031116801867 -521.024209284144</t>
  </si>
  <si>
    <t>-628.299301602136 13.4430561344236 -247.525734805753</t>
  </si>
  <si>
    <t>-421.475091045325 101.521426925091 -305.95934092488</t>
  </si>
  <si>
    <t>-523.268602355182 329.44210072588 -96.7299687541312</t>
  </si>
  <si>
    <t>-565.33787182038 315.257462534831 316.466794042096</t>
  </si>
  <si>
    <t>-629.656704211654 322.486268996521 774.788918729192</t>
  </si>
  <si>
    <t>-479.231238123083 326.885308682897 831.680462018792</t>
  </si>
  <si>
    <t>-506.354334692956 147.354977705606 -97.3095568074493</t>
  </si>
  <si>
    <t>-497.421679986163 123.458293405605 317.481670809448</t>
  </si>
  <si>
    <t>-555.456804519597 51.228167583688 771.256842227371</t>
  </si>
  <si>
    <t>-404.382681530714 54.2681865983654 826.494258420322</t>
  </si>
  <si>
    <t>9763-20170724T120839.444248700.bin</t>
  </si>
  <si>
    <t>-514.41919041675 238.639338045201 -95.2795120577282</t>
  </si>
  <si>
    <t>-534.634219135671 236.804045777641 -204.116536574673</t>
  </si>
  <si>
    <t>-545.079649893127 239.530209557078 -296.362262947014</t>
  </si>
  <si>
    <t>-552.729748040894 243.541712400808 -379.809998932608</t>
  </si>
  <si>
    <t>-557.971603433955 249.043069430759 -463.358706528868</t>
  </si>
  <si>
    <t>-562.945098992918 258.640373713201 -585.53927998934</t>
  </si>
  <si>
    <t>-532.693583564428 267.175560986857 -657.318262635891</t>
  </si>
  <si>
    <t>-558.918946107305 285.645740927351 -529.550521279966</t>
  </si>
  <si>
    <t>-546.318098503695 436.83671706221 -493.251741447386</t>
  </si>
  <si>
    <t>-448.668120854578 441.759156320553 -228.640993505058</t>
  </si>
  <si>
    <t>-218.02142595748 420.232375274238 -211.6934055529</t>
  </si>
  <si>
    <t>-562.606634128993 223.212447349278 -534.304587722144</t>
  </si>
  <si>
    <t>-587.005122989518 69.706933181272 -520.955609654663</t>
  </si>
  <si>
    <t>-627.840839550995 13.8442033582207 -247.477383530891</t>
  </si>
  <si>
    <t>-420.799044107455 101.666812027394 -305.523934983414</t>
  </si>
  <si>
    <t>-523.140525476453 329.708743690725 -96.651455721587</t>
  </si>
  <si>
    <t>-565.284212103488 315.403869779876 316.533615070374</t>
  </si>
  <si>
    <t>-629.691035878938 322.492890658732 774.827756509388</t>
  </si>
  <si>
    <t>-479.27384359467 326.847003422633 831.744797359561</t>
  </si>
  <si>
    <t>-506.010778493318 147.621717594688 -97.239369700007</t>
  </si>
  <si>
    <t>-497.164124932925 123.473695675641 317.539128288218</t>
  </si>
  <si>
    <t>-555.333277945483 51.1514185639062 771.273589593889</t>
  </si>
  <si>
    <t>-404.312658125197 54.3944175317224 826.645881751046</t>
  </si>
  <si>
    <t>9763-20170724T120839.476334100.bin</t>
  </si>
  <si>
    <t>-514.249955088681 238.942345962271 -95.2057074846817</t>
  </si>
  <si>
    <t>-534.344215679201 237.072531171674 -204.064436342212</t>
  </si>
  <si>
    <t>-544.693675226017 239.74601700729 -296.32261560019</t>
  </si>
  <si>
    <t>-552.259945536946 243.698888075981 -379.780768631791</t>
  </si>
  <si>
    <t>-557.421217787551 249.131374691332 -463.339041223986</t>
  </si>
  <si>
    <t>-562.28081853052 258.617087273487 -585.532844005617</t>
  </si>
  <si>
    <t>-531.864068426353 267.101636664774 -657.247942729796</t>
  </si>
  <si>
    <t>-558.362022970583 285.676709483769 -529.562551427544</t>
  </si>
  <si>
    <t>-546.013778719493 436.925701596906 -493.401145979194</t>
  </si>
  <si>
    <t>-448.33875554831 442.435229334622 -228.811225647392</t>
  </si>
  <si>
    <t>-217.797011734797 420.206422358991 -211.349098379788</t>
  </si>
  <si>
    <t>-561.934952034287 223.232880262143 -534.267954916611</t>
  </si>
  <si>
    <t>-586.01128182462 69.6940976279313 -520.777672729327</t>
  </si>
  <si>
    <t>-627.130368270997 13.8984337341485 -247.328203077986</t>
  </si>
  <si>
    <t>-420.080507443671 101.90130363515 -305.07227349568</t>
  </si>
  <si>
    <t>-523.072410925482 330.031712549025 -96.6035008726973</t>
  </si>
  <si>
    <t>-565.2852458161 315.567225246829 316.568944566221</t>
  </si>
  <si>
    <t>-629.746989173341 322.474722746689 774.85168196789</t>
  </si>
  <si>
    <t>-479.330328101886 326.865934872451 831.76714652461</t>
  </si>
  <si>
    <t>-505.731607056535 147.813544863622 -97.1963213332333</t>
  </si>
  <si>
    <t>-497.240122798627 123.4148626149 317.574926097483</t>
  </si>
  <si>
    <t>-555.245722720278 51.0466469602516 771.28966635928</t>
  </si>
  <si>
    <t>-404.244711093552 53.8715038058856 826.738184003308</t>
  </si>
  <si>
    <t>9763-20170724T120839.545527100.bin</t>
  </si>
  <si>
    <t>-513.963566742716 239.721017814798 -95.2041173201418</t>
  </si>
  <si>
    <t>-533.798446882442 237.777336739658 -204.109143214733</t>
  </si>
  <si>
    <t>-544.004623550684 240.326620424139 -296.386768988836</t>
  </si>
  <si>
    <t>-551.472957917808 244.141112730696 -379.860116477929</t>
  </si>
  <si>
    <t>-556.56900570163 249.411719914865 -463.432722072499</t>
  </si>
  <si>
    <t>-561.369831310667 258.636170680923 -585.648958299616</t>
  </si>
  <si>
    <t>-530.891356944656 267.102522462164 -657.339867172966</t>
  </si>
  <si>
    <t>-557.595621395203 285.821508897777 -529.729709168804</t>
  </si>
  <si>
    <t>-545.636937217007 437.143479584584 -493.773466832377</t>
  </si>
  <si>
    <t>-447.451826461817 443.414798777393 -229.389432501768</t>
  </si>
  <si>
    <t>-217.070453655201 420.570963238147 -210.651398043195</t>
  </si>
  <si>
    <t>-560.930864291528 223.355874075301 -534.31337365027</t>
  </si>
  <si>
    <t>-584.281215496457 69.7341185115076 -520.418799345269</t>
  </si>
  <si>
    <t>-625.181842985755 13.9573052923818 -246.932582892448</t>
  </si>
  <si>
    <t>-418.62621699591 103.311434473255 -304.370667747962</t>
  </si>
  <si>
    <t>-523.037893602849 330.847812832387 -96.6028204644498</t>
  </si>
  <si>
    <t>-565.635143139441 315.896346769012 316.512778770999</t>
  </si>
  <si>
    <t>-629.872419573067 322.475080385801 774.848259400911</t>
  </si>
  <si>
    <t>-479.445965597967 326.671822034508 831.752404125591</t>
  </si>
  <si>
    <t>-505.184523893327 148.573394853723 -97.2418680735051</t>
  </si>
  <si>
    <t>-498.169911545795 123.078570395921 317.491000072991</t>
  </si>
  <si>
    <t>-555.039302169522 50.8955230095601 771.391302578895</t>
  </si>
  <si>
    <t>-404.096226198824 53.494963273723 827.008317412958</t>
  </si>
  <si>
    <t>9763-20170724T120839.609196300.bin</t>
  </si>
  <si>
    <t>-513.567833044768 240.820176007672 -95.1835042606714</t>
  </si>
  <si>
    <t>-533.140971243514 238.843576384557 -204.13517624625</t>
  </si>
  <si>
    <t>-543.229181764571 241.277382790065 -296.428888915022</t>
  </si>
  <si>
    <t>-550.635250715935 244.953231941017 -379.914100910835</t>
  </si>
  <si>
    <t>-555.714810882516 250.05462652934 -463.498302234652</t>
  </si>
  <si>
    <t>-560.54316994679 259.000518080515 -585.734022528256</t>
  </si>
  <si>
    <t>-530.394900606844 267.378219593679 -657.574951824151</t>
  </si>
  <si>
    <t>-556.84361297163 286.317690992043 -529.874030170668</t>
  </si>
  <si>
    <t>-545.158771753379 437.713322826221 -494.108439515809</t>
  </si>
  <si>
    <t>-445.343512572726 444.617614926247 -230.351399155822</t>
  </si>
  <si>
    <t>-215.274477649145 420.467931380345 -209.529169404251</t>
  </si>
  <si>
    <t>-560.005379945523 223.832959166084 -534.322048711037</t>
  </si>
  <si>
    <t>-582.81500331319 70.1708192486665 -520.055869370779</t>
  </si>
  <si>
    <t>-623.038091119315 14.7289807136995 -246.401128203623</t>
  </si>
  <si>
    <t>-417.128765486374 105.521365492308 -303.90464515617</t>
  </si>
  <si>
    <t>-522.703067214742 331.928795260091 -96.6187334129886</t>
  </si>
  <si>
    <t>-565.842330835555 316.443104294142 316.420960782455</t>
  </si>
  <si>
    <t>-629.971739606307 322.638165971423 774.808284095821</t>
  </si>
  <si>
    <t>-479.538119212083 327.433027906112 831.646111977677</t>
  </si>
  <si>
    <t>-504.654352156712 149.70405308333 -97.168685547122</t>
  </si>
  <si>
    <t>-498.592728297288 123.1896604677 317.515341590846</t>
  </si>
  <si>
    <t>-554.867422864441 50.8564011342476 771.510945250331</t>
  </si>
  <si>
    <t>-403.978362621775 54.1338486053287 827.238682381786</t>
  </si>
  <si>
    <t>9763-20170724T120839.641393100.bin</t>
  </si>
  <si>
    <t>-513.390944887908 241.20629389752 -95.1351493237804</t>
  </si>
  <si>
    <t>-532.882777086178 239.251626055056 -204.101743865149</t>
  </si>
  <si>
    <t>-542.876972224087 241.646375639702 -296.406829607004</t>
  </si>
  <si>
    <t>-550.188950479755 245.263522454702 -379.902937717155</t>
  </si>
  <si>
    <t>-555.165932000407 250.2821712767 -463.498233516796</t>
  </si>
  <si>
    <t>-559.83590416942 259.080014858316 -585.750780164938</t>
  </si>
  <si>
    <t>-530.105554187901 267.333631166792 -657.779952382125</t>
  </si>
  <si>
    <t>-556.198723702966 286.464246862832 -529.919690937228</t>
  </si>
  <si>
    <t>-544.423371189299 437.865102925218 -494.200764817675</t>
  </si>
  <si>
    <t>-443.434538712525 445.018932138345 -230.897320483854</t>
  </si>
  <si>
    <t>-213.580929460383 420.041077712845 -208.717159470461</t>
  </si>
  <si>
    <t>-559.374769917771 223.975169215692 -534.295384094162</t>
  </si>
  <si>
    <t>-582.158955775629 70.3252394928393 -519.856039167511</t>
  </si>
  <si>
    <t>-622.245429478601 15.1245378840374 -246.132540566541</t>
  </si>
  <si>
    <t>-416.550598559956 106.311320966437 -303.779432094422</t>
  </si>
  <si>
    <t>-522.532453165521 332.359011301007 -96.5865695118021</t>
  </si>
  <si>
    <t>-565.833447514289 316.609775796351 316.426233869788</t>
  </si>
  <si>
    <t>-630.040965875869 322.668212086554 774.796101979747</t>
  </si>
  <si>
    <t>-479.600195891574 327.185162269763 831.637975034887</t>
  </si>
  <si>
    <t>-504.518386097309 150.030682307676 -97.1125001042755</t>
  </si>
  <si>
    <t>-498.354765293633 123.34172050301 317.558845789725</t>
  </si>
  <si>
    <t>-554.768252510412 50.8387361644775 771.541923413406</t>
  </si>
  <si>
    <t>-403.902272766834 53.6208986947852 827.35886589345</t>
  </si>
  <si>
    <t>9763-20170724T120839.676486600.bin</t>
  </si>
  <si>
    <t>-513.177256537913 241.575992949705 -95.1062509929477</t>
  </si>
  <si>
    <t>-532.596136818082 239.683402873139 -204.086990055902</t>
  </si>
  <si>
    <t>-542.482708359085 242.072188686109 -296.403754800596</t>
  </si>
  <si>
    <t>-549.679618585526 245.659862780758 -379.911105954053</t>
  </si>
  <si>
    <t>-554.524117907445 250.623272585869 -463.517502097951</t>
  </si>
  <si>
    <t>-558.981905706216 259.310982100088 -585.786015044921</t>
  </si>
  <si>
    <t>-529.923825121936 267.410460246089 -658.106337751157</t>
  </si>
  <si>
    <t>-555.395184318534 286.742954515641 -529.975098897705</t>
  </si>
  <si>
    <t>-543.249492079065 438.126779848543 -494.324045673209</t>
  </si>
  <si>
    <t>-440.888473254606 444.999334287402 -231.543442702764</t>
  </si>
  <si>
    <t>-211.29624605276 419.020359938358 -207.857548023506</t>
  </si>
  <si>
    <t>-558.656599822258 224.254675376587 -534.29626808441</t>
  </si>
  <si>
    <t>-581.67942425842 70.652543466889 -519.718528819824</t>
  </si>
  <si>
    <t>-621.878625725035 15.7084176267831 -245.959845196052</t>
  </si>
  <si>
    <t>-416.22017980174 106.95530115053 -303.641387613178</t>
  </si>
  <si>
    <t>-522.326793371755 332.820468829431 -96.5320177281801</t>
  </si>
  <si>
    <t>-565.806101177463 316.771696040417 316.450587878305</t>
  </si>
  <si>
    <t>-630.079444161389 322.748397389348 774.79692463492</t>
  </si>
  <si>
    <t>-479.646972480119 327.427380747501 831.647686180245</t>
  </si>
  <si>
    <t>-504.310953093159 150.319978303876 -97.0950435794531</t>
  </si>
  <si>
    <t>-497.919338400983 123.585482329207 317.569935957262</t>
  </si>
  <si>
    <t>-554.605463470196 50.7816830063125 771.541965385511</t>
  </si>
  <si>
    <t>-403.807202765944 53.5892336513205 827.540335114502</t>
  </si>
  <si>
    <t>9763-20170724T120839.738363500.bin</t>
  </si>
  <si>
    <t>-512.429834883181 242.483835336618 -95.059778703856</t>
  </si>
  <si>
    <t>-531.518635692173 240.834050612932 -204.102880551558</t>
  </si>
  <si>
    <t>-541.176311836849 243.270964082525 -296.442502660652</t>
  </si>
  <si>
    <t>-548.188110311561 246.841899637619 -379.966421032426</t>
  </si>
  <si>
    <t>-552.869936743095 251.723264315712 -463.586883866228</t>
  </si>
  <si>
    <t>-557.115395320604 260.218795131224 -585.876329609138</t>
  </si>
  <si>
    <t>-529.848024240359 267.853575831929 -658.940861238583</t>
  </si>
  <si>
    <t>-553.349248602427 287.723822220224 -530.113053148785</t>
  </si>
  <si>
    <t>-539.570028389292 438.980262772546 -494.489334203511</t>
  </si>
  <si>
    <t>-434.915430303407 443.957089332685 -232.570861753842</t>
  </si>
  <si>
    <t>-205.454224374448 417.413026294931 -208.250312039769</t>
  </si>
  <si>
    <t>-557.155780448325 225.258373331377 -534.320552833635</t>
  </si>
  <si>
    <t>-581.508244928576 71.8684479033186 -519.492603297499</t>
  </si>
  <si>
    <t>-622.365831551612 17.7150166086428 -245.674013329501</t>
  </si>
  <si>
    <t>-416.216160913419 107.800496076316 -303.426840203212</t>
  </si>
  <si>
    <t>-521.271273758008 333.855757986197 -96.3730870836475</t>
  </si>
  <si>
    <t>-565.703165031595 317.21012284529 316.484488536229</t>
  </si>
  <si>
    <t>-630.140051429542 323.05169102957 774.78962998358</t>
  </si>
  <si>
    <t>-479.722931477154 327.595464148882 831.691999660554</t>
  </si>
  <si>
    <t>-503.832089622556 151.084739797556 -97.0222543542625</t>
  </si>
  <si>
    <t>-496.51814026723 124.110433846386 317.611891201889</t>
  </si>
  <si>
    <t>-554.148269936152 50.6535492976495 771.461017213465</t>
  </si>
  <si>
    <t>-403.579830417308 53.3765773782975 828.078586378047</t>
  </si>
  <si>
    <t>9763-20170724T120839.777467700.bin</t>
  </si>
  <si>
    <t>-511.877815027419 242.906694912644 -94.9783279069322</t>
  </si>
  <si>
    <t>-530.761913487371 241.454629131365 -204.059922628911</t>
  </si>
  <si>
    <t>-540.303522639922 243.943425197458 -296.410365127085</t>
  </si>
  <si>
    <t>-547.235365736285 247.520550319546 -379.940527330183</t>
  </si>
  <si>
    <t>-551.863219944175 252.364789778913 -463.566246119316</t>
  </si>
  <si>
    <t>-556.059401756111 260.75827776983 -585.864452754516</t>
  </si>
  <si>
    <t>-529.738565401234 268.095075819748 -659.305517815702</t>
  </si>
  <si>
    <t>-552.114346365006 288.297308250671 -530.13049487525</t>
  </si>
  <si>
    <t>-537.265357825785 439.494974642495 -494.722327782944</t>
  </si>
  <si>
    <t>-431.806244689284 444.067241261561 -233.119479823171</t>
  </si>
  <si>
    <t>-202.289660471095 417.775512141021 -209.048332980093</t>
  </si>
  <si>
    <t>-556.321983267619 225.853280363568 -534.271597447552</t>
  </si>
  <si>
    <t>-581.716495585226 72.6671740750767 -519.238958969117</t>
  </si>
  <si>
    <t>-622.874145434442 18.9610905004788 -245.377186119171</t>
  </si>
  <si>
    <t>-416.257691768624 107.866006902666 -303.291733733033</t>
  </si>
  <si>
    <t>-520.299511533967 334.411314100251 -96.2399603703446</t>
  </si>
  <si>
    <t>-565.391129480888 317.411978641991 316.531641883095</t>
  </si>
  <si>
    <t>-630.129870911747 323.28787962041 774.782324736665</t>
  </si>
  <si>
    <t>-479.737285801763 327.738700346481 831.756521069529</t>
  </si>
  <si>
    <t>-503.693146146164 151.332651273533 -96.9935747540374</t>
  </si>
  <si>
    <t>-495.826752075575 124.27750947877 317.625256385143</t>
  </si>
  <si>
    <t>-553.853311035824 50.4878046211225 771.400080743056</t>
  </si>
  <si>
    <t>-403.435862320419 52.9492023256457 828.429492443021</t>
  </si>
  <si>
    <t>9763-20170724T120839.840327700.bin</t>
  </si>
  <si>
    <t>-510.317808306583 243.754522468962 -94.775145977394</t>
  </si>
  <si>
    <t>-528.958758106219 242.717417287985 -203.903285414361</t>
  </si>
  <si>
    <t>-538.417824945597 245.231350110284 -296.261379948561</t>
  </si>
  <si>
    <t>-545.331697648412 248.715142739894 -379.79710031813</t>
  </si>
  <si>
    <t>-550.002290124969 253.343633849621 -463.432553289656</t>
  </si>
  <si>
    <t>-554.331341178186 261.28935858235 -585.756116943877</t>
  </si>
  <si>
    <t>-529.704337054078 267.899934913426 -659.850787784996</t>
  </si>
  <si>
    <t>-549.911930056223 289.002323177718 -530.144146344257</t>
  </si>
  <si>
    <t>-532.903432688128 440.163206648972 -495.519312792499</t>
  </si>
  <si>
    <t>-425.692337332202 444.957428372192 -234.633472155543</t>
  </si>
  <si>
    <t>-196.043997713828 419.113041391025 -211.347591082168</t>
  </si>
  <si>
    <t>-554.951751536199 226.603001616245 -534.019130626501</t>
  </si>
  <si>
    <t>-582.462478357546 73.85601029498 -518.303685477152</t>
  </si>
  <si>
    <t>-624.276234954507 21.7226109366288 -244.237453235805</t>
  </si>
  <si>
    <t>-416.439168134182 107.154964266632 -303.004856163815</t>
  </si>
  <si>
    <t>-517.743532618848 335.562204497009 -95.9381648239834</t>
  </si>
  <si>
    <t>-564.051344423741 317.755399389395 316.664723981242</t>
  </si>
  <si>
    <t>-629.959836191764 323.795807176361 774.776644692913</t>
  </si>
  <si>
    <t>-479.707788665624 328.169428534334 832.126854462788</t>
  </si>
  <si>
    <t>-503.145641007049 151.925789880186 -96.9980455554821</t>
  </si>
  <si>
    <t>-495.094174732938 124.388172282954 317.585410674814</t>
  </si>
  <si>
    <t>-553.237453010228 50.317709183947 771.306434317516</t>
  </si>
  <si>
    <t>-403.177714391094 52.8244403720466 829.268864449748</t>
  </si>
  <si>
    <t>9763-20170724T120839.875419400.bin</t>
  </si>
  <si>
    <t>-509.452858786013 244.201735934177 -94.6614833956534</t>
  </si>
  <si>
    <t>-528.061473505463 243.330811109407 -203.796520065682</t>
  </si>
  <si>
    <t>-537.563224726614 245.811987514955 -296.151345996162</t>
  </si>
  <si>
    <t>-544.54728173696 249.203150941829 -379.684796292152</t>
  </si>
  <si>
    <t>-549.321845204019 253.672772038052 -463.323123290719</t>
  </si>
  <si>
    <t>-553.841537460002 261.315339881306 -585.659015870944</t>
  </si>
  <si>
    <t>-529.964135664874 267.509714369116 -660.034515632823</t>
  </si>
  <si>
    <t>-549.116373068728 289.148275006483 -530.132133771421</t>
  </si>
  <si>
    <t>-531.025475305902 440.304057097571 -496.028712643945</t>
  </si>
  <si>
    <t>-422.63350422315 445.684165711677 -235.642688216189</t>
  </si>
  <si>
    <t>-192.99948373342 419.298669941213 -212.827423252025</t>
  </si>
  <si>
    <t>-554.600304340127 226.775389431247 -533.82607874162</t>
  </si>
  <si>
    <t>-583.184438059385 74.2698880565399 -517.652609152857</t>
  </si>
  <si>
    <t>-624.963221694163 23.0796502968176 -243.403404362695</t>
  </si>
  <si>
    <t>-416.548310156156 106.697576297001 -302.731096927374</t>
  </si>
  <si>
    <t>-516.392419486934 336.153851547791 -95.7596724064033</t>
  </si>
  <si>
    <t>-563.240013136256 318.018023745372 316.76790534425</t>
  </si>
  <si>
    <t>-629.84444010016 324.120063285021 774.780435121291</t>
  </si>
  <si>
    <t>-479.67836623672 328.534416053673 832.351964133463</t>
  </si>
  <si>
    <t>-502.77309744159 152.25711993878 -96.9328306595243</t>
  </si>
  <si>
    <t>-494.830210139291 124.347326086333 317.627828333927</t>
  </si>
  <si>
    <t>-552.950480114995 50.1484560266604 771.307121126229</t>
  </si>
  <si>
    <t>-403.046164621372 52.1383421899839 829.689991647037</t>
  </si>
  <si>
    <t>9763-20170724T120839.941601800.bin</t>
  </si>
  <si>
    <t>-508.230148432748 244.966940110592 -94.3967256431318</t>
  </si>
  <si>
    <t>-526.792885399683 244.345087985399 -203.541339617411</t>
  </si>
  <si>
    <t>-536.420688605524 246.700044420196 -295.886358229302</t>
  </si>
  <si>
    <t>-543.591460673186 249.853165142794 -379.413337786718</t>
  </si>
  <si>
    <t>-548.629444412109 253.955826234242 -463.055005809147</t>
  </si>
  <si>
    <t>-553.622094965434 260.921219156704 -585.41294442381</t>
  </si>
  <si>
    <t>-530.953816719475 266.295057216151 -660.229305321225</t>
  </si>
  <si>
    <t>-548.29053999969 289.024885019453 -530.077705182141</t>
  </si>
  <si>
    <t>-528.155107727245 440.166003754057 -497.088794289256</t>
  </si>
  <si>
    <t>-417.348418541169 447.021133475579 -237.756129943779</t>
  </si>
  <si>
    <t>-187.659377185402 419.987462347885 -216.293071693038</t>
  </si>
  <si>
    <t>-554.572168328209 226.704924326893 -533.369117227526</t>
  </si>
  <si>
    <t>-585.05738766364 74.692775189345 -516.121538860144</t>
  </si>
  <si>
    <t>-626.635371163565 25.6147155207696 -241.455995285138</t>
  </si>
  <si>
    <t>-417.238146456793 105.861813609374 -301.968653037214</t>
  </si>
  <si>
    <t>-514.418983169924 337.252505276726 -95.4379567020678</t>
  </si>
  <si>
    <t>-562.112793538825 318.46188023351 316.963327202478</t>
  </si>
  <si>
    <t>-629.741682708966 324.561376480888 774.778533573187</t>
  </si>
  <si>
    <t>-479.69795116631 328.545058650437 832.699379343388</t>
  </si>
  <si>
    <t>-502.300130621268 152.674122021359 -96.7751658639527</t>
  </si>
  <si>
    <t>-494.151193453462 124.540543890732 317.766406579823</t>
  </si>
  <si>
    <t>-552.531788565061 49.9463607893283 771.301853663427</t>
  </si>
  <si>
    <t>-402.849173546662 51.3923911821425 830.266549641163</t>
  </si>
  <si>
    <t>9763-20170724T120839.975694600.bin</t>
  </si>
  <si>
    <t>-507.948229336182 245.435747117217 -94.3262020670179</t>
  </si>
  <si>
    <t>-526.497108027948 244.870267290429 -203.47347063344</t>
  </si>
  <si>
    <t>-536.202075508831 247.123372842158 -295.81293998618</t>
  </si>
  <si>
    <t>-543.481134665127 250.126732771867 -379.336145167897</t>
  </si>
  <si>
    <t>-548.667348949407 254.022007346278 -462.978567189783</t>
  </si>
  <si>
    <t>-553.92242028319 260.619483000003 -585.345967442037</t>
  </si>
  <si>
    <t>-531.770901965691 265.607162990539 -660.343652097491</t>
  </si>
  <si>
    <t>-548.323712605642 288.87460025348 -530.114174498215</t>
  </si>
  <si>
    <t>-527.38544799483 440.027456806376 -497.665297796316</t>
  </si>
  <si>
    <t>-415.359207201255 447.103192166412 -238.863004291736</t>
  </si>
  <si>
    <t>-185.617238289526 420.118615465055 -217.911267585348</t>
  </si>
  <si>
    <t>-554.90932675796 226.574782499963 -533.19031409335</t>
  </si>
  <si>
    <t>-586.123544656679 74.7671214492439 -515.386490332966</t>
  </si>
  <si>
    <t>-627.667692855181 26.8243943245338 -240.515379374625</t>
  </si>
  <si>
    <t>-417.886120708774 105.635977740078 -301.580552365283</t>
  </si>
  <si>
    <t>-513.958952110935 337.83001551088 -95.3524240682441</t>
  </si>
  <si>
    <t>-561.902084719556 318.756259043109 317.006936309847</t>
  </si>
  <si>
    <t>-629.72753130486 324.776455446164 774.772192903009</t>
  </si>
  <si>
    <t>-479.716570775545 328.901792856837 832.7680930575</t>
  </si>
  <si>
    <t>-502.196975756811 153.088216397951 -96.7139822571319</t>
  </si>
  <si>
    <t>-493.726074907645 124.854342193517 317.81432881385</t>
  </si>
  <si>
    <t>-552.342529163859 49.8854011693559 771.277905094933</t>
  </si>
  <si>
    <t>-402.758367325286 51.0031245869739 830.499055918882</t>
  </si>
  <si>
    <t>9763-20170724T120840.042878700.bin</t>
  </si>
  <si>
    <t>-508.052993322547 246.361125961278 -94.2170860376805</t>
  </si>
  <si>
    <t>-526.619826289066 245.735793647058 -203.36092211328</t>
  </si>
  <si>
    <t>-536.455255120124 247.73403315893 -295.692421147672</t>
  </si>
  <si>
    <t>-543.901733635579 250.426438912818 -379.211593154105</t>
  </si>
  <si>
    <t>-549.307219657574 253.927559525646 -462.85762408878</t>
  </si>
  <si>
    <t>-554.941630928765 259.858041578265 -585.242281862617</t>
  </si>
  <si>
    <t>-533.700336055331 264.215752102275 -660.54185368238</t>
  </si>
  <si>
    <t>-549.002680196108 288.395559518079 -530.191650638085</t>
  </si>
  <si>
    <t>-527.103088994737 439.613204575197 -498.734869536501</t>
  </si>
  <si>
    <t>-413.080149198833 447.385114820474 -240.826102999735</t>
  </si>
  <si>
    <t>-183.229794842587 420.887159622851 -220.44925621796</t>
  </si>
  <si>
    <t>-555.935939303511 226.115845920425 -532.890200872794</t>
  </si>
  <si>
    <t>-588.02817366003 74.6134869923694 -514.082401977026</t>
  </si>
  <si>
    <t>-629.667624689903 28.6982292598007 -238.879671757636</t>
  </si>
  <si>
    <t>-419.48510110872 105.680421264619 -300.892500045502</t>
  </si>
  <si>
    <t>-514.085033909781 338.810348363968 -95.3192293747579</t>
  </si>
  <si>
    <t>-562.147498558018 319.392057215657 317.010192568622</t>
  </si>
  <si>
    <t>-629.869196056748 324.959216027601 774.754789528153</t>
  </si>
  <si>
    <t>-479.840998399725 328.966454595286 832.714181728113</t>
  </si>
  <si>
    <t>-502.243353087399 153.899841694402 -96.5485980905129</t>
  </si>
  <si>
    <t>-493.049097704696 125.663905511151 317.964078739008</t>
  </si>
  <si>
    <t>-552.117645454801 49.7994325215461 771.194400386475</t>
  </si>
  <si>
    <t>-402.620811631115 50.2829509035223 830.644353058617</t>
  </si>
  <si>
    <t>9763-20170724T120840.074964800.bin</t>
  </si>
  <si>
    <t>-508.496032897506 246.761295115634 -94.2170555725969</t>
  </si>
  <si>
    <t>-527.069922855825 246.055691565991 -203.359235276735</t>
  </si>
  <si>
    <t>-536.953814156925 247.911781185046 -295.688625248909</t>
  </si>
  <si>
    <t>-544.462542690527 250.445304098709 -379.206997194738</t>
  </si>
  <si>
    <t>-549.949783014033 253.756565993842 -462.855433235369</t>
  </si>
  <si>
    <t>-555.725730761405 259.37650469658 -585.248212941781</t>
  </si>
  <si>
    <t>-534.867146165984 263.490226053068 -660.668353029346</t>
  </si>
  <si>
    <t>-549.715557282366 288.052925810396 -530.277380950484</t>
  </si>
  <si>
    <t>-527.698941846157 439.337093262917 -499.210328306573</t>
  </si>
  <si>
    <t>-412.671146484185 447.471710429876 -241.759478155719</t>
  </si>
  <si>
    <t>-182.797532447775 421.339504368655 -221.173546412238</t>
  </si>
  <si>
    <t>-556.666972214964 225.768435127938 -532.809258142661</t>
  </si>
  <si>
    <t>-588.830881820991 74.334336792188 -513.540609064281</t>
  </si>
  <si>
    <t>-630.531422601399 29.2533197171008 -238.209248118963</t>
  </si>
  <si>
    <t>-420.304098490388 105.843049186219 -300.555068586867</t>
  </si>
  <si>
    <t>-514.682031824086 339.241671512283 -95.3765866996484</t>
  </si>
  <si>
    <t>-562.535175491232 319.667459112183 316.969731685135</t>
  </si>
  <si>
    <t>-629.976202702071 324.944257146341 774.747721845069</t>
  </si>
  <si>
    <t>-479.913461885225 328.904218341284 832.620959721847</t>
  </si>
  <si>
    <t>-502.560654106681 154.245483099315 -96.5360520017575</t>
  </si>
  <si>
    <t>-492.989033544668 126.030546813675 317.969584972626</t>
  </si>
  <si>
    <t>-552.081335221141 49.8105739686773 771.113861874063</t>
  </si>
  <si>
    <t>-402.58005233105 50.2865551096909 830.552419147114</t>
  </si>
  <si>
    <t>9763-20170724T120840.145853900.bin</t>
  </si>
  <si>
    <t>-509.709059994982 247.45611509629 -94.4333669110208</t>
  </si>
  <si>
    <t>-528.253233824032 246.56640887924 -203.579238215998</t>
  </si>
  <si>
    <t>-538.158541326647 248.114484840627 -295.91196777041</t>
  </si>
  <si>
    <t>-545.708683577072 250.304625287894 -379.436393445671</t>
  </si>
  <si>
    <t>-551.26158966854 253.210187396291 -463.0954788118</t>
  </si>
  <si>
    <t>-557.16222659583 258.168616763648 -585.510882616545</t>
  </si>
  <si>
    <t>-536.899435086136 261.881938387521 -661.114124423726</t>
  </si>
  <si>
    <t>-551.196836026085 287.152502716553 -530.696763244389</t>
  </si>
  <si>
    <t>-529.495311767949 438.631692024632 -500.314884625943</t>
  </si>
  <si>
    <t>-413.03605346763 447.823567013202 -243.543926982339</t>
  </si>
  <si>
    <t>-183.10606130659 422.500640374867 -222.580189136109</t>
  </si>
  <si>
    <t>-557.949235985923 224.833456022669 -532.895331664904</t>
  </si>
  <si>
    <t>-589.694953139637 73.4331096668952 -512.73577939039</t>
  </si>
  <si>
    <t>-631.12056371304 29.3856592871514 -237.195749780606</t>
  </si>
  <si>
    <t>-421.152374187486 106.226847007665 -300.102886686425</t>
  </si>
  <si>
    <t>-516.246517107698 339.941293210323 -95.6446962753427</t>
  </si>
  <si>
    <t>-563.688223468126 320.166981606701 316.7396588041</t>
  </si>
  <si>
    <t>-630.189815955073 324.918771869563 774.695626316183</t>
  </si>
  <si>
    <t>-480.046904540629 328.95806490603 832.355081841783</t>
  </si>
  <si>
    <t>-503.37635180319 154.953535010264 -96.6984540385363</t>
  </si>
  <si>
    <t>-493.711466602396 126.487932509773 317.787867473062</t>
  </si>
  <si>
    <t>-552.000520524531 49.9102647439136 770.994868950287</t>
  </si>
  <si>
    <t>-402.501345457525 50.4931941843547 830.437922084997</t>
  </si>
  <si>
    <t>9763-20170724T120840.176936400.bin</t>
  </si>
  <si>
    <t>-510.395032234246 247.740348343357 -94.5261769634517</t>
  </si>
  <si>
    <t>-528.948382955387 246.714782420068 -203.669266238122</t>
  </si>
  <si>
    <t>-538.885867380821 248.08938220339 -296.001279399045</t>
  </si>
  <si>
    <t>-546.47625763847 250.097939831341 -379.526708016996</t>
  </si>
  <si>
    <t>-552.081619299734 252.798205871034 -463.189211943061</t>
  </si>
  <si>
    <t>-558.073075653886 257.430852776827 -585.612916027846</t>
  </si>
  <si>
    <t>-538.097244394445 260.96147132849 -661.301126011218</t>
  </si>
  <si>
    <t>-552.139821948677 286.568034055802 -530.876679584915</t>
  </si>
  <si>
    <t>-530.757767161521 438.142205719567 -500.759520255144</t>
  </si>
  <si>
    <t>-414.22340482549 448.237197369391 -244.056608313614</t>
  </si>
  <si>
    <t>-184.392768137099 422.358355724432 -222.686314094893</t>
  </si>
  <si>
    <t>-558.748336999866 224.228142987959 -532.912256474648</t>
  </si>
  <si>
    <t>-590.126419321878 72.8113701159996 -512.314178607043</t>
  </si>
  <si>
    <t>-631.190700683111 29.1200958609522 -236.663391947259</t>
  </si>
  <si>
    <t>-421.493020565954 106.374715256035 -299.965814506384</t>
  </si>
  <si>
    <t>-517.108385739157 340.175177458027 -95.8061887132729</t>
  </si>
  <si>
    <t>-564.297267772366 320.374664712538 316.60589294606</t>
  </si>
  <si>
    <t>-630.297173331972 324.916751593951 774.658419916881</t>
  </si>
  <si>
    <t>-480.115268917583 329.020812532155 832.211684905649</t>
  </si>
  <si>
    <t>-503.882080770995 155.277030368827 -96.7354752342426</t>
  </si>
  <si>
    <t>-494.174256692618 126.706712568354 317.742677540493</t>
  </si>
  <si>
    <t>-552.008657343303 49.9758411827847 770.966802367912</t>
  </si>
  <si>
    <t>-402.473614045202 51.0703453530009 830.31243087092</t>
  </si>
  <si>
    <t>9763-20170724T120840.240635200.bin</t>
  </si>
  <si>
    <t>-511.862696451988 247.913309498981 -94.7105877076631</t>
  </si>
  <si>
    <t>-530.494771428699 246.576380875608 -203.836910600697</t>
  </si>
  <si>
    <t>-540.57705280121 247.618484647043 -296.15745777273</t>
  </si>
  <si>
    <t>-548.331767758851 249.297054245741 -379.675075619666</t>
  </si>
  <si>
    <t>-554.135978067651 251.641317374361 -463.334891667855</t>
  </si>
  <si>
    <t>-560.457148223826 255.726208966052 -585.76143794314</t>
  </si>
  <si>
    <t>-541.101868191392 258.90767399292 -661.626293423377</t>
  </si>
  <si>
    <t>-554.490201563253 285.11947332989 -531.166052194014</t>
  </si>
  <si>
    <t>-533.597504797796 436.831738972488 -501.373850833485</t>
  </si>
  <si>
    <t>-418.753571860307 448.950308043819 -243.997460851243</t>
  </si>
  <si>
    <t>-189.901529982966 416.685631725115 -220.883546360578</t>
  </si>
  <si>
    <t>-560.876823949416 222.74773412913 -532.917447378409</t>
  </si>
  <si>
    <t>-591.71977140662 71.3387491515145 -511.426054036126</t>
  </si>
  <si>
    <t>-631.711290430787 28.7495912349552 -235.445256660235</t>
  </si>
  <si>
    <t>-422.741892278969 106.770228662913 -300.199041383166</t>
  </si>
  <si>
    <t>-518.82548742206 340.371405142721 -96.1571094483272</t>
  </si>
  <si>
    <t>-565.534093039515 320.705854132855 316.31620701055</t>
  </si>
  <si>
    <t>-630.568573425968 324.858094957095 774.558860569929</t>
  </si>
  <si>
    <t>-480.293238024221 328.692256177304 831.886243568939</t>
  </si>
  <si>
    <t>-505.096095194197 155.359440662532 -96.7684972554915</t>
  </si>
  <si>
    <t>-495.106321121006 127.074191278362 317.722534360606</t>
  </si>
  <si>
    <t>-552.158760941403 50.066798347756 770.953561527802</t>
  </si>
  <si>
    <t>-402.45969179566 50.5364277324929 829.892461015232</t>
  </si>
  <si>
    <t>9763-20170724T120840.307314800.bin</t>
  </si>
  <si>
    <t>-513.297378080886 247.544326682929 -94.9573903140188</t>
  </si>
  <si>
    <t>-532.046036905283 245.92867737077 -204.059884088935</t>
  </si>
  <si>
    <t>-542.287272959138 246.70187596457 -296.365746617713</t>
  </si>
  <si>
    <t>-550.211146329381 248.125313816156 -379.872202771163</t>
  </si>
  <si>
    <t>-556.210895131471 250.204298692247 -463.525063612895</t>
  </si>
  <si>
    <t>-562.847238232294 253.891881518797 -585.947636600038</t>
  </si>
  <si>
    <t>-544.122861876958 256.745604665092 -661.983678209029</t>
  </si>
  <si>
    <t>-556.805845378122 283.468913278745 -531.459649084321</t>
  </si>
  <si>
    <t>-535.783352475103 435.155272253262 -501.619301509863</t>
  </si>
  <si>
    <t>-426.189782508708 449.822290009932 -242.095167385865</t>
  </si>
  <si>
    <t>-198.925483643274 408.199927500962 -218.282404245781</t>
  </si>
  <si>
    <t>-563.064698371997 221.078697676445 -532.999774596143</t>
  </si>
  <si>
    <t>-593.74642246078 69.7499871268799 -510.769936317246</t>
  </si>
  <si>
    <t>-632.865332625582 28.7752634033552 -234.420045052494</t>
  </si>
  <si>
    <t>-424.471787056542 106.890788257077 -300.893196188281</t>
  </si>
  <si>
    <t>-520.324059191439 340.052427443666 -96.5484180703374</t>
  </si>
  <si>
    <t>-566.649103228763 320.886481866124 315.991546100965</t>
  </si>
  <si>
    <t>-630.886267243159 324.791274067931 774.417491837725</t>
  </si>
  <si>
    <t>-480.494778598709 327.965271745551 831.480178514126</t>
  </si>
  <si>
    <t>-506.510240202138 154.966373178235 -96.8421766190334</t>
  </si>
  <si>
    <t>-496.208712316521 127.156788597069 317.673328175011</t>
  </si>
  <si>
    <t>-552.423439744766 50.2917569224558 771.012849662849</t>
  </si>
  <si>
    <t>-402.47509104188 51.1593503316155 829.310113706089</t>
  </si>
  <si>
    <t>9763-20170724T120840.339934700.bin</t>
  </si>
  <si>
    <t>-513.940591602698 247.10836925217 -95.1132253195705</t>
  </si>
  <si>
    <t>-532.725589799719 245.406887384872 -204.208260875958</t>
  </si>
  <si>
    <t>-543.001226595115 246.054076539408 -296.51131136316</t>
  </si>
  <si>
    <t>-550.959334166037 247.342343880594 -380.016570369818</t>
  </si>
  <si>
    <t>-556.997161238239 249.266143770255 -463.670543493758</t>
  </si>
  <si>
    <t>-563.694545759322 252.704483551057 -586.096994904695</t>
  </si>
  <si>
    <t>-545.258573254443 255.363273103501 -662.210446984522</t>
  </si>
  <si>
    <t>-557.632693268157 282.393160094809 -531.671950019201</t>
  </si>
  <si>
    <t>-536.306652822148 434.048211799437 -501.870523984412</t>
  </si>
  <si>
    <t>-431.464421446302 451.312273318645 -240.54960193242</t>
  </si>
  <si>
    <t>-204.946060558014 405.349200674919 -217.629052218442</t>
  </si>
  <si>
    <t>-563.878889035893 219.998272720733 -533.082647366828</t>
  </si>
  <si>
    <t>-594.530421658341 68.71090492186 -510.570191219988</t>
  </si>
  <si>
    <t>-633.492007147843 28.488482959264 -234.087404187526</t>
  </si>
  <si>
    <t>-425.275701771506 106.489834499473 -301.246296959085</t>
  </si>
  <si>
    <t>-520.946239954445 339.704098693374 -96.7352899790919</t>
  </si>
  <si>
    <t>-567.020333191107 320.838254881621 315.846676344467</t>
  </si>
  <si>
    <t>-631.019568924198 324.721149828471 774.355470712416</t>
  </si>
  <si>
    <t>-480.587194217504 327.43939367227 831.333966100421</t>
  </si>
  <si>
    <t>-507.148713028452 154.468935771885 -96.9252615270369</t>
  </si>
  <si>
    <t>-497.024670732493 126.863096046192 317.608271101393</t>
  </si>
  <si>
    <t>-552.521069095976 50.3346244560828 771.092807255513</t>
  </si>
  <si>
    <t>-402.467926083232 51.1588132481804 829.120329569708</t>
  </si>
  <si>
    <t>9763-20170724T120840.374024700.bin</t>
  </si>
  <si>
    <t>-514.381442951197 246.534277226484 -95.2316452308137</t>
  </si>
  <si>
    <t>-533.191123549164 244.798596905561 -204.321928934297</t>
  </si>
  <si>
    <t>-543.509622523788 245.332774383225 -296.620722846463</t>
  </si>
  <si>
    <t>-551.517636040419 246.487838611118 -380.123185494794</t>
  </si>
  <si>
    <t>-557.618195031619 248.246582320545 -463.776313195634</t>
  </si>
  <si>
    <t>-564.422288689946 251.410690505101 -586.204315080379</t>
  </si>
  <si>
    <t>-546.265194652401 253.863963216422 -662.391708857517</t>
  </si>
  <si>
    <t>-558.308439307864 281.220677179706 -531.85149254268</t>
  </si>
  <si>
    <t>-536.751977030812 432.873364629016 -502.20944275689</t>
  </si>
  <si>
    <t>-438.44108293311 452.787251002417 -238.548696861589</t>
  </si>
  <si>
    <t>-212.654759300079 402.948567658443 -216.522303728491</t>
  </si>
  <si>
    <t>-564.564957748497 218.823892727488 -533.116509480701</t>
  </si>
  <si>
    <t>-595.244703243437 67.5897429908975 -510.290972003791</t>
  </si>
  <si>
    <t>-634.087875612324 27.8641194055315 -233.719619128909</t>
  </si>
  <si>
    <t>-426.016838645082 105.739142033628 -301.47270500846</t>
  </si>
  <si>
    <t>-521.258451237109 339.230861639831 -96.8646378729801</t>
  </si>
  <si>
    <t>-567.268705939137 320.703319812454 315.739705808172</t>
  </si>
  <si>
    <t>-631.111149953058 324.692253352454 774.302936148109</t>
  </si>
  <si>
    <t>-480.650699819155 327.532499791747 831.201124206993</t>
  </si>
  <si>
    <t>-507.687762498987 153.833679290948 -97.0030190043196</t>
  </si>
  <si>
    <t>-497.93190490165 126.349158588275 317.547320480406</t>
  </si>
  <si>
    <t>-552.617692435479 50.3966520594383 771.215170451828</t>
  </si>
  <si>
    <t>-402.466718432396 51.1675303707561 828.989892451443</t>
  </si>
  <si>
    <t>9763-20170724T120840.442442300.bin</t>
  </si>
  <si>
    <t>-514.774270097839 245.141193620014 -95.3758572342681</t>
  </si>
  <si>
    <t>-533.541693213095 243.464655778954 -204.47431510712</t>
  </si>
  <si>
    <t>-543.88479857922 243.879916593257 -296.770934548033</t>
  </si>
  <si>
    <t>-551.943988133112 244.868347512171 -380.270717802355</t>
  </si>
  <si>
    <t>-558.127665357519 246.40094414475 -463.922140360984</t>
  </si>
  <si>
    <t>-565.090697936648 249.171989029177 -586.350754353424</t>
  </si>
  <si>
    <t>-547.516018325757 251.290717026959 -662.684593572555</t>
  </si>
  <si>
    <t>-558.845936943355 279.150071951577 -532.105454349547</t>
  </si>
  <si>
    <t>-536.703438173265 430.768160022802 -502.835163583955</t>
  </si>
  <si>
    <t>-458.067617145456 458.587955782044 -233.352090948569</t>
  </si>
  <si>
    <t>-232.550811628761 407.75262274679 -210.847454711325</t>
  </si>
  <si>
    <t>-565.224935511649 216.761685027163 -533.154778763299</t>
  </si>
  <si>
    <t>-596.213682390123 65.6886251863159 -509.569618451781</t>
  </si>
  <si>
    <t>-634.548495495001 26.5930922529462 -232.837509312565</t>
  </si>
  <si>
    <t>-426.659775376174 103.860115057425 -301.834567873771</t>
  </si>
  <si>
    <t>-521.170097609528 337.909846253739 -97.0072018874639</t>
  </si>
  <si>
    <t>-567.637386716125 320.033538532026 315.574732314256</t>
  </si>
  <si>
    <t>-631.279194391805 324.577434628211 774.217615522676</t>
  </si>
  <si>
    <t>-480.779810231351 327.298424207084 831.018576713421</t>
  </si>
  <si>
    <t>-508.523490833381 152.367167660857 -97.1283129571082</t>
  </si>
  <si>
    <t>-499.786284267699 125.061359274569 317.456617938975</t>
  </si>
  <si>
    <t>-552.81890354039 50.5471538610218 771.532700763084</t>
  </si>
  <si>
    <t>-402.474369017176 51.8486087298743 828.792052136171</t>
  </si>
  <si>
    <t>9763-20170724T120840.474559000.bin</t>
  </si>
  <si>
    <t>-514.807976361204 244.319443823291 -95.4192525620616</t>
  </si>
  <si>
    <t>-533.549091543233 242.711423323835 -204.523234706531</t>
  </si>
  <si>
    <t>-543.876148549104 243.143753378941 -296.821686882846</t>
  </si>
  <si>
    <t>-551.925175055954 244.134642932062 -380.322374004536</t>
  </si>
  <si>
    <t>-558.103638599048 245.657859374779 -463.974238475622</t>
  </si>
  <si>
    <t>-565.065459112455 248.40314485316 -586.403487788317</t>
  </si>
  <si>
    <t>-547.779971562218 250.448828731524 -662.805345230114</t>
  </si>
  <si>
    <t>-558.820666434579 278.392843575464 -532.164581516819</t>
  </si>
  <si>
    <t>-536.765233622107 430.053980127514 -503.082046699103</t>
  </si>
  <si>
    <t>-470.473268265146 462.915445302609 -230.861399445076</t>
  </si>
  <si>
    <t>-244.817451117679 414.108528215605 -205.447634715714</t>
  </si>
  <si>
    <t>-565.200625267565 216.004380816559 -533.200674960091</t>
  </si>
  <si>
    <t>-596.421039843574 65.0153698064141 -509.394432582747</t>
  </si>
  <si>
    <t>-634.676861322973 26.3602629001805 -232.589697660306</t>
  </si>
  <si>
    <t>-426.725330909611 103.04795055781 -302.042273234268</t>
  </si>
  <si>
    <t>-520.950494602171 337.100952552991 -97.0412518689599</t>
  </si>
  <si>
    <t>-567.607655053126 319.586327044613 315.534699831588</t>
  </si>
  <si>
    <t>-631.348339984459 324.465654958273 774.197018386379</t>
  </si>
  <si>
    <t>-480.842927442562 326.840619383698 830.997516487363</t>
  </si>
  <si>
    <t>-508.847921898525 151.599317286989 -97.1822922479644</t>
  </si>
  <si>
    <t>-500.645798394881 124.319539647817 317.415324337311</t>
  </si>
  <si>
    <t>-552.879297917234 50.5539223027763 771.709219826829</t>
  </si>
  <si>
    <t>-402.465067375404 51.6334174848387 828.790061898531</t>
  </si>
  <si>
    <t>9763-20170724T120840.559306600.bin</t>
  </si>
  <si>
    <t>-514.7107647218 242.794873811833 -95.4289277537797</t>
  </si>
  <si>
    <t>-533.489624834432 241.365170122029 -204.528979777384</t>
  </si>
  <si>
    <t>-543.851393770409 241.911616464943 -296.822895805169</t>
  </si>
  <si>
    <t>-551.935394406499 242.998056069582 -380.318950917141</t>
  </si>
  <si>
    <t>-558.153937838841 244.611301513189 -463.966236733057</t>
  </si>
  <si>
    <t>-565.180499652917 247.486612572417 -586.388822803623</t>
  </si>
  <si>
    <t>-548.341120900741 249.490708745987 -662.891370763532</t>
  </si>
  <si>
    <t>-559.02054773557 277.4297503045 -532.114659133725</t>
  </si>
  <si>
    <t>-538.413495429958 429.379965978145 -503.381261615727</t>
  </si>
  <si>
    <t>-499.054759357668 470.465184155415 -227.081538188765</t>
  </si>
  <si>
    <t>-273.518883201849 428.506019131145 -190.728882329142</t>
  </si>
  <si>
    <t>-565.174091264901 215.020015074471 -533.227177135629</t>
  </si>
  <si>
    <t>-596.324127346394 64.0051554118379 -509.592350383268</t>
  </si>
  <si>
    <t>-634.911610390038 25.7757361180029 -232.774566784969</t>
  </si>
  <si>
    <t>-426.679582353185 101.556294247797 -302.382431158574</t>
  </si>
  <si>
    <t>-520.543907776481 335.596741186111 -96.9990056459908</t>
  </si>
  <si>
    <t>-567.15161338106 318.702093503241 315.608527783104</t>
  </si>
  <si>
    <t>-631.372568051613 324.327334146472 774.216827425254</t>
  </si>
  <si>
    <t>-480.892841276501 327.005937696033 831.071807584397</t>
  </si>
  <si>
    <t>-509.116037619784 150.146488556499 -97.2133313664251</t>
  </si>
  <si>
    <t>-501.558299299687 123.050975741241 317.408595652897</t>
  </si>
  <si>
    <t>-552.899327572182 50.5354519925515 772.063848342736</t>
  </si>
  <si>
    <t>-402.408205167622 51.6752733172525 828.940507007283</t>
  </si>
  <si>
    <t>9763-20170724T120840.578356400.bin</t>
  </si>
  <si>
    <t>-514.594048660178 242.151763624941 -95.3650739187042</t>
  </si>
  <si>
    <t>-533.444607722582 240.779707023532 -204.453459225654</t>
  </si>
  <si>
    <t>-543.866443325712 241.400380184509 -296.740124089519</t>
  </si>
  <si>
    <t>-552.0045270028 242.565052174429 -380.229967991981</t>
  </si>
  <si>
    <t>-558.276670840942 244.269996163875 -463.871388201536</t>
  </si>
  <si>
    <t>-565.381259145271 247.293314794254 -586.285941799824</t>
  </si>
  <si>
    <t>-548.662204877184 249.337567839917 -662.813733851938</t>
  </si>
  <si>
    <t>-559.254545139654 277.177501623341 -531.975211231183</t>
  </si>
  <si>
    <t>-539.354063808571 429.243844409033 -503.456502015061</t>
  </si>
  <si>
    <t>-514.38708151512 473.305765379716 -225.943015156125</t>
  </si>
  <si>
    <t>-289.379540200979 436.323681946931 -181.756267059851</t>
  </si>
  <si>
    <t>-565.273084023823 214.755947569031 -533.167666062588</t>
  </si>
  <si>
    <t>-596.144691010034 63.6343539118059 -509.811082692233</t>
  </si>
  <si>
    <t>-634.784544443942 24.6728090011941 -233.102619645542</t>
  </si>
  <si>
    <t>-426.586016146356 100.754673718175 -302.481714644941</t>
  </si>
  <si>
    <t>-520.456387235146 334.863865083748 -96.9163621653488</t>
  </si>
  <si>
    <t>-566.953637921797 318.26921114472 315.715726175266</t>
  </si>
  <si>
    <t>-631.392435811828 324.208356083913 774.260555045331</t>
  </si>
  <si>
    <t>-480.929625165182 326.675674816495 831.169809235198</t>
  </si>
  <si>
    <t>-509.000071457674 149.596636123176 -97.1678558684273</t>
  </si>
  <si>
    <t>-501.632535262111 122.672936933294 317.468618869653</t>
  </si>
  <si>
    <t>-552.932847222361 50.6454204388224 772.20287390813</t>
  </si>
  <si>
    <t>-402.408653868329 52.7813960407827 828.9629458877</t>
  </si>
  <si>
    <t>9763-20170724T120840.640259400.bin</t>
  </si>
  <si>
    <t>-514.355835576525 241.145296146046 -95.2323889387437</t>
  </si>
  <si>
    <t>-533.450063879285 239.765480094696 -204.278226232307</t>
  </si>
  <si>
    <t>-544.025080775673 240.530683283904 -296.546450221336</t>
  </si>
  <si>
    <t>-552.278098197133 241.881274565718 -380.022155014852</t>
  </si>
  <si>
    <t>-558.640031066853 243.831998853474 -463.651409529748</t>
  </si>
  <si>
    <t>-565.846633926569 247.280861558997 -586.048717267784</t>
  </si>
  <si>
    <t>-549.22310153444 249.573232331663 -662.590347135253</t>
  </si>
  <si>
    <t>-559.925003101663 276.998876785808 -531.624376158117</t>
  </si>
  <si>
    <t>-542.800949097781 429.428797386644 -503.22926737592</t>
  </si>
  <si>
    <t>-543.730816458028 476.458205637536 -225.081867709816</t>
  </si>
  <si>
    <t>-321.105844555966 447.743909095028 -165.398277538693</t>
  </si>
  <si>
    <t>-565.443895536817 214.536180145249 -533.0594428185</t>
  </si>
  <si>
    <t>-595.152945075557 63.0538882885187 -510.454079311433</t>
  </si>
  <si>
    <t>-633.547015547629 21.6865905890891 -234.060918645367</t>
  </si>
  <si>
    <t>-425.796448013224 99.5228795244043 -302.833925203458</t>
  </si>
  <si>
    <t>-520.745669079495 333.667724038536 -96.7558497901823</t>
  </si>
  <si>
    <t>-566.733566375846 317.553542294811 315.952397797292</t>
  </si>
  <si>
    <t>-631.373460753301 324.011894779633 774.395261540789</t>
  </si>
  <si>
    <t>-480.960851007832 327.214455677034 831.400641749307</t>
  </si>
  <si>
    <t>-508.237336690389 148.753807627476 -97.0731940432779</t>
  </si>
  <si>
    <t>-501.426507206049 122.222657230538 317.598075381438</t>
  </si>
  <si>
    <t>-552.955505410566 50.5679100267828 772.36343117147</t>
  </si>
  <si>
    <t>-402.36576128095 52.2023813397188 828.966283008642</t>
  </si>
  <si>
    <t>9763-20170724T120840.675353600.bin</t>
  </si>
  <si>
    <t>-514.365127732931 240.81865320519 -95.1515145647645</t>
  </si>
  <si>
    <t>-533.609747225104 239.366391093626 -204.170046177004</t>
  </si>
  <si>
    <t>-544.289437350661 240.234822299239 -296.425281075158</t>
  </si>
  <si>
    <t>-552.624870991695 241.741416869736 -379.89006285366</t>
  </si>
  <si>
    <t>-559.055352730087 243.913659943739 -463.508645573554</t>
  </si>
  <si>
    <t>-566.345011264764 247.759123590721 -585.889152080507</t>
  </si>
  <si>
    <t>-549.74578773995 250.295642283055 -662.428439674409</t>
  </si>
  <si>
    <t>-560.589193207567 277.317440482384 -531.360305893938</t>
  </si>
  <si>
    <t>-544.89030854375 429.81593053774 -502.597201820929</t>
  </si>
  <si>
    <t>-556.083092806295 477.029817280958 -224.704767010717</t>
  </si>
  <si>
    <t>-334.861070852187 452.681405957424 -158.248136398257</t>
  </si>
  <si>
    <t>-565.703540460268 214.825978845581 -533.019202104153</t>
  </si>
  <si>
    <t>-594.411391909097 63.0653659036823 -511.108282367476</t>
  </si>
  <si>
    <t>-632.731554492391 20.4751523712039 -234.890548696223</t>
  </si>
  <si>
    <t>-425.346791278041 99.634349779772 -303.2567781949</t>
  </si>
  <si>
    <t>-521.203626198885 333.212828386467 -96.6974031601935</t>
  </si>
  <si>
    <t>-566.785497176171 317.301805522369 316.063662007844</t>
  </si>
  <si>
    <t>-631.367507840704 323.89877085324 774.476583801712</t>
  </si>
  <si>
    <t>-480.972894300327 327.254696444515 831.52063291908</t>
  </si>
  <si>
    <t>-507.825476529728 148.52923904093 -97.0028687618333</t>
  </si>
  <si>
    <t>-501.332860272683 122.217005624102 317.687554412178</t>
  </si>
  <si>
    <t>-553.03101876582 50.6434688236475 772.396580336499</t>
  </si>
  <si>
    <t>-402.38695710187 53.0223100886369 828.828329378007</t>
  </si>
  <si>
    <t>9763-20170724T120840.738526100.bin</t>
  </si>
  <si>
    <t>-514.704870639638 240.193345071749 -95.1539457955158</t>
  </si>
  <si>
    <t>-534.229461357773 238.470824264064 -204.118709473881</t>
  </si>
  <si>
    <t>-545.207719126952 239.482308296715 -296.337313892102</t>
  </si>
  <si>
    <t>-553.831792231732 241.259842231183 -379.767590105552</t>
  </si>
  <si>
    <t>-560.566294973778 243.855762458072 -463.350093392368</t>
  </si>
  <si>
    <t>-568.3135519411 248.490919821627 -585.675119303999</t>
  </si>
  <si>
    <t>-551.86733639054 251.59347537076 -662.226544062966</t>
  </si>
  <si>
    <t>-562.903740745565 277.736052936621 -530.942165904721</t>
  </si>
  <si>
    <t>-550.670980987718 430.460009756014 -501.528786227856</t>
  </si>
  <si>
    <t>-576.085679839897 475.177146708928 -224.16060983541</t>
  </si>
  <si>
    <t>-358.000467726459 458.669455385561 -145.963042918886</t>
  </si>
  <si>
    <t>-566.924494466759 215.178133852756 -533.057955796751</t>
  </si>
  <si>
    <t>-592.759001681147 62.6743836999044 -512.790282696059</t>
  </si>
  <si>
    <t>-630.411577937633 16.7611466040321 -237.013497301979</t>
  </si>
  <si>
    <t>-424.451837306814 100.264542833116 -304.513516704786</t>
  </si>
  <si>
    <t>-522.606385976631 332.221789936531 -96.7270703590082</t>
  </si>
  <si>
    <t>-567.335410740782 316.729896646437 316.143328838475</t>
  </si>
  <si>
    <t>-631.413264506363 323.699202948443 774.597782653941</t>
  </si>
  <si>
    <t>-481.024286554599 327.449815997685 831.631883776881</t>
  </si>
  <si>
    <t>-507.096536008148 148.172033948214 -97.0011091402738</t>
  </si>
  <si>
    <t>-501.636790648769 122.148552054085 317.722449109685</t>
  </si>
  <si>
    <t>-553.182998852972 50.6736855475012 772.394211823389</t>
  </si>
  <si>
    <t>-402.412721103905 53.1842406520718 828.481974224411</t>
  </si>
  <si>
    <t>9763-20170724T120840.777629900.bin</t>
  </si>
  <si>
    <t>-515.041345139369 239.957482789132 -95.219086178209</t>
  </si>
  <si>
    <t>-534.677446571296 238.089397878978 -204.161432663155</t>
  </si>
  <si>
    <t>-545.821503535651 239.176627332791 -296.359353940657</t>
  </si>
  <si>
    <t>-554.62101699063 241.097576114934 -379.768062826627</t>
  </si>
  <si>
    <t>-561.554941644878 243.91878600039 -463.327105026494</t>
  </si>
  <si>
    <t>-569.618035409478 248.975078615156 -585.614965672717</t>
  </si>
  <si>
    <t>-553.30022732701 252.465301393596 -662.177109883095</t>
  </si>
  <si>
    <t>-564.374162496197 278.049055387688 -530.774657291181</t>
  </si>
  <si>
    <t>-553.622388494672 430.772307008739 -500.907168530262</t>
  </si>
  <si>
    <t>-584.050938994784 474.903020599935 -223.950244607679</t>
  </si>
  <si>
    <t>-367.094844709123 459.634491125888 -142.430532065491</t>
  </si>
  <si>
    <t>-567.785850901978 215.463967142862 -533.137467862973</t>
  </si>
  <si>
    <t>-591.913805479751 62.5836425479765 -513.50315923688</t>
  </si>
  <si>
    <t>-628.691975451117 14.9437481163188 -237.901224700004</t>
  </si>
  <si>
    <t>-423.823773618942 101.158309190437 -305.315171343259</t>
  </si>
  <si>
    <t>-523.615162850274 331.772451675625 -96.799917396688</t>
  </si>
  <si>
    <t>-567.844939473012 316.523632608621 316.133240572748</t>
  </si>
  <si>
    <t>-631.47513876542 323.583254087205 774.643102680078</t>
  </si>
  <si>
    <t>-481.073291330491 327.373258466519 831.641028124263</t>
  </si>
  <si>
    <t>-506.745021824713 148.175830376317 -97.0388982771431</t>
  </si>
  <si>
    <t>-501.893020057562 121.983781630432 317.681542918524</t>
  </si>
  <si>
    <t>-553.237550814676 50.6430163160394 772.393483816855</t>
  </si>
  <si>
    <t>-402.416036849776 53.3227458234376 828.335472459116</t>
  </si>
  <si>
    <t>9763-20170724T120840.842812600.bin</t>
  </si>
  <si>
    <t>-516.052168571019 239.606436117602 -95.335375178542</t>
  </si>
  <si>
    <t>-535.93507382234 237.33809854262 -204.22536031396</t>
  </si>
  <si>
    <t>-547.376014087177 238.5402946581 -296.385535596776</t>
  </si>
  <si>
    <t>-556.472105320298 240.736574745303 -379.755658953199</t>
  </si>
  <si>
    <t>-563.727130191373 244.01774379512 -463.270480153911</t>
  </si>
  <si>
    <t>-572.282422255493 249.951551194298 -585.485467931841</t>
  </si>
  <si>
    <t>-556.259084801829 254.316584166313 -662.065032075238</t>
  </si>
  <si>
    <t>-567.430640395768 278.656756831506 -530.415359336148</t>
  </si>
  <si>
    <t>-559.838059891772 431.40767807696 -499.623452034667</t>
  </si>
  <si>
    <t>-594.139229512696 474.218825977027 -222.911968011942</t>
  </si>
  <si>
    <t>-377.532990893453 457.742152109498 -140.700105777011</t>
  </si>
  <si>
    <t>-569.626148018454 216.039247478007 -533.301879479449</t>
  </si>
  <si>
    <t>-590.334142447264 62.5083745136824 -515.046273989839</t>
  </si>
  <si>
    <t>-624.669124033552 11.7151166031872 -239.692449385937</t>
  </si>
  <si>
    <t>-422.266979775792 103.506288131714 -307.192895393595</t>
  </si>
  <si>
    <t>-525.901946488558 330.988762242192 -97.0398715476326</t>
  </si>
  <si>
    <t>-569.317933648622 316.261906906665 315.998603525073</t>
  </si>
  <si>
    <t>-631.621022850218 323.458501657821 774.691504405317</t>
  </si>
  <si>
    <t>-481.163418984077 327.63567968149 831.514602973578</t>
  </si>
  <si>
    <t>-506.449243189462 148.184262642608 -97.0848719019124</t>
  </si>
  <si>
    <t>-502.442531385116 121.974981278044 317.64353389732</t>
  </si>
  <si>
    <t>-553.51192075688 50.7152869882466 772.312557356706</t>
  </si>
  <si>
    <t>-402.499056842752 53.7149676112838 827.719496217542</t>
  </si>
  <si>
    <t>9763-20170724T120840.877906500.bin</t>
  </si>
  <si>
    <t>-516.690020355981 239.275784402324 -95.487370498651</t>
  </si>
  <si>
    <t>-536.701577920953 236.83360711265 -204.349983765848</t>
  </si>
  <si>
    <t>-548.309986532397 238.069180716035 -296.488749832441</t>
  </si>
  <si>
    <t>-557.578328712199 240.363251790812 -379.837280977269</t>
  </si>
  <si>
    <t>-565.025292817056 243.815968866394 -463.328323689529</t>
  </si>
  <si>
    <t>-573.881239987507 250.082773046857 -585.505258120465</t>
  </si>
  <si>
    <t>-558.018664437661 254.863294730268 -662.093501999786</t>
  </si>
  <si>
    <t>-569.168127011065 278.645293830238 -530.34899144015</t>
  </si>
  <si>
    <t>-563.231673857114 431.397085812565 -499.210033398553</t>
  </si>
  <si>
    <t>-596.312101815048 472.508202734367 -222.092473806207</t>
  </si>
  <si>
    <t>-378.937454673402 454.097985671305 -142.356176330044</t>
  </si>
  <si>
    <t>-570.822509508969 216.020778433163 -533.441308157582</t>
  </si>
  <si>
    <t>-589.968498648701 62.2039897858183 -515.825881791871</t>
  </si>
  <si>
    <t>-623.000098298342 10.2434565605815 -240.530279868329</t>
  </si>
  <si>
    <t>-421.776159551869 104.44495910972 -308.232280596229</t>
  </si>
  <si>
    <t>-527.217624164457 330.492073135289 -97.2232642934448</t>
  </si>
  <si>
    <t>-570.043876622479 316.026921533061 315.886021239805</t>
  </si>
  <si>
    <t>-631.720012727047 323.396654427707 774.690417580514</t>
  </si>
  <si>
    <t>-481.223914800589 327.344021444851 831.428075475732</t>
  </si>
  <si>
    <t>-506.435504343029 147.95562367108 -97.2006075558775</t>
  </si>
  <si>
    <t>-502.572437957524 122.028015231173 317.546895381679</t>
  </si>
  <si>
    <t>-553.622309567824 50.7474955435434 772.240464011723</t>
  </si>
  <si>
    <t>-402.532036495212 53.8486227124158 827.430342159497</t>
  </si>
  <si>
    <t>9763-20170724T120840.943085600.bin</t>
  </si>
  <si>
    <t>-518.046766366638 238.349068112551 -95.7657999077622</t>
  </si>
  <si>
    <t>-538.28658504645 235.66602965516 -204.580590851462</t>
  </si>
  <si>
    <t>-550.255947965794 236.977799182893 -296.672072224128</t>
  </si>
  <si>
    <t>-559.913520502646 239.448395845699 -379.971358835722</t>
  </si>
  <si>
    <t>-567.811165176326 243.193682638557 -463.408344533053</t>
  </si>
  <si>
    <t>-577.390856628394 250.018692472445 -585.5009187869</t>
  </si>
  <si>
    <t>-561.880078473777 255.569710098511 -662.108875063934</t>
  </si>
  <si>
    <t>-572.735699125809 278.334946123202 -530.212723379702</t>
  </si>
  <si>
    <t>-568.993534962472 431.060422180631 -498.557574290624</t>
  </si>
  <si>
    <t>-597.938093128799 467.91245381395 -220.379950692524</t>
  </si>
  <si>
    <t>-378.195799748605 447.488432888194 -147.959586865235</t>
  </si>
  <si>
    <t>-573.639028252651 215.712908231473 -533.64253965622</t>
  </si>
  <si>
    <t>-590.496942376157 61.5155702198449 -517.0313604876</t>
  </si>
  <si>
    <t>-620.890514774294 7.51664923292014 -241.824238529275</t>
  </si>
  <si>
    <t>-421.944407796428 105.954314049776 -310.227799123139</t>
  </si>
  <si>
    <t>-529.598268322922 329.347685408638 -97.5070311645773</t>
  </si>
  <si>
    <t>-571.362457288197 315.432392142432 315.729860113449</t>
  </si>
  <si>
    <t>-631.835773738829 323.400725133679 774.704992943041</t>
  </si>
  <si>
    <t>-481.29679006829 327.358725049991 831.328153885323</t>
  </si>
  <si>
    <t>-506.813288526306 147.262742270835 -97.3716022648265</t>
  </si>
  <si>
    <t>-502.042967300585 122.125856060411 317.415065362144</t>
  </si>
  <si>
    <t>-553.752836418995 50.7273128940842 772.0613830035</t>
  </si>
  <si>
    <t>-402.555889115648 54.065382331275 826.944520827887</t>
  </si>
  <si>
    <t>9763-20170724T120841.007759500.bin</t>
  </si>
  <si>
    <t>-519.29857185064 237.250240506781 -95.9226130535982</t>
  </si>
  <si>
    <t>-539.827551558362 234.349056533037 -204.677622820567</t>
  </si>
  <si>
    <t>-552.085661501018 235.664723730492 -296.731008140877</t>
  </si>
  <si>
    <t>-562.018132143517 238.209916980031 -379.995752524856</t>
  </si>
  <si>
    <t>-570.203033852664 242.104164331458 -463.398235538754</t>
  </si>
  <si>
    <t>-580.214097017471 249.228917979198 -585.438946605219</t>
  </si>
  <si>
    <t>-565.035090417392 255.353915717839 -662.06984851717</t>
  </si>
  <si>
    <t>-575.53271916259 277.410350576067 -530.084475376708</t>
  </si>
  <si>
    <t>-572.078917475249 430.056739597269 -498.065926486073</t>
  </si>
  <si>
    <t>-596.140600817869 465.913354078513 -219.29383793946</t>
  </si>
  <si>
    <t>-374.730926588747 440.784988673739 -153.758615651492</t>
  </si>
  <si>
    <t>-576.110024603734 214.794593308565 -533.692614334532</t>
  </si>
  <si>
    <t>-591.760039096382 60.4079264560341 -517.675921960062</t>
  </si>
  <si>
    <t>-620.002591794051 4.96501238653832 -242.526915897131</t>
  </si>
  <si>
    <t>-423.068339840073 106.62877040861 -312.024390757346</t>
  </si>
  <si>
    <t>-531.531183655116 328.107780466727 -97.7267703308856</t>
  </si>
  <si>
    <t>-572.28578373302 314.752956565131 315.629343481598</t>
  </si>
  <si>
    <t>-631.886221309354 323.430713688868 774.734308557686</t>
  </si>
  <si>
    <t>-481.319744707754 327.504025888915 831.276045766077</t>
  </si>
  <si>
    <t>-507.353883857761 146.288930801909 -97.4944340184088</t>
  </si>
  <si>
    <t>-501.520079607824 122.288873562014 317.345958279231</t>
  </si>
  <si>
    <t>-553.943219518108 50.7605346256139 771.825206478136</t>
  </si>
  <si>
    <t>-402.624178952416 54.2547863563238 826.361014046714</t>
  </si>
  <si>
    <t>9763-20170724T120841.040379700.bin</t>
  </si>
  <si>
    <t>-519.868943503242 236.785051188358 -95.9992125207614</t>
  </si>
  <si>
    <t>-540.582462052345 233.804194343506 -204.71699429931</t>
  </si>
  <si>
    <t>-552.984189813251 235.096056207567 -296.751462370148</t>
  </si>
  <si>
    <t>-563.040522845714 237.635516484062 -380.00159770458</t>
  </si>
  <si>
    <t>-571.342888965421 241.540980080917 -463.391941715375</t>
  </si>
  <si>
    <t>-581.518242809354 248.699886598144 -585.416993863279</t>
  </si>
  <si>
    <t>-566.494522094838 255.037381007221 -662.061341503777</t>
  </si>
  <si>
    <t>-576.803654545358 276.866106415107 -530.057569196778</t>
  </si>
  <si>
    <t>-573.096749858052 429.45935323384 -497.895184577868</t>
  </si>
  <si>
    <t>-593.928386349807 465.508699429735 -218.887929872723</t>
  </si>
  <si>
    <t>-372.196126589644 437.302377570642 -155.739366231239</t>
  </si>
  <si>
    <t>-577.303135072944 214.250951951874 -533.689457425052</t>
  </si>
  <si>
    <t>-592.533760233142 59.793937414144 -517.808127732217</t>
  </si>
  <si>
    <t>-619.976728256721 4.18297358660948 -242.612093601773</t>
  </si>
  <si>
    <t>-423.770283443058 106.871834402759 -312.65909949343</t>
  </si>
  <si>
    <t>-532.343255445611 327.583740015903 -97.8209782711148</t>
  </si>
  <si>
    <t>-572.579820247276 314.495371227067 315.594467804332</t>
  </si>
  <si>
    <t>-631.920617594541 323.391407565764 774.747008123238</t>
  </si>
  <si>
    <t>-481.346040370852 327.470523014637 831.266799540019</t>
  </si>
  <si>
    <t>-507.726912226668 145.887818777775 -97.5640985909754</t>
  </si>
  <si>
    <t>-501.47040498881 122.36496511468 317.297463386418</t>
  </si>
  <si>
    <t>-554.058297378327 50.7959543431277 771.711992992751</t>
  </si>
  <si>
    <t>-402.681666452147 55.0649002935259 826.032482174898</t>
  </si>
  <si>
    <t>9763-20170724T120841.074472900.bin</t>
  </si>
  <si>
    <t>-520.491710279047 236.320135832652 -96.0763703931169</t>
  </si>
  <si>
    <t>-541.363534421762 233.26570947794 -204.761838540944</t>
  </si>
  <si>
    <t>-553.912047179718 234.525760315604 -296.776961075452</t>
  </si>
  <si>
    <t>-564.105471293441 237.04900988909 -380.010791883315</t>
  </si>
  <si>
    <t>-572.549105264542 240.950568073801 -463.387062899833</t>
  </si>
  <si>
    <t>-582.93527679785 248.116842177868 -585.394054291159</t>
  </si>
  <si>
    <t>-568.065024143813 254.631071677876 -662.053359602508</t>
  </si>
  <si>
    <t>-578.128950704983 276.279756368351 -530.040686821909</t>
  </si>
  <si>
    <t>-573.970047891088 428.823188571481 -497.694824394334</t>
  </si>
  <si>
    <t>-591.246532792637 464.830077655533 -218.439328300581</t>
  </si>
  <si>
    <t>-369.169662559121 433.459768261038 -158.05473211475</t>
  </si>
  <si>
    <t>-578.626931482508 213.664857854953 -533.676299138234</t>
  </si>
  <si>
    <t>-593.57730839365 59.1788611378299 -517.841197567078</t>
  </si>
  <si>
    <t>-620.183511930497 3.60866447345506 -242.554682292656</t>
  </si>
  <si>
    <t>-424.551074654589 107.029348527026 -313.12841859484</t>
  </si>
  <si>
    <t>-533.069315671964 327.07788273993 -97.90886106722</t>
  </si>
  <si>
    <t>-572.852695261268 314.282594056626 315.559591542996</t>
  </si>
  <si>
    <t>-631.945619530808 323.362157171966 774.754269607039</t>
  </si>
  <si>
    <t>-481.363291567279 327.444682307467 831.253230157188</t>
  </si>
  <si>
    <t>-508.259660659785 145.42362398193 -97.6148516772848</t>
  </si>
  <si>
    <t>-501.570297175619 122.348643476976 317.265125600509</t>
  </si>
  <si>
    <t>-554.182134081471 50.7400647405946 771.619214164713</t>
  </si>
  <si>
    <t>-402.702302365984 54.1174363316338 825.7142944117</t>
  </si>
  <si>
    <t>9763-20170724T120841.143659900.bin</t>
  </si>
  <si>
    <t>-521.796569586135 235.514274611359 -96.2290126226741</t>
  </si>
  <si>
    <t>-542.880718942526 232.321419112106 -204.869532606742</t>
  </si>
  <si>
    <t>-555.704715406539 233.523336931447 -296.847463134705</t>
  </si>
  <si>
    <t>-566.183940914765 236.020421019092 -380.046598888095</t>
  </si>
  <si>
    <t>-574.949445330107 239.920166888064 -463.389708283616</t>
  </si>
  <si>
    <t>-585.843961651892 247.112911647795 -585.350870483081</t>
  </si>
  <si>
    <t>-571.244336463955 253.899286608082 -662.038519266579</t>
  </si>
  <si>
    <t>-580.690584429431 275.263289254551 -530.022397178646</t>
  </si>
  <si>
    <t>-574.874374346036 427.657742260114 -497.226200076718</t>
  </si>
  <si>
    <t>-585.156454809127 461.863319285376 -217.399679968626</t>
  </si>
  <si>
    <t>-362.398510814692 426.166718402483 -162.144049937046</t>
  </si>
  <si>
    <t>-581.436450751838 212.650416255489 -533.648419757769</t>
  </si>
  <si>
    <t>-596.383213811146 58.1868594900022 -517.602985410782</t>
  </si>
  <si>
    <t>-620.669977569187 2.81519788289006 -242.062333623149</t>
  </si>
  <si>
    <t>-426.129702093758 107.359378918069 -313.986554416525</t>
  </si>
  <si>
    <t>-534.288246570669 326.10813413379 -98.1089498252963</t>
  </si>
  <si>
    <t>-573.572560708235 313.874841804387 315.424195750038</t>
  </si>
  <si>
    <t>-632.026986830116 323.297036301959 774.734541201989</t>
  </si>
  <si>
    <t>-481.41125744434 327.201433722851 831.156896908186</t>
  </si>
  <si>
    <t>-509.634235833674 144.785336534011 -97.7293176492801</t>
  </si>
  <si>
    <t>-502.72129057871 122.384444582764 317.183938464955</t>
  </si>
  <si>
    <t>-554.529088308866 50.826333274081 771.510387513977</t>
  </si>
  <si>
    <t>-402.842272938132 54.5795116448473 824.997284159824</t>
  </si>
  <si>
    <t>9763-20170724T120841.176747700.bin</t>
  </si>
  <si>
    <t>-522.385403573475 235.201671407784 -96.3091195677615</t>
  </si>
  <si>
    <t>-543.530557761838 231.986503345821 -204.93700542851</t>
  </si>
  <si>
    <t>-556.422317240569 233.165421236422 -296.905775430728</t>
  </si>
  <si>
    <t>-566.969257906644 235.641969080006 -380.097034286176</t>
  </si>
  <si>
    <t>-575.808560551857 239.520903656998 -463.433391504367</t>
  </si>
  <si>
    <t>-586.817769576256 246.681744701536 -585.385979600614</t>
  </si>
  <si>
    <t>-572.293285613025 253.528462819543 -662.082616909278</t>
  </si>
  <si>
    <t>-581.529704837782 274.845800975047 -530.077208277242</t>
  </si>
  <si>
    <t>-574.876101759678 427.205058952477 -497.236226059163</t>
  </si>
  <si>
    <t>-581.70781437722 460.625793775674 -217.209445343129</t>
  </si>
  <si>
    <t>-358.901932090746 422.421141499743 -163.857164737091</t>
  </si>
  <si>
    <t>-582.444353007707 212.233238521904 -533.671316194626</t>
  </si>
  <si>
    <t>-597.589751131464 57.8109674542402 -517.487748907238</t>
  </si>
  <si>
    <t>-620.638649080573 2.59868069122263 -241.808770910609</t>
  </si>
  <si>
    <t>-426.66433571175 107.588940277888 -314.606497676615</t>
  </si>
  <si>
    <t>-534.721440225449 325.685672534766 -98.2141114050617</t>
  </si>
  <si>
    <t>-573.988125711167 313.648413036986 315.326583790568</t>
  </si>
  <si>
    <t>-632.072896195422 323.242622242257 774.71341934052</t>
  </si>
  <si>
    <t>-481.434044327658 326.961049827739 831.086696126871</t>
  </si>
  <si>
    <t>-510.367949160914 144.630234057682 -97.807901638442</t>
  </si>
  <si>
    <t>-503.804597043958 122.285544921175 317.114059921389</t>
  </si>
  <si>
    <t>-554.711675467797 50.8706195514114 771.507255936094</t>
  </si>
  <si>
    <t>-402.923464663368 54.8874677200224 824.686497509998</t>
  </si>
  <si>
    <t>9763-20170724T120841.241973100.bin</t>
  </si>
  <si>
    <t>-523.403376970147 234.336806299458 -96.5201957997664</t>
  </si>
  <si>
    <t>-544.584365338437 231.143417562261 -205.14192414525</t>
  </si>
  <si>
    <t>-557.560180955198 232.270501618314 -297.099405132273</t>
  </si>
  <si>
    <t>-568.206063902581 234.678783449478 -380.279919841995</t>
  </si>
  <si>
    <t>-577.168056626719 238.46461700302 -463.607517902622</t>
  </si>
  <si>
    <t>-588.383139132199 245.463076316085 -585.550780890466</t>
  </si>
  <si>
    <t>-574.032179903039 252.304347066313 -662.280686346998</t>
  </si>
  <si>
    <t>-582.808886372855 273.698291967575 -530.3066512849</t>
  </si>
  <si>
    <t>-574.488336682557 425.968647623968 -497.401275387735</t>
  </si>
  <si>
    <t>-575.921238715039 459.051946601307 -217.254705831177</t>
  </si>
  <si>
    <t>-353.054484727968 418.17558156214 -166.1855135366</t>
  </si>
  <si>
    <t>-584.115243174676 211.085954916761 -533.779802377048</t>
  </si>
  <si>
    <t>-599.742940007568 56.7519648404555 -517.221103092464</t>
  </si>
  <si>
    <t>-620.528374182748 2.07059582007355 -241.256392858618</t>
  </si>
  <si>
    <t>-427.82088495337 107.982661427527 -316.055921322275</t>
  </si>
  <si>
    <t>-535.187050164873 324.855738960934 -98.45090058356</t>
  </si>
  <si>
    <t>-574.442929927038 313.234732384048 315.102653073398</t>
  </si>
  <si>
    <t>-632.147391658443 323.192335819943 774.631051191447</t>
  </si>
  <si>
    <t>-481.475816586363 326.707690683464 830.929760878435</t>
  </si>
  <si>
    <t>-511.865335466084 143.735140987734 -97.9985557164041</t>
  </si>
  <si>
    <t>-506.018912422297 121.371063707517 316.933107969073</t>
  </si>
  <si>
    <t>-554.985046900129 50.9964776330935 771.656267696224</t>
  </si>
  <si>
    <t>-403.072026280294 56.2044389734499 824.373584900138</t>
  </si>
  <si>
    <t>9763-20170724T120841.273053800.bin</t>
  </si>
  <si>
    <t>-523.832316110276 233.747980659979 -96.5979859471557</t>
  </si>
  <si>
    <t>-545.024722346706 230.608094115447 -205.219033075489</t>
  </si>
  <si>
    <t>-558.007746817192 231.725937146871 -297.175547848871</t>
  </si>
  <si>
    <t>-568.660547505986 234.106236023647 -380.356115159205</t>
  </si>
  <si>
    <t>-577.630098103751 237.84355391876 -463.68507492143</t>
  </si>
  <si>
    <t>-588.857500654905 244.748008143987 -585.632576870884</t>
  </si>
  <si>
    <t>-574.558277954594 251.517864603624 -662.378357948826</t>
  </si>
  <si>
    <t>-583.174684196299 273.02420401784 -530.420243203729</t>
  </si>
  <si>
    <t>-573.832276645832 425.245460341176 -497.557927610496</t>
  </si>
  <si>
    <t>-573.668618840778 457.979079025843 -217.366851293439</t>
  </si>
  <si>
    <t>-351.00729279774 416.126219729328 -166.192600676638</t>
  </si>
  <si>
    <t>-584.687327336299 210.412437299012 -533.825842570586</t>
  </si>
  <si>
    <t>-600.681719019221 56.1482427477761 -517.046248872077</t>
  </si>
  <si>
    <t>-620.469905307374 1.63426458023991 -240.975197932529</t>
  </si>
  <si>
    <t>-428.247139071491 107.86670689747 -316.563086500088</t>
  </si>
  <si>
    <t>-535.361934571257 324.357930122628 -98.526044573374</t>
  </si>
  <si>
    <t>-574.598458124927 312.952426130906 315.035317216678</t>
  </si>
  <si>
    <t>-632.185927861399 323.155683499387 774.59377453726</t>
  </si>
  <si>
    <t>-481.50522783605 326.411591864087 830.883562390338</t>
  </si>
  <si>
    <t>-512.577030738287 143.066808135654 -98.0628141812252</t>
  </si>
  <si>
    <t>-506.845679340775 120.748083569991 316.872923953944</t>
  </si>
  <si>
    <t>-555.042099508869 50.9459850885503 771.794404798556</t>
  </si>
  <si>
    <t>-403.085908679514 56.0508226886875 824.397655445402</t>
  </si>
  <si>
    <t>9763-20170724T120841.340238700.bin</t>
  </si>
  <si>
    <t>-524.713269479247 232.595800013597 -96.6459844967676</t>
  </si>
  <si>
    <t>-545.98351441751 229.543589653813 -205.254356182279</t>
  </si>
  <si>
    <t>-558.923989233972 230.622847774079 -297.217402680018</t>
  </si>
  <si>
    <t>-569.496906753104 232.925548405489 -380.41022980972</t>
  </si>
  <si>
    <t>-578.346181957484 236.53792414373 -463.757447540875</t>
  </si>
  <si>
    <t>-589.354343363857 243.207264040778 -585.738149036601</t>
  </si>
  <si>
    <t>-575.11523485037 249.782243772579 -662.512016016618</t>
  </si>
  <si>
    <t>-583.609445336863 271.586305955803 -530.584988148862</t>
  </si>
  <si>
    <t>-572.493654079294 423.729535094 -497.930451182306</t>
  </si>
  <si>
    <t>-570.764446522396 455.622688911208 -217.647592677109</t>
  </si>
  <si>
    <t>-348.451640853976 412.54037115957 -165.98091253163</t>
  </si>
  <si>
    <t>-585.438693749523 208.97519652305 -533.843186415371</t>
  </si>
  <si>
    <t>-601.956256750627 54.8273942318397 -516.46877015068</t>
  </si>
  <si>
    <t>-620.867846257529 0.909697903178767 -240.219192527675</t>
  </si>
  <si>
    <t>-429.025964038128 107.205081127505 -316.681977260608</t>
  </si>
  <si>
    <t>-535.904030537135 323.506191341293 -98.608979458401</t>
  </si>
  <si>
    <t>-574.804235364073 312.438529992851 314.993290345625</t>
  </si>
  <si>
    <t>-632.173016275794 323.194435763698 774.5690178359</t>
  </si>
  <si>
    <t>-481.495106692224 326.617923146192 830.856350939477</t>
  </si>
  <si>
    <t>-513.840850121837 141.682099665676 -98.084427056986</t>
  </si>
  <si>
    <t>-507.812975597477 119.859906227204 316.873485619013</t>
  </si>
  <si>
    <t>-555.085993451589 50.8173929146635 772.065142526486</t>
  </si>
  <si>
    <t>-403.078520549966 55.4194576049977 824.566266017484</t>
  </si>
  <si>
    <t>9763-20170724T120841.376334000.bin</t>
  </si>
  <si>
    <t>-525.180615587284 232.166629858369 -96.6497225653656</t>
  </si>
  <si>
    <t>-546.512953501223 229.098673366272 -205.245521315589</t>
  </si>
  <si>
    <t>-559.403351623002 230.125841243585 -297.216132486633</t>
  </si>
  <si>
    <t>-569.890568618066 232.364836719691 -380.421517507133</t>
  </si>
  <si>
    <t>-578.613946126237 235.895226020904 -463.785672503934</t>
  </si>
  <si>
    <t>-589.39456602014 242.423242549436 -585.794211450198</t>
  </si>
  <si>
    <t>-575.157623961339 248.888646963123 -662.577790231946</t>
  </si>
  <si>
    <t>-583.734241357982 270.865757244061 -530.664936369957</t>
  </si>
  <si>
    <t>-572.439447512408 423.042119947729 -498.239832770069</t>
  </si>
  <si>
    <t>-569.585413835892 454.237042136032 -217.88759723361</t>
  </si>
  <si>
    <t>-347.269391920998 411.176735161116 -166.216313013524</t>
  </si>
  <si>
    <t>-585.593974095558 208.251843664735 -533.85089154871</t>
  </si>
  <si>
    <t>-602.191454992358 54.1457565770543 -516.248055065003</t>
  </si>
  <si>
    <t>-621.490507264053 0.585492048156084 -239.955788072139</t>
  </si>
  <si>
    <t>-429.486178349263 106.641710184749 -316.342658229343</t>
  </si>
  <si>
    <t>-536.340697251668 323.155297730667 -98.632622534638</t>
  </si>
  <si>
    <t>-574.930145068201 312.261166481811 315.003485951083</t>
  </si>
  <si>
    <t>-632.177262881309 323.188729347783 774.577461121377</t>
  </si>
  <si>
    <t>-481.500443242818 326.521859339371 830.873194918494</t>
  </si>
  <si>
    <t>-514.360344423745 141.193589673203 -98.0544101230098</t>
  </si>
  <si>
    <t>-508.164181095394 119.610828195075 316.913525309223</t>
  </si>
  <si>
    <t>-555.110565615621 50.8081892701377 772.186528443665</t>
  </si>
  <si>
    <t>-403.091812403268 55.5464587189356 824.642845481245</t>
  </si>
  <si>
    <t>9763-20170724T120841.439126600.bin</t>
  </si>
  <si>
    <t>-526.322979453914 231.764318024872 -96.6485512325844</t>
  </si>
  <si>
    <t>-547.682513536932 228.610772585752 -205.236361929366</t>
  </si>
  <si>
    <t>-560.472644919482 229.502238130284 -297.222558701532</t>
  </si>
  <si>
    <t>-570.82086332736 231.589838809291 -380.449264687433</t>
  </si>
  <si>
    <t>-579.357837639583 234.939395784083 -463.840076970841</t>
  </si>
  <si>
    <t>-589.814814354848 241.170010419883 -585.892495633449</t>
  </si>
  <si>
    <t>-575.543825600866 247.4533334699 -662.684792837</t>
  </si>
  <si>
    <t>-584.387794915861 269.748778355287 -530.810321525238</t>
  </si>
  <si>
    <t>-573.737254691362 422.043817262599 -498.735323442166</t>
  </si>
  <si>
    <t>-566.611899443986 449.975325255157 -218.115206966816</t>
  </si>
  <si>
    <t>-343.898874594682 408.965985452564 -166.484893587266</t>
  </si>
  <si>
    <t>-586.065018593922 207.123226791291 -533.863572117368</t>
  </si>
  <si>
    <t>-602.264825339732 53.0023458373814 -515.879991603156</t>
  </si>
  <si>
    <t>-623.179174667369 0.0282100662502671 -239.592141845666</t>
  </si>
  <si>
    <t>-430.645900079096 105.803718436264 -315.030908927496</t>
  </si>
  <si>
    <t>-537.665627686991 322.78259186728 -98.6936051637788</t>
  </si>
  <si>
    <t>-575.576392515175 312.151493017317 315.012005990674</t>
  </si>
  <si>
    <t>-632.195952929573 323.191433675843 774.608830195094</t>
  </si>
  <si>
    <t>-481.512758402766 326.75160080986 830.873505351457</t>
  </si>
  <si>
    <t>-515.327517602615 140.792035272434 -97.9741575192312</t>
  </si>
  <si>
    <t>-508.856014753097 119.441941896766 317.001630255921</t>
  </si>
  <si>
    <t>-555.152713154227 50.7623211847754 772.383136968299</t>
  </si>
  <si>
    <t>-403.112203959814 55.5779275068355 824.769331289288</t>
  </si>
  <si>
    <t>9763-20170724T120841.509817200.bin</t>
  </si>
  <si>
    <t>-527.76371166836 231.63438254694 -96.6582652170089</t>
  </si>
  <si>
    <t>-549.148447108563 228.277494071874 -205.235160745843</t>
  </si>
  <si>
    <t>-561.726839447814 229.019425847787 -297.251741248431</t>
  </si>
  <si>
    <t>-571.789694878112 230.971253883466 -380.516871115556</t>
  </si>
  <si>
    <t>-579.946826499621 234.185364701023 -463.951004960798</t>
  </si>
  <si>
    <t>-589.744904954611 240.216419348323 -586.067882121166</t>
  </si>
  <si>
    <t>-575.271608109197 246.381713285355 -662.831989112676</t>
  </si>
  <si>
    <t>-584.800442181272 268.888856280701 -530.989093584441</t>
  </si>
  <si>
    <t>-575.016914433809 421.279436490866 -499.056452846424</t>
  </si>
  <si>
    <t>-563.346369419726 445.999330560604 -218.287297769001</t>
  </si>
  <si>
    <t>-340.083441904691 407.718158218083 -166.938045427942</t>
  </si>
  <si>
    <t>-586.090768893004 206.251010165075 -533.97895559154</t>
  </si>
  <si>
    <t>-601.466696682687 52.1056449693629 -515.615969389093</t>
  </si>
  <si>
    <t>-431.159781025222 105.577868465749 -314.161212451155</t>
  </si>
  <si>
    <t>-539.601007001464 322.579226590107 -98.8174198326727</t>
  </si>
  <si>
    <t>-576.727604083209 312.173375479949 314.965071534725</t>
  </si>
  <si>
    <t>-632.301240395734 323.086227630617 774.649899141959</t>
  </si>
  <si>
    <t>-481.571159399163 326.243969160277 830.813222747374</t>
  </si>
  <si>
    <t>-516.257917592804 140.663083429597 -97.9158344341549</t>
  </si>
  <si>
    <t>-509.763763332948 119.40188703826 317.064200361516</t>
  </si>
  <si>
    <t>-555.246516654066 50.7097239606233 772.514102754516</t>
  </si>
  <si>
    <t>-403.130194651493 54.9934923358815 824.72608432113</t>
  </si>
  <si>
    <t>9763-20170724T120841.542408500.bin</t>
  </si>
  <si>
    <t>-528.514365654526 231.589881420478 -96.7267391645578</t>
  </si>
  <si>
    <t>-549.887188198894 228.149183613213 -205.303226800441</t>
  </si>
  <si>
    <t>-562.334681224416 228.805301379042 -297.338414253152</t>
  </si>
  <si>
    <t>-572.231116624335 230.668849650946 -380.625409137474</t>
  </si>
  <si>
    <t>-580.174201923362 233.78517896486 -464.083817671426</t>
  </si>
  <si>
    <t>-589.607454786646 239.661611747876 -586.237158842046</t>
  </si>
  <si>
    <t>-575.039627081853 245.777733619751 -662.987240664492</t>
  </si>
  <si>
    <t>-584.957399168771 268.40570921418 -531.169992272668</t>
  </si>
  <si>
    <t>-575.77017078961 420.847602746127 -499.319911477307</t>
  </si>
  <si>
    <t>-561.594220498471 444.239504561253 -218.552366901255</t>
  </si>
  <si>
    <t>-338.199128892217 407.038727737902 -166.984369249633</t>
  </si>
  <si>
    <t>-585.979047075532 205.760502750766 -534.104795611081</t>
  </si>
  <si>
    <t>-600.773460524416 51.5817188140297 -515.51243011478</t>
  </si>
  <si>
    <t>-431.180099276211 105.372273571688 -313.832069928611</t>
  </si>
  <si>
    <t>-540.605884456876 322.466331412851 -98.9062527658226</t>
  </si>
  <si>
    <t>-577.309752400198 312.197870308844 314.917371266966</t>
  </si>
  <si>
    <t>-632.353874859175 323.042165071967 774.662260115628</t>
  </si>
  <si>
    <t>-481.598667683818 326.261752312006 830.754245695569</t>
  </si>
  <si>
    <t>-516.730367595148 140.671323508238 -97.9433289643044</t>
  </si>
  <si>
    <t>-510.274172021681 119.423965431668 317.037938740465</t>
  </si>
  <si>
    <t>-555.299565257506 50.7316111571517 772.549037180787</t>
  </si>
  <si>
    <t>-403.167592448232 55.5035057364591 824.673150766355</t>
  </si>
  <si>
    <t>9763-20170724T120841.575496700.bin</t>
  </si>
  <si>
    <t>-529.281796952176 231.560130637786 -96.8037840031359</t>
  </si>
  <si>
    <t>-550.569431333079 228.067609981196 -205.395300960824</t>
  </si>
  <si>
    <t>-562.851909464873 228.663727655774 -297.453116882114</t>
  </si>
  <si>
    <t>-572.562413903956 230.463018617887 -380.763367166137</t>
  </si>
  <si>
    <t>-580.283395995499 233.506259435194 -464.245468553179</t>
  </si>
  <si>
    <t>-589.352886679615 239.265975528277 -586.431763402966</t>
  </si>
  <si>
    <t>-574.704523530019 245.351755882302 -663.169012528663</t>
  </si>
  <si>
    <t>-585.005516289125 268.063929955336 -531.368164050566</t>
  </si>
  <si>
    <t>-576.346122688677 420.553214752839 -499.603795042349</t>
  </si>
  <si>
    <t>-560.038101132261 443.015173996166 -218.875952435707</t>
  </si>
  <si>
    <t>-336.497483674258 406.448950136917 -167.484983629344</t>
  </si>
  <si>
    <t>-585.741069913412 205.413170784121 -534.266766381393</t>
  </si>
  <si>
    <t>-599.968801732755 51.2034654599588 -515.421105482947</t>
  </si>
  <si>
    <t>-431.061827738698 105.47391225229 -313.480204333255</t>
  </si>
  <si>
    <t>-541.589942219269 322.358614013035 -98.9853098307777</t>
  </si>
  <si>
    <t>-577.960082435828 312.184069491836 314.870055970775</t>
  </si>
  <si>
    <t>-632.405840802365 323.010495914451 774.67370718246</t>
  </si>
  <si>
    <t>-481.625197629008 326.224221748872 830.697726418138</t>
  </si>
  <si>
    <t>-517.271552127689 140.725931051998 -97.9883084796274</t>
  </si>
  <si>
    <t>-510.730079184894 119.489149253271 316.992164855449</t>
  </si>
  <si>
    <t>-555.361805390025 50.8357526065827 772.564843413698</t>
  </si>
  <si>
    <t>-403.226853729463 56.3414323547859 824.60787502766</t>
  </si>
  <si>
    <t>9763-20170724T120841.639313700.bin</t>
  </si>
  <si>
    <t>-530.663428519283 231.419059409573 -96.9530505191053</t>
  </si>
  <si>
    <t>-551.749022109753 227.825829772364 -205.580813674504</t>
  </si>
  <si>
    <t>-563.715968524 228.264633993634 -297.680880680161</t>
  </si>
  <si>
    <t>-573.085483606913 229.886613198214 -381.033905579975</t>
  </si>
  <si>
    <t>-580.411312647307 232.721334362984 -464.558812712553</t>
  </si>
  <si>
    <t>-588.845646193827 238.14199487084 -586.806308540541</t>
  </si>
  <si>
    <t>-574.175935393599 244.121555429775 -663.547697423371</t>
  </si>
  <si>
    <t>-585.076092235349 267.09412779689 -531.780653303095</t>
  </si>
  <si>
    <t>-577.780239273603 419.737023966914 -500.3918367171</t>
  </si>
  <si>
    <t>-557.082379815106 441.289390192593 -219.882051557181</t>
  </si>
  <si>
    <t>-333.229436401511 405.966232259962 -168.983496103887</t>
  </si>
  <si>
    <t>-585.213319059343 204.432893009146 -534.549746277755</t>
  </si>
  <si>
    <t>-598.218296307368 50.1972517432514 -515.117189694303</t>
  </si>
  <si>
    <t>-430.805137026068 105.738941383372 -312.49351382287</t>
  </si>
  <si>
    <t>-543.468350716238 322.126648682032 -99.1459717280683</t>
  </si>
  <si>
    <t>-579.466339591092 312.076050244426 314.744924835213</t>
  </si>
  <si>
    <t>-632.508026835564 323.006900111706 774.688820080805</t>
  </si>
  <si>
    <t>-481.658564538502 326.410898331618 830.516084297135</t>
  </si>
  <si>
    <t>-518.191260182804 140.685442485727 -98.1278862540817</t>
  </si>
  <si>
    <t>-511.796753456936 119.175873884423 316.840861899189</t>
  </si>
  <si>
    <t>-555.43236875532 50.8720287770916 772.57094419409</t>
  </si>
  <si>
    <t>-403.286831724437 57.0276158947761 824.51007909334</t>
  </si>
  <si>
    <t>9763-20170724T120841.679412600.bin</t>
  </si>
  <si>
    <t>-531.216715862013 231.407216422283 -97.0278131201314</t>
  </si>
  <si>
    <t>-552.189865846256 227.754921628344 -205.675352057014</t>
  </si>
  <si>
    <t>-564.015773634473 228.094037177475 -297.794041594389</t>
  </si>
  <si>
    <t>-573.241000627326 229.602429629303 -381.165341106287</t>
  </si>
  <si>
    <t>-580.406582066489 232.303188174396 -464.708705277125</t>
  </si>
  <si>
    <t>-588.590216606322 237.505752109191 -586.98260698916</t>
  </si>
  <si>
    <t>-573.955887826893 243.413187360206 -663.736393624693</t>
  </si>
  <si>
    <t>-585.082666807629 266.555426533283 -531.99110856846</t>
  </si>
  <si>
    <t>-578.36163795312 419.217562322172 -500.608822653275</t>
  </si>
  <si>
    <t>-555.480638268439 440.019662546375 -220.212109877584</t>
  </si>
  <si>
    <t>-331.539002203507 405.122857629412 -169.409656246188</t>
  </si>
  <si>
    <t>-584.915953967204 203.890536141007 -534.668589257924</t>
  </si>
  <si>
    <t>-597.234882724056 49.629462820523 -514.894428934514</t>
  </si>
  <si>
    <t>-430.646114510894 105.948216708398 -312.01264453346</t>
  </si>
  <si>
    <t>-544.268865597938 322.091827999821 -99.2387199579009</t>
  </si>
  <si>
    <t>-580.200725806145 312.045246550782 314.658137251736</t>
  </si>
  <si>
    <t>-632.590673513366 322.984034795747 774.680651306899</t>
  </si>
  <si>
    <t>-481.700053690794 326.459746879125 830.392138654848</t>
  </si>
  <si>
    <t>-518.482179290426 140.696976719098 -98.2024295764578</t>
  </si>
  <si>
    <t>-512.40631654064 118.946461991579 316.758593128609</t>
  </si>
  <si>
    <t>-555.433978262612 50.7773576760483 772.578229356285</t>
  </si>
  <si>
    <t>-403.282786256474 56.9885470580691 824.494026673042</t>
  </si>
  <si>
    <t>9763-20170724T120841.742337500.bin</t>
  </si>
  <si>
    <t>-531.831456759799 231.746469939766 -97.1251884252487</t>
  </si>
  <si>
    <t>-552.628440064302 227.971211100749 -205.802394550415</t>
  </si>
  <si>
    <t>-564.213361410015 228.144370057685 -297.952211058632</t>
  </si>
  <si>
    <t>-573.1862236474 229.473398616395 -381.353974739084</t>
  </si>
  <si>
    <t>-580.066474276283 231.97041347905 -464.9277489239</t>
  </si>
  <si>
    <t>-587.798571847556 236.849095731523 -587.24422123948</t>
  </si>
  <si>
    <t>-573.290383111841 242.689223644735 -664.027267463677</t>
  </si>
  <si>
    <t>-584.775767040344 266.041653441696 -532.299752397387</t>
  </si>
  <si>
    <t>-578.967708083233 418.727886650901 -500.850720786717</t>
  </si>
  <si>
    <t>-552.830768827678 438.460545905909 -220.661408730944</t>
  </si>
  <si>
    <t>-328.3848105531 404.644335404122 -171.376461836963</t>
  </si>
  <si>
    <t>-584.035833109637 203.375158175375 -534.845963398922</t>
  </si>
  <si>
    <t>-595.028400245645 49.1087324294485 -514.394706311889</t>
  </si>
  <si>
    <t>-430.048630311281 107.318165685658 -311.140588040901</t>
  </si>
  <si>
    <t>-545.244844531028 322.35755183032 -99.3938867540105</t>
  </si>
  <si>
    <t>-581.31151850965 312.225447158243 314.489120377473</t>
  </si>
  <si>
    <t>-632.723374769645 322.99058141852 774.649428592752</t>
  </si>
  <si>
    <t>-481.757527344 326.37311030411 830.162494996093</t>
  </si>
  <si>
    <t>-518.735852704091 141.11240370218 -98.2622929533718</t>
  </si>
  <si>
    <t>-513.207615676934 118.767333873986 316.674771136338</t>
  </si>
  <si>
    <t>-555.424145503818 50.6778618361252 772.598664771026</t>
  </si>
  <si>
    <t>-403.263911127347 56.659152004248 824.515027770065</t>
  </si>
  <si>
    <t>9763-20170724T120841.776431400.bin</t>
  </si>
  <si>
    <t>-531.984304704457 232.012481361159 -97.1543209501856</t>
  </si>
  <si>
    <t>-552.733372235291 228.165055190512 -205.838159571231</t>
  </si>
  <si>
    <t>-564.228865829015 228.223753779947 -297.999302980996</t>
  </si>
  <si>
    <t>-573.102908149013 229.426360245338 -381.41352936685</t>
  </si>
  <si>
    <t>-579.867323294426 231.776023311954 -465.001071694497</t>
  </si>
  <si>
    <t>-587.412434288315 236.416749838743 -587.338550832753</t>
  </si>
  <si>
    <t>-572.993746472059 242.210401756682 -664.141771323278</t>
  </si>
  <si>
    <t>-584.5961485657 265.713994235206 -532.438782523195</t>
  </si>
  <si>
    <t>-579.355658169559 418.480296161889 -501.24091622652</t>
  </si>
  <si>
    <t>-551.567061156045 437.695075185469 -221.17462616641</t>
  </si>
  <si>
    <t>-326.785090769572 404.586120304982 -172.952338642426</t>
  </si>
  <si>
    <t>-583.607244243584 203.046835761779 -534.876993970028</t>
  </si>
  <si>
    <t>-593.968929356767 48.7895710772843 -514.080728542167</t>
  </si>
  <si>
    <t>-429.700000553521 107.907570059786 -310.642634973952</t>
  </si>
  <si>
    <t>-545.530501505368 322.603518945573 -99.4595530518232</t>
  </si>
  <si>
    <t>-581.563558223992 312.376881049937 314.424037358558</t>
  </si>
  <si>
    <t>-632.776880865893 322.999189514422 774.626010402867</t>
  </si>
  <si>
    <t>-481.785872179178 326.215571642408 830.080485315103</t>
  </si>
  <si>
    <t>-518.771770228785 141.380026585445 -98.2549254209309</t>
  </si>
  <si>
    <t>-513.3648147053 118.807136402389 316.671411707677</t>
  </si>
  <si>
    <t>-555.408293570635 50.6574435967054 772.619166299447</t>
  </si>
  <si>
    <t>-403.256858743351 56.7265752927194 824.551149004192</t>
  </si>
  <si>
    <t>9763-20170724T120841.843237800.bin</t>
  </si>
  <si>
    <t>-531.92772719445 232.752759822502 -97.1166391409224</t>
  </si>
  <si>
    <t>-552.646178017537 228.732221531527 -205.800070613024</t>
  </si>
  <si>
    <t>-564.021955471679 228.509852977079 -297.975885457054</t>
  </si>
  <si>
    <t>-572.753136238458 229.400515177254 -381.409114597212</t>
  </si>
  <si>
    <t>-579.342401373081 231.383152616722 -465.020086144394</t>
  </si>
  <si>
    <t>-586.597767011115 235.42817469927 -587.396155012007</t>
  </si>
  <si>
    <t>-572.358416856797 241.155967801599 -664.237807900516</t>
  </si>
  <si>
    <t>-584.130204369622 264.987781083964 -532.620362679416</t>
  </si>
  <si>
    <t>-579.965957259823 417.919199139147 -502.081199070751</t>
  </si>
  <si>
    <t>-548.5903190071 436.581709602492 -222.356589786659</t>
  </si>
  <si>
    <t>-323.312868798024 404.203002434043 -175.986031983747</t>
  </si>
  <si>
    <t>-582.698178395134 202.318602838842 -534.776741828077</t>
  </si>
  <si>
    <t>-591.877405491734 48.0848916864766 -513.193125881445</t>
  </si>
  <si>
    <t>-428.447329747219 109.090333080644 -309.710218036605</t>
  </si>
  <si>
    <t>-545.747770211622 323.309041525237 -99.5102373764403</t>
  </si>
  <si>
    <t>-581.678372881146 312.811257784745 314.375475944978</t>
  </si>
  <si>
    <t>-632.81384586498 323.11612364414 774.592183969248</t>
  </si>
  <si>
    <t>-481.804362862164 326.394580226585 829.992675975647</t>
  </si>
  <si>
    <t>-518.437787548147 142.209847725323 -98.1129284878682</t>
  </si>
  <si>
    <t>-513.057461371033 119.356049963846 316.798287742323</t>
  </si>
  <si>
    <t>-555.403133018855 50.6466096620343 772.658004793569</t>
  </si>
  <si>
    <t>-403.254687256532 56.9650994210201 824.568903735759</t>
  </si>
  <si>
    <t>9763-20170724T120841.876326400.bin</t>
  </si>
  <si>
    <t>-531.722846249725 233.218930412349 -97.0625417420857</t>
  </si>
  <si>
    <t>-552.457828134147 229.10177921455 -205.739188337297</t>
  </si>
  <si>
    <t>-563.80553759148 228.747615734609 -297.918142512875</t>
  </si>
  <si>
    <t>-572.495098263448 229.495950128783 -381.357048839644</t>
  </si>
  <si>
    <t>-579.027220794892 231.31440718982 -464.976150122035</t>
  </si>
  <si>
    <t>-586.182510099666 235.094623622137 -587.366723320495</t>
  </si>
  <si>
    <t>-572.022820336811 240.811146380145 -664.224011260883</t>
  </si>
  <si>
    <t>-583.839716968534 264.770483089729 -532.648422725948</t>
  </si>
  <si>
    <t>-580.050639542528 417.768151547564 -502.400898532616</t>
  </si>
  <si>
    <t>-547.187081786902 436.603839155086 -222.858721616261</t>
  </si>
  <si>
    <t>-321.797099003911 403.939230713636 -177.241845507568</t>
  </si>
  <si>
    <t>-582.24599303286 202.101260050798 -534.677273445309</t>
  </si>
  <si>
    <t>-590.954782907652 47.8997366841347 -512.67493914072</t>
  </si>
  <si>
    <t>-427.6466809339 109.913459912045 -309.439151844397</t>
  </si>
  <si>
    <t>-545.71546372636 323.755027198984 -99.493785528982</t>
  </si>
  <si>
    <t>-581.653992570583 313.0900895839 314.386938488701</t>
  </si>
  <si>
    <t>-632.835025455447 323.163085329014 774.587623438916</t>
  </si>
  <si>
    <t>-481.821332481936 326.398886402072 829.979055707276</t>
  </si>
  <si>
    <t>-518.068341634589 142.710005603147 -98.0072528698436</t>
  </si>
  <si>
    <t>-512.716442581526 119.723089059448 316.897026821532</t>
  </si>
  <si>
    <t>-555.423966683578 50.6545706039124 772.660829326021</t>
  </si>
  <si>
    <t>-403.248531565829 56.5818005015637 824.538932569162</t>
  </si>
  <si>
    <t>9763-20170724T120841.943514400.bin</t>
  </si>
  <si>
    <t>-531.047964046585 234.15451190565 -96.9482340917424</t>
  </si>
  <si>
    <t>-551.746816100171 229.835182677566 -205.623956617224</t>
  </si>
  <si>
    <t>-563.077402041772 229.224629166303 -297.803481323844</t>
  </si>
  <si>
    <t>-571.757859587413 229.70263441239 -381.245514354925</t>
  </si>
  <si>
    <t>-578.28812013043 231.214703539753 -464.870763203243</t>
  </si>
  <si>
    <t>-585.449731332035 234.507256984413 -587.274990794424</t>
  </si>
  <si>
    <t>-571.475920300863 240.185045721313 -664.169189849125</t>
  </si>
  <si>
    <t>-583.246178238268 264.39693090167 -532.667251895577</t>
  </si>
  <si>
    <t>-580.208442069701 417.531454380007 -503.046329950654</t>
  </si>
  <si>
    <t>-544.523286919418 436.595880740892 -223.866010720888</t>
  </si>
  <si>
    <t>-318.983744030622 403.279933294245 -179.475666406625</t>
  </si>
  <si>
    <t>-581.368336459538 201.728174270195 -534.463023457337</t>
  </si>
  <si>
    <t>-589.235340247719 47.5828399376408 -511.761075974712</t>
  </si>
  <si>
    <t>-425.858609260721 111.446984507389 -309.365448790264</t>
  </si>
  <si>
    <t>-545.367537944539 324.550131583875 -99.4579091698802</t>
  </si>
  <si>
    <t>-581.520665056247 313.595388509817 314.396579726386</t>
  </si>
  <si>
    <t>-632.86113608857 323.309000347546 774.568135610755</t>
  </si>
  <si>
    <t>-481.839629759539 326.670574762662 829.930896684006</t>
  </si>
  <si>
    <t>-517.008463442495 143.729060321663 -97.7961512138489</t>
  </si>
  <si>
    <t>-511.963775047797 120.39633680138 317.092666731625</t>
  </si>
  <si>
    <t>-555.447921035229 50.6281137608976 772.669123819927</t>
  </si>
  <si>
    <t>-403.23996305313 56.3518810698442 824.474576016792</t>
  </si>
  <si>
    <t>9763-20170724T120841.975599000.bin</t>
  </si>
  <si>
    <t>-530.615474494944 234.592879528045 -96.8775247533227</t>
  </si>
  <si>
    <t>-551.278813477073 230.199049513712 -205.556945805581</t>
  </si>
  <si>
    <t>-562.628918711149 229.502832167993 -297.733452854304</t>
  </si>
  <si>
    <t>-571.347220256447 229.893738108733 -381.172037236116</t>
  </si>
  <si>
    <t>-577.936419124097 231.310128660164 -464.79435708217</t>
  </si>
  <si>
    <t>-585.207157055826 234.455608343241 -587.196068366446</t>
  </si>
  <si>
    <t>-571.353393214738 240.121191217426 -664.112898920101</t>
  </si>
  <si>
    <t>-583.03382594289 264.40815790721 -532.62179728282</t>
  </si>
  <si>
    <t>-580.286623712593 417.585665690605 -503.202413021838</t>
  </si>
  <si>
    <t>-543.487387558057 436.576435108195 -224.161612225824</t>
  </si>
  <si>
    <t>-317.789269360244 403.47877857712 -180.418823907712</t>
  </si>
  <si>
    <t>-580.999791482098 201.742682266578 -534.352852533775</t>
  </si>
  <si>
    <t>-588.41373995044 47.6191457851405 -511.35033013405</t>
  </si>
  <si>
    <t>-424.956192261401 112.494747658669 -309.509308308646</t>
  </si>
  <si>
    <t>-545.060252678183 324.879035160695 -99.4200447730897</t>
  </si>
  <si>
    <t>-581.350444472841 313.808570548081 314.419393915847</t>
  </si>
  <si>
    <t>-632.890939082941 323.330429656085 774.563774254511</t>
  </si>
  <si>
    <t>-481.867175359998 326.49091941396 829.93216909174</t>
  </si>
  <si>
    <t>-516.452005816518 144.267891032073 -97.69239509488</t>
  </si>
  <si>
    <t>-511.572299660087 120.715796200145 317.186039192398</t>
  </si>
  <si>
    <t>-555.46425438578 50.6654416619474 772.668882563469</t>
  </si>
  <si>
    <t>-403.262555255103 56.8364204209465 824.441246344913</t>
  </si>
  <si>
    <t>9763-20170724T120842.047794600.bin</t>
  </si>
  <si>
    <t>-529.516680498524 235.259468551555 -96.7339533162514</t>
  </si>
  <si>
    <t>-550.145746222783 230.773598731031 -205.416173772912</t>
  </si>
  <si>
    <t>-561.487573585809 229.951155106055 -297.592698775747</t>
  </si>
  <si>
    <t>-570.20801448484 230.206857414379 -381.031451037987</t>
  </si>
  <si>
    <t>-576.810004426791 231.470522227906 -464.655338074578</t>
  </si>
  <si>
    <t>-584.112215582286 234.373944281597 -587.061158931294</t>
  </si>
  <si>
    <t>-570.39450069558 239.953005092186 -664.008510837587</t>
  </si>
  <si>
    <t>-582.081267217031 264.428506195837 -532.537429611074</t>
  </si>
  <si>
    <t>-580.102322699738 417.683950673581 -503.371187446177</t>
  </si>
  <si>
    <t>-540.79760193534 436.060033247753 -224.631040853254</t>
  </si>
  <si>
    <t>-314.728066401788 403.972616299098 -182.069386420002</t>
  </si>
  <si>
    <t>-579.734958573589 201.771075167426 -534.16352078153</t>
  </si>
  <si>
    <t>-586.213290076458 47.6674612984243 -510.822746788802</t>
  </si>
  <si>
    <t>-422.637637227591 114.339797189627 -310.071919376151</t>
  </si>
  <si>
    <t>-544.180899705145 325.480424172198 -99.3172470313737</t>
  </si>
  <si>
    <t>-580.822381018229 314.176216525307 314.48488579241</t>
  </si>
  <si>
    <t>-632.858696034766 323.484561585286 774.564955778512</t>
  </si>
  <si>
    <t>-481.852721194193 326.759947107653 829.975410287455</t>
  </si>
  <si>
    <t>-515.129373214409 145.002543180093 -97.5175592878461</t>
  </si>
  <si>
    <t>-510.714314154961 121.021342756579 317.341524037374</t>
  </si>
  <si>
    <t>-555.430384402676 50.5746897639488 772.679085739556</t>
  </si>
  <si>
    <t>-403.216154508048 56.3258904302277 824.463141727604</t>
  </si>
  <si>
    <t>9763-20170724T120842.076874900.bin</t>
  </si>
  <si>
    <t>-528.922189687318 235.554364106339 -96.6590488134187</t>
  </si>
  <si>
    <t>-549.519091622295 231.022518910035 -205.345424951661</t>
  </si>
  <si>
    <t>-560.862076347 230.145991767052 -297.521322302409</t>
  </si>
  <si>
    <t>-569.595363448241 230.34551970322 -380.958987433146</t>
  </si>
  <si>
    <t>-576.222351640212 231.547496945238 -464.581716850852</t>
  </si>
  <si>
    <t>-583.574866181771 234.355019600422 -586.986737758072</t>
  </si>
  <si>
    <t>-569.911206219571 239.89509170301 -663.946521695869</t>
  </si>
  <si>
    <t>-581.589597234106 264.449820418408 -532.483409765531</t>
  </si>
  <si>
    <t>-579.910128970932 417.702547469215 -503.377379710847</t>
  </si>
  <si>
    <t>-539.347835079952 435.724144243632 -224.794336674519</t>
  </si>
  <si>
    <t>-313.147520118201 404.021772385446 -182.641052579483</t>
  </si>
  <si>
    <t>-579.107746529295 201.796250598349 -534.069490886771</t>
  </si>
  <si>
    <t>-585.103586745637 47.6798573957667 -510.625526827743</t>
  </si>
  <si>
    <t>-421.411028457735 115.246397859768 -310.350973638459</t>
  </si>
  <si>
    <t>-543.735580430577 325.707200942403 -99.265157197254</t>
  </si>
  <si>
    <t>-580.495144369398 314.336493858759 314.524642312478</t>
  </si>
  <si>
    <t>-632.842703683646 323.555685025533 774.567624295677</t>
  </si>
  <si>
    <t>-481.853484413254 326.996106942464 830.013584445953</t>
  </si>
  <si>
    <t>-514.383575277783 145.393074779976 -97.432010434444</t>
  </si>
  <si>
    <t>-510.248287301772 121.210753654162 317.418177621952</t>
  </si>
  <si>
    <t>-555.42417255796 50.5851264104449 772.68005716569</t>
  </si>
  <si>
    <t>-403.228591110369 56.8333560074727 824.461317521054</t>
  </si>
  <si>
    <t>9763-20170724T120842.143060800.bin</t>
  </si>
  <si>
    <t>-527.718820962227 235.971315017223 -96.4866461292665</t>
  </si>
  <si>
    <t>-548.296187562072 231.3670600094 -205.173708824132</t>
  </si>
  <si>
    <t>-559.669179232578 230.409561818833 -297.345114802074</t>
  </si>
  <si>
    <t>-568.448257741861 230.526543157368 -380.778065092607</t>
  </si>
  <si>
    <t>-575.140335093172 231.637689176133 -464.396913649099</t>
  </si>
  <si>
    <t>-582.609178379248 234.304771845688 -586.798106726697</t>
  </si>
  <si>
    <t>-568.999904518061 239.797858312476 -663.770971169337</t>
  </si>
  <si>
    <t>-580.670006120916 264.457709422933 -532.325376900169</t>
  </si>
  <si>
    <t>-579.414746225594 417.717265606176 -503.205668117372</t>
  </si>
  <si>
    <t>-536.436060234762 435.545275137197 -224.972720822029</t>
  </si>
  <si>
    <t>-310.01237602303 404.2884582898 -183.6949752502</t>
  </si>
  <si>
    <t>-577.99383485606 201.811230764531 -533.853665159967</t>
  </si>
  <si>
    <t>-583.232432482917 47.7071662961175 -510.183302643756</t>
  </si>
  <si>
    <t>-419.050807763536 116.693945577651 -310.784499545248</t>
  </si>
  <si>
    <t>-542.79914856758 325.981819520576 -99.1227158371358</t>
  </si>
  <si>
    <t>-579.923789482228 314.491173347653 314.631207895425</t>
  </si>
  <si>
    <t>-632.7883642968 323.704286753397 774.591864231772</t>
  </si>
  <si>
    <t>-481.833938692545 327.504571207269 830.108972241479</t>
  </si>
  <si>
    <t>-512.918866244328 145.902192037487 -97.2583438621174</t>
  </si>
  <si>
    <t>-509.308202935443 121.504378218217 317.584219245989</t>
  </si>
  <si>
    <t>-555.385075898821 50.4820936736071 772.670797980406</t>
  </si>
  <si>
    <t>-403.191127908276 56.6699330190634 824.463936888937</t>
  </si>
  <si>
    <t>9763-20170724T120842.180159600.bin</t>
  </si>
  <si>
    <t>-527.093187519717 236.078481456149 -96.438059148167</t>
  </si>
  <si>
    <t>-547.659456587396 231.452773089224 -205.126207706084</t>
  </si>
  <si>
    <t>-559.057670677547 230.469223770661 -297.294263667308</t>
  </si>
  <si>
    <t>-567.873393852953 230.558499281533 -380.723424424657</t>
  </si>
  <si>
    <t>-574.616253053526 231.638683158099 -464.33852087173</t>
  </si>
  <si>
    <t>-582.174807404358 234.257640493674 -586.735282195718</t>
  </si>
  <si>
    <t>-568.577025784112 239.716947517462 -663.712540773588</t>
  </si>
  <si>
    <t>-580.238997519544 264.430207378034 -532.273177291557</t>
  </si>
  <si>
    <t>-579.180346301281 417.684094375814 -503.12495623309</t>
  </si>
  <si>
    <t>-534.937909122452 435.319055648503 -225.077827830503</t>
  </si>
  <si>
    <t>-308.399312768331 404.309993901793 -184.246210378356</t>
  </si>
  <si>
    <t>-577.477337851712 201.786799331037 -533.784001253692</t>
  </si>
  <si>
    <t>-582.359844832958 47.6768417301241 -510.05214014268</t>
  </si>
  <si>
    <t>-417.850903591412 117.150960217733 -310.979191868927</t>
  </si>
  <si>
    <t>-542.28487698648 326.035614469423 -99.0574496519179</t>
  </si>
  <si>
    <t>-579.661674388823 314.52053052398 314.673137082502</t>
  </si>
  <si>
    <t>-632.774464937895 323.757337565486 774.603263758922</t>
  </si>
  <si>
    <t>-481.8354677533 327.627436195226 830.157355715632</t>
  </si>
  <si>
    <t>-512.169457858652 146.055057602125 -97.2120818811445</t>
  </si>
  <si>
    <t>-508.911129290717 121.498570493448 317.62400163587</t>
  </si>
  <si>
    <t>-555.371550410238 50.4754117023924 772.666479418696</t>
  </si>
  <si>
    <t>-403.194632431459 56.9085617692531 824.479905774637</t>
  </si>
  <si>
    <t>9763-20170724T120842.242341200.bin</t>
  </si>
  <si>
    <t>-525.944154497405 236.162613845202 -96.3393881902116</t>
  </si>
  <si>
    <t>-546.446060728525 231.546540633751 -205.040161996718</t>
  </si>
  <si>
    <t>-557.919438997442 230.583144356664 -297.199119189408</t>
  </si>
  <si>
    <t>-566.855217994918 230.695140433529 -380.615353789881</t>
  </si>
  <si>
    <t>-573.770240967615 231.806369362939 -464.21615088058</t>
  </si>
  <si>
    <t>-581.637915619811 234.479591973507 -586.592072662497</t>
  </si>
  <si>
    <t>-568.088859941454 239.897846735133 -663.580921654548</t>
  </si>
  <si>
    <t>-579.625617635053 264.625076194035 -532.117806280095</t>
  </si>
  <si>
    <t>-578.879440820822 417.854599280266 -502.816463851613</t>
  </si>
  <si>
    <t>-532.166158303476 435.214861812728 -225.156496882892</t>
  </si>
  <si>
    <t>-305.341105429775 404.755934726081 -185.51857007204</t>
  </si>
  <si>
    <t>-576.745720140715 201.9881367672 -533.671162380915</t>
  </si>
  <si>
    <t>-581.123007481596 47.8700697167585 -509.895544165906</t>
  </si>
  <si>
    <t>-415.7553475395 117.944519612882 -310.884851152077</t>
  </si>
  <si>
    <t>-541.32910104574 326.024616491033 -98.9296046699126</t>
  </si>
  <si>
    <t>-579.118327667333 314.512721167498 314.763571801333</t>
  </si>
  <si>
    <t>-632.742216299665 323.868309926887 774.624329878952</t>
  </si>
  <si>
    <t>-481.832014762825 327.840906930536 830.249423151685</t>
  </si>
  <si>
    <t>-510.829767155005 146.200055139474 -97.1323718601027</t>
  </si>
  <si>
    <t>-508.150085709555 121.359857302331 317.690964877487</t>
  </si>
  <si>
    <t>-555.275401950726 50.1994465396576 772.650269504487</t>
  </si>
  <si>
    <t>-403.097774967712 55.9229361302705 824.544552575066</t>
  </si>
  <si>
    <t>9763-20170724T120842.275428700.bin</t>
  </si>
  <si>
    <t>-525.427829535773 236.147420862642 -96.2810011981845</t>
  </si>
  <si>
    <t>-545.89165010288 231.544711880013 -204.989480029836</t>
  </si>
  <si>
    <t>-557.387905531425 230.591171694867 -297.14567918596</t>
  </si>
  <si>
    <t>-566.366525420784 230.712548660164 -380.557346936395</t>
  </si>
  <si>
    <t>-573.346715149235 231.834008294508 -464.152451258467</t>
  </si>
  <si>
    <t>-581.334273744624 234.523699184065 -586.520431865941</t>
  </si>
  <si>
    <t>-567.813443165874 239.911529359224 -663.516226734096</t>
  </si>
  <si>
    <t>-579.278725962213 264.661456382564 -532.043333945589</t>
  </si>
  <si>
    <t>-578.608115897698 417.884844772256 -502.716109027105</t>
  </si>
  <si>
    <t>-530.962591421058 435.00185626275 -225.199339433752</t>
  </si>
  <si>
    <t>-304.00811783517 404.868529614846 -186.056376924748</t>
  </si>
  <si>
    <t>-576.380071830286 202.025690373918 -533.609347849108</t>
  </si>
  <si>
    <t>-580.611178234266 47.9099149013632 -509.790998486442</t>
  </si>
  <si>
    <t>-414.893975813929 118.20368791123 -310.575992529275</t>
  </si>
  <si>
    <t>-540.835296070727 325.956383286372 -98.8639432456911</t>
  </si>
  <si>
    <t>-578.849118400712 314.441938974316 314.808614081978</t>
  </si>
  <si>
    <t>-632.735114413943 323.910225214858 774.635834044273</t>
  </si>
  <si>
    <t>-481.835921530596 327.775512617065 830.298239738295</t>
  </si>
  <si>
    <t>-510.312526776229 146.211865869905 -97.1032664664008</t>
  </si>
  <si>
    <t>-507.852521203299 121.294675900637 317.7167968166</t>
  </si>
  <si>
    <t>-555.287298458596 50.2607039679274 772.64198871697</t>
  </si>
  <si>
    <t>-403.140126318908 56.7579626880565 824.534834092176</t>
  </si>
  <si>
    <t>9763-20170724T120842.346183100.bin</t>
  </si>
  <si>
    <t>-524.469016760867 235.981859176132 -96.1891979663369</t>
  </si>
  <si>
    <t>-544.896810951183 231.409891373281 -204.905734076233</t>
  </si>
  <si>
    <t>-556.409909877105 230.456864257995 -297.05989103008</t>
  </si>
  <si>
    <t>-565.423517040968 230.569509437216 -380.467801634269</t>
  </si>
  <si>
    <t>-572.458769332733 231.67369368587 -464.058483123964</t>
  </si>
  <si>
    <t>-580.548963071802 234.329635738393 -586.420342985416</t>
  </si>
  <si>
    <t>-567.057089651057 239.662225824688 -663.425140334094</t>
  </si>
  <si>
    <t>-578.4382584684 264.482916179095 -531.954226199933</t>
  </si>
  <si>
    <t>-577.793650586209 417.710411648586 -502.661747680891</t>
  </si>
  <si>
    <t>-528.525918839783 434.627799480182 -225.416226137064</t>
  </si>
  <si>
    <t>-301.3578268945 405.331592413503 -186.881646604241</t>
  </si>
  <si>
    <t>-575.559835402414 201.845710380235 -533.503981024236</t>
  </si>
  <si>
    <t>-579.652553334864 47.7457603053913 -509.5595088847</t>
  </si>
  <si>
    <t>-413.724781071275 118.278121960554 -309.592464636286</t>
  </si>
  <si>
    <t>-539.835929202764 325.839455950924 -98.7607546034237</t>
  </si>
  <si>
    <t>-578.2426739855 314.293601773778 314.874616562266</t>
  </si>
  <si>
    <t>-632.712533845627 323.995191486386 774.65010671672</t>
  </si>
  <si>
    <t>-481.846254568815 327.761111904106 830.408527853098</t>
  </si>
  <si>
    <t>-509.384461463451 146.01142939683 -97.0501627069226</t>
  </si>
  <si>
    <t>-507.390200765194 120.955204817533 317.764033135379</t>
  </si>
  <si>
    <t>-555.22144586859 50.0592696867136 772.658426862965</t>
  </si>
  <si>
    <t>-403.073018281795 55.9542126648064 824.619291028419</t>
  </si>
  <si>
    <t>9763-20170724T120842.375258500.bin</t>
  </si>
  <si>
    <t>-524.073557769668 235.995051003786 -96.1430419231177</t>
  </si>
  <si>
    <t>-544.495731620527 231.42440626925 -204.86072307931</t>
  </si>
  <si>
    <t>-555.990550642925 230.463702690632 -297.017041915108</t>
  </si>
  <si>
    <t>-564.982185116363 230.566479922096 -380.427312118565</t>
  </si>
  <si>
    <t>-571.990327989904 231.656224327885 -464.020665449801</t>
  </si>
  <si>
    <t>-580.03488034201 234.287263338724 -586.385955819421</t>
  </si>
  <si>
    <t>-566.536356827475 239.591211706947 -663.391630324095</t>
  </si>
  <si>
    <t>-577.930716837096 264.452299891641 -531.926128703481</t>
  </si>
  <si>
    <t>-577.299776271047 417.680914096567 -502.642485693422</t>
  </si>
  <si>
    <t>-527.184617243295 434.470218060347 -225.540986823937</t>
  </si>
  <si>
    <t>-299.949162799265 405.383640920482 -187.245534109941</t>
  </si>
  <si>
    <t>-575.079241867199 201.813303372146 -533.460236440015</t>
  </si>
  <si>
    <t>-579.184979490937 47.7174999767365 -509.481566408768</t>
  </si>
  <si>
    <t>-413.476308798689 118.439154778001 -309.267369316148</t>
  </si>
  <si>
    <t>-539.418785865163 325.868341197308 -98.7153117419089</t>
  </si>
  <si>
    <t>-577.923732272615 314.321367274946 314.910872417395</t>
  </si>
  <si>
    <t>-632.681521013063 324.084152921168 774.651165828846</t>
  </si>
  <si>
    <t>-481.83376983412 328.07370137873 830.444350370221</t>
  </si>
  <si>
    <t>-509.015983819553 146.049641533375 -97.0002535970408</t>
  </si>
  <si>
    <t>-507.121882295442 120.928258504441 317.81048003534</t>
  </si>
  <si>
    <t>-555.225950892964 50.0990537439002 772.673588249631</t>
  </si>
  <si>
    <t>-403.095974331385 56.4277116030064 824.637555859697</t>
  </si>
  <si>
    <t>9763-20170724T120842.439435100.bin</t>
  </si>
  <si>
    <t>-523.551881785018 235.991422988239 -96.0523796848515</t>
  </si>
  <si>
    <t>-543.95651579781 231.416025509504 -204.773184596399</t>
  </si>
  <si>
    <t>-555.389402177202 230.445085454377 -296.937037950557</t>
  </si>
  <si>
    <t>-564.305888460664 230.534795548473 -380.355479715975</t>
  </si>
  <si>
    <t>-571.219180088384 231.607045966272 -463.95672974547</t>
  </si>
  <si>
    <t>-579.103640831578 234.205885449368 -586.333303652551</t>
  </si>
  <si>
    <t>-565.605076872766 239.459596852999 -663.342396059383</t>
  </si>
  <si>
    <t>-577.028930024327 264.387117057361 -531.88115106219</t>
  </si>
  <si>
    <t>-576.243858434746 417.637079543701 -502.702137307086</t>
  </si>
  <si>
    <t>-524.831152627196 434.263501866779 -225.828694448197</t>
  </si>
  <si>
    <t>-297.500308858268 405.642189246159 -187.749409737733</t>
  </si>
  <si>
    <t>-574.259022679035 201.744226582506 -533.389954411671</t>
  </si>
  <si>
    <t>-578.54249350402 47.675712955059 -509.301763979117</t>
  </si>
  <si>
    <t>-413.185192361209 118.732892151373 -309.394553284872</t>
  </si>
  <si>
    <t>-538.920441855493 325.872519422386 -98.6339825586235</t>
  </si>
  <si>
    <t>-577.48078831269 314.325161649635 314.987060279117</t>
  </si>
  <si>
    <t>-632.679928345331 324.151839768977 774.661561362907</t>
  </si>
  <si>
    <t>-481.846077650433 328.092845678531 830.495736076508</t>
  </si>
  <si>
    <t>-508.489485849224 146.015954007979 -96.8987017240413</t>
  </si>
  <si>
    <t>-506.744324066067 120.985500209049 317.918132068466</t>
  </si>
  <si>
    <t>-555.203358150085 49.9624237446292 772.699669388571</t>
  </si>
  <si>
    <t>-403.050666796862 55.6275681107068 824.673565872095</t>
  </si>
  <si>
    <t>9763-20170724T120842.477536800.bin</t>
  </si>
  <si>
    <t>-523.433920887707 236.068987467807 -96.0338366379826</t>
  </si>
  <si>
    <t>-543.823424815131 231.484932697259 -204.75703596832</t>
  </si>
  <si>
    <t>-555.225542093571 230.49256046824 -296.924495793452</t>
  </si>
  <si>
    <t>-564.10703536835 230.556500262155 -380.346707901575</t>
  </si>
  <si>
    <t>-570.978004869032 231.596351064874 -463.951944716293</t>
  </si>
  <si>
    <t>-578.792714432743 234.139492208997 -586.334116886012</t>
  </si>
  <si>
    <t>-565.290329853582 239.356426667693 -663.345010792787</t>
  </si>
  <si>
    <t>-576.725767019061 264.346635409604 -531.895887691208</t>
  </si>
  <si>
    <t>-575.842080076351 417.605650445582 -502.753896250004</t>
  </si>
  <si>
    <t>-523.876360882762 434.224997795598 -225.983298427375</t>
  </si>
  <si>
    <t>-296.543863473186 405.573230888681 -187.936561318148</t>
  </si>
  <si>
    <t>-574.001580139753 201.700687023488 -533.371740427267</t>
  </si>
  <si>
    <t>-578.398502205211 47.6490687860071 -509.16856896402</t>
  </si>
  <si>
    <t>-412.969030024685 118.669752032861 -309.641506388435</t>
  </si>
  <si>
    <t>-538.79453928565 325.916050272152 -98.6172687101066</t>
  </si>
  <si>
    <t>-577.414462284839 314.374132429039 314.998392209426</t>
  </si>
  <si>
    <t>-632.696014373735 324.17129008807 774.663252251125</t>
  </si>
  <si>
    <t>-481.86197393103 328.045148477438 830.501577630852</t>
  </si>
  <si>
    <t>-508.39672303868 146.136932294855 -96.8626217523199</t>
  </si>
  <si>
    <t>-506.707548783933 121.04737697767 317.950952308416</t>
  </si>
  <si>
    <t>-555.204843121919 49.9517574112265 772.70851907437</t>
  </si>
  <si>
    <t>-403.071333563165 56.2946092623927 824.660199517143</t>
  </si>
  <si>
    <t>9763-20170724T120842.540281500.bin</t>
  </si>
  <si>
    <t>-523.476537398299 236.233091105247 -96.0169268389496</t>
  </si>
  <si>
    <t>-543.817982267136 231.656820579537 -204.749570734324</t>
  </si>
  <si>
    <t>-555.155534891057 230.633906744493 -296.924650078461</t>
  </si>
  <si>
    <t>-563.969114879308 230.656157843311 -380.353960046584</t>
  </si>
  <si>
    <t>-570.76271818087 231.638097751628 -463.966351190987</t>
  </si>
  <si>
    <t>-578.454189267782 234.077490278555 -586.358360842398</t>
  </si>
  <si>
    <t>-564.91241251593 239.245887020588 -663.36565868066</t>
  </si>
  <si>
    <t>-576.375578776343 264.333416787299 -531.947999041747</t>
  </si>
  <si>
    <t>-575.203661964268 417.626671131513 -503.011671690789</t>
  </si>
  <si>
    <t>-522.498709388409 434.594009183796 -226.401979415566</t>
  </si>
  <si>
    <t>-295.147382839709 405.760996364606 -188.605612441244</t>
  </si>
  <si>
    <t>-573.782977213578 201.68053019448 -533.359704440604</t>
  </si>
  <si>
    <t>-578.535457706346 47.6850546362107 -508.906248742255</t>
  </si>
  <si>
    <t>-412.703825235797 118.975987626065 -309.929369178853</t>
  </si>
  <si>
    <t>-538.7188861757 326.080615959657 -98.6111616975128</t>
  </si>
  <si>
    <t>-577.450696014575 314.4981169411 314.992843954415</t>
  </si>
  <si>
    <t>-632.735023527691 324.223111345809 774.662846259155</t>
  </si>
  <si>
    <t>-481.895441906306 328.10865664924 830.485420068153</t>
  </si>
  <si>
    <t>-508.529168381596 146.275589243825 -96.8265570754738</t>
  </si>
  <si>
    <t>-506.823363099091 121.096565263155 317.981533476122</t>
  </si>
  <si>
    <t>-555.211997944265 49.8907863916502 772.737076283039</t>
  </si>
  <si>
    <t>-403.060041591191 56.0915525862972 824.651890987506</t>
  </si>
  <si>
    <t>9763-20170724T120842.577380400.bin</t>
  </si>
  <si>
    <t>-523.563801380462 236.249496431393 -96.0224642470132</t>
  </si>
  <si>
    <t>-543.882285139664 231.693993996091 -204.760205071274</t>
  </si>
  <si>
    <t>-555.183395600557 230.656763330876 -296.939629361941</t>
  </si>
  <si>
    <t>-563.957848927432 230.652950628364 -380.373091310145</t>
  </si>
  <si>
    <t>-570.70629884787 231.595232174952 -463.989513149949</t>
  </si>
  <si>
    <t>-578.325067266764 233.962307073568 -586.387551569769</t>
  </si>
  <si>
    <t>-564.735831450279 239.102144604392 -663.388479682485</t>
  </si>
  <si>
    <t>-576.242947032095 264.251982172627 -531.996096916129</t>
  </si>
  <si>
    <t>-574.93307233414 417.565798207894 -503.181286393941</t>
  </si>
  <si>
    <t>-521.845031857556 434.542426817527 -226.645442273618</t>
  </si>
  <si>
    <t>-294.470006338039 405.694836679633 -189.003129252344</t>
  </si>
  <si>
    <t>-573.721074600056 201.595337992073 -533.36479716928</t>
  </si>
  <si>
    <t>-578.634316969966 47.6206965388519 -508.784662405887</t>
  </si>
  <si>
    <t>-595.944134168981 0.139914903035788 -231.251719126248</t>
  </si>
  <si>
    <t>-412.517122779082 118.968767098087 -309.882323589876</t>
  </si>
  <si>
    <t>-538.724140647583 326.139951742747 -98.6157865924463</t>
  </si>
  <si>
    <t>-577.520892523447 314.509525406657 314.980845274142</t>
  </si>
  <si>
    <t>-632.743724305091 324.279751966882 774.657208678903</t>
  </si>
  <si>
    <t>-481.898538146671 328.199072491615 830.462326848888</t>
  </si>
  <si>
    <t>-508.685744735462 146.242563251807 -96.8343305056438</t>
  </si>
  <si>
    <t>-506.925461658668 121.073816629991 317.974110277584</t>
  </si>
  <si>
    <t>-555.200545621013 49.8072886051434 772.74719079351</t>
  </si>
  <si>
    <t>-403.024399775703 55.3715874608515 824.66334190072</t>
  </si>
  <si>
    <t>9763-20170724T120842.644071600.bin</t>
  </si>
  <si>
    <t>-523.798258080726 236.377467009609 -96.0546610464478</t>
  </si>
  <si>
    <t>-544.075238461729 231.898074549372 -204.803407526955</t>
  </si>
  <si>
    <t>-555.321900256866 230.853022408667 -296.98930851466</t>
  </si>
  <si>
    <t>-564.040709747669 230.81517032894 -380.428648885309</t>
  </si>
  <si>
    <t>-570.727863315692 231.694303409314 -464.050680405741</t>
  </si>
  <si>
    <t>-578.251540782887 233.938296936272 -586.456978626642</t>
  </si>
  <si>
    <t>-564.562309538672 239.003634452901 -663.444920378663</t>
  </si>
  <si>
    <t>-576.167851264722 264.284458115465 -532.096892141392</t>
  </si>
  <si>
    <t>-574.686347931705 417.636421961421 -503.469227230634</t>
  </si>
  <si>
    <t>-520.312759271994 434.833262234144 -227.197007505317</t>
  </si>
  <si>
    <t>-292.89390888174 405.878511627513 -189.903170105953</t>
  </si>
  <si>
    <t>-573.732556794817 201.622888748573 -533.395369455087</t>
  </si>
  <si>
    <t>-578.845662639127 47.6877438587776 -508.618856919236</t>
  </si>
  <si>
    <t>-595.960122610401 0.35780700812029 -231.048038620191</t>
  </si>
  <si>
    <t>-412.69322285774 119.302713416873 -309.876380807581</t>
  </si>
  <si>
    <t>-538.77243120272 326.364269431078 -98.6257454388183</t>
  </si>
  <si>
    <t>-577.671354470003 314.644224241393 314.958805894035</t>
  </si>
  <si>
    <t>-632.778023167452 324.368503361713 774.651780936556</t>
  </si>
  <si>
    <t>-481.927297632899 328.478882503517 830.428101513959</t>
  </si>
  <si>
    <t>-509.115736102447 146.33855586522 -96.8714377554269</t>
  </si>
  <si>
    <t>-507.17884244309 121.056782603891 317.929375795971</t>
  </si>
  <si>
    <t>-555.18455869859 49.8163291375993 772.768564442868</t>
  </si>
  <si>
    <t>-403.053231655906 56.4660236317254 824.688333120135</t>
  </si>
  <si>
    <t>9763-20170724T120842.677159400.bin</t>
  </si>
  <si>
    <t>-523.928649857138 236.459912160108 -96.0578600170938</t>
  </si>
  <si>
    <t>-544.171188854725 232.008151214825 -204.814104844417</t>
  </si>
  <si>
    <t>-555.38688927902 230.956971541619 -297.003870460373</t>
  </si>
  <si>
    <t>-564.077505188429 230.901630831986 -380.446090490613</t>
  </si>
  <si>
    <t>-570.736231827267 231.752149214261 -464.070616031363</t>
  </si>
  <si>
    <t>-578.218638603559 233.940606828231 -586.480299489644</t>
  </si>
  <si>
    <t>-564.484093556409 238.962515282835 -663.463266266889</t>
  </si>
  <si>
    <t>-576.131625549874 264.312397604973 -532.134761282923</t>
  </si>
  <si>
    <t>-574.571889827594 417.67476379755 -503.581559927908</t>
  </si>
  <si>
    <t>-519.516522025687 435.00265345241 -227.452556741877</t>
  </si>
  <si>
    <t>-292.062277153046 406.02185324163 -190.395618546524</t>
  </si>
  <si>
    <t>-573.739244782391 201.648289695383 -533.401376186673</t>
  </si>
  <si>
    <t>-578.942118388446 47.7270495542828 -508.550101685751</t>
  </si>
  <si>
    <t>-595.972404569304 0.347062159155712 -230.982713319575</t>
  </si>
  <si>
    <t>-412.877824167451 119.579442163083 -309.776863932548</t>
  </si>
  <si>
    <t>-538.845340908507 326.507130472662 -98.6279071577225</t>
  </si>
  <si>
    <t>-577.76889982117 314.720087717984 314.952298419053</t>
  </si>
  <si>
    <t>-632.809305883807 324.393154911255 774.649866791925</t>
  </si>
  <si>
    <t>-481.954289130922 328.518658397026 830.41351499778</t>
  </si>
  <si>
    <t>-509.303543301483 146.355335437029 -96.881596117576</t>
  </si>
  <si>
    <t>-507.307050272268 121.007100853929 317.914786463931</t>
  </si>
  <si>
    <t>-555.145357324296 49.6968740045988 772.777456955145</t>
  </si>
  <si>
    <t>-403.007946470605 55.9736673656232 824.725844827084</t>
  </si>
  <si>
    <t>9763-20170724T120842.742889400.bin</t>
  </si>
  <si>
    <t>-524.158685112502 236.746270293088 -96.0645711524244</t>
  </si>
  <si>
    <t>-544.368373396313 232.335623518321 -204.828648976562</t>
  </si>
  <si>
    <t>-555.55735664678 231.271352727367 -297.02135001574</t>
  </si>
  <si>
    <t>-564.224876773736 231.18596705049 -380.465965047955</t>
  </si>
  <si>
    <t>-570.862161104717 231.986966242765 -464.092718948931</t>
  </si>
  <si>
    <t>-578.315179793068 234.082318469207 -586.505921457172</t>
  </si>
  <si>
    <t>-564.496082199417 239.004246834 -663.480116207336</t>
  </si>
  <si>
    <t>-576.212893039232 264.496565655917 -532.18467910155</t>
  </si>
  <si>
    <t>-574.543664634314 417.889882774055 -503.799171119725</t>
  </si>
  <si>
    <t>-518.134818323889 435.44584158499 -227.957861685307</t>
  </si>
  <si>
    <t>-290.554382302061 406.57450964822 -191.596862657487</t>
  </si>
  <si>
    <t>-573.876833298456 201.829156355622 -533.399517683147</t>
  </si>
  <si>
    <t>-579.223000625134 47.94203999826 -508.352000399518</t>
  </si>
  <si>
    <t>-595.889666007667 1.0038295237257 -230.687509790202</t>
  </si>
  <si>
    <t>-412.697983210988 120.099020309257 -309.463499317397</t>
  </si>
  <si>
    <t>-538.976844004813 326.871868473663 -98.6244576691163</t>
  </si>
  <si>
    <t>-577.950684754587 314.947308537986 314.947116596951</t>
  </si>
  <si>
    <t>-632.862895107076 324.461530262135 774.651139224204</t>
  </si>
  <si>
    <t>-481.994611698509 328.358171030482 830.395018401874</t>
  </si>
  <si>
    <t>-509.624574180578 146.564565181001 -96.9100635306273</t>
  </si>
  <si>
    <t>-507.532172394764 121.086998401769 317.877999998343</t>
  </si>
  <si>
    <t>-555.114455850619 49.7042435720482 772.781466336165</t>
  </si>
  <si>
    <t>-403.018776240415 56.6649130818485 824.764929386426</t>
  </si>
  <si>
    <t>9763-20170724T120842.775978900.bin</t>
  </si>
  <si>
    <t>-524.268740615112 236.968790366871 -96.0489302028053</t>
  </si>
  <si>
    <t>-544.489875237349 232.563848707181 -204.81103680173</t>
  </si>
  <si>
    <t>-555.693720288992 231.480704381807 -297.001780338876</t>
  </si>
  <si>
    <t>-564.377248423906 231.369420369178 -380.444715051494</t>
  </si>
  <si>
    <t>-571.033328729664 232.135129589675 -464.070317211967</t>
  </si>
  <si>
    <t>-578.517102731738 234.1689687474 -586.482653919885</t>
  </si>
  <si>
    <t>-564.675849256618 239.045086077441 -663.455771416102</t>
  </si>
  <si>
    <t>-576.395877279815 264.610666712871 -532.177649564747</t>
  </si>
  <si>
    <t>-574.747352018191 418.013626754039 -503.86288518447</t>
  </si>
  <si>
    <t>-517.500520122664 435.758806119877 -228.206492246456</t>
  </si>
  <si>
    <t>-289.82603722675 406.964878386918 -192.376903308329</t>
  </si>
  <si>
    <t>-574.070715167595 201.942503377785 -533.360932753017</t>
  </si>
  <si>
    <t>-579.426839555653 48.0726813397864 -508.193752201712</t>
  </si>
  <si>
    <t>-596.0773152687 1.20360959476011 -230.51660902705</t>
  </si>
  <si>
    <t>-412.893362835678 120.396458537095 -309.162756835527</t>
  </si>
  <si>
    <t>-539.062028259941 327.144670182742 -98.6207488514243</t>
  </si>
  <si>
    <t>-577.98668906521 315.111632083819 314.952304951943</t>
  </si>
  <si>
    <t>-632.879579162774 324.497330854491 774.655346028949</t>
  </si>
  <si>
    <t>-482.010163038956 328.432530252557 830.39348307851</t>
  </si>
  <si>
    <t>-509.79214782069 146.741089773852 -96.8937335267985</t>
  </si>
  <si>
    <t>-507.556396782463 121.225970579972 317.891215210605</t>
  </si>
  <si>
    <t>-555.088480365374 49.6539392352236 772.778442018925</t>
  </si>
  <si>
    <t>-402.984076202177 56.2280714633669 824.786576355395</t>
  </si>
  <si>
    <t>9763-20170724T120842.847902300.bin</t>
  </si>
  <si>
    <t>-524.499700478466 237.538408952578 -96.0487786620463</t>
  </si>
  <si>
    <t>-544.773526474892 233.101211654408 -204.799826162545</t>
  </si>
  <si>
    <t>-556.006593507157 232.002852205163 -296.986855734524</t>
  </si>
  <si>
    <t>-564.710028664844 231.881269486338 -380.427621620715</t>
  </si>
  <si>
    <t>-571.379094053169 232.640692956088 -464.052372238869</t>
  </si>
  <si>
    <t>-578.874263991627 234.668089963769 -586.464153477439</t>
  </si>
  <si>
    <t>-564.967773373971 239.513576371028 -663.427317723754</t>
  </si>
  <si>
    <t>-576.73265029884 265.113155523762 -532.161654284595</t>
  </si>
  <si>
    <t>-575.068896574281 418.534409739581 -503.962230190463</t>
  </si>
  <si>
    <t>-515.89217505498 436.615805145723 -228.735561151871</t>
  </si>
  <si>
    <t>-287.996479244262 408.313740643694 -193.935292323711</t>
  </si>
  <si>
    <t>-574.438251484288 202.443797117813 -533.340167917929</t>
  </si>
  <si>
    <t>-579.872418094555 48.6013306629284 -508.006472348181</t>
  </si>
  <si>
    <t>-596.518697820137 2.1494345623787 -230.258898223229</t>
  </si>
  <si>
    <t>-412.670325146455 120.669020918207 -308.370319800338</t>
  </si>
  <si>
    <t>-539.284367122124 327.802571734254 -98.6270246193789</t>
  </si>
  <si>
    <t>-578.004713911585 315.562868085969 314.959207752712</t>
  </si>
  <si>
    <t>-632.911368776806 324.593047259764 774.65869434542</t>
  </si>
  <si>
    <t>-482.038790502956 328.807290281524 830.368193039415</t>
  </si>
  <si>
    <t>-510.036609147671 147.232614698901 -96.8598032151043</t>
  </si>
  <si>
    <t>-507.545877887924 121.667272066786 317.920638656542</t>
  </si>
  <si>
    <t>-555.043772471812 49.5236646722412 772.749514814008</t>
  </si>
  <si>
    <t>-402.908056401317 55.1578085810074 824.77653551161</t>
  </si>
  <si>
    <t>9763-20170724T120842.875974100.bin</t>
  </si>
  <si>
    <t>-524.637906882366 237.898505811601 -96.0309308094725</t>
  </si>
  <si>
    <t>-544.912737023276 233.423592527394 -204.78022831474</t>
  </si>
  <si>
    <t>-556.144559747011 232.303016622525 -296.967125556738</t>
  </si>
  <si>
    <t>-564.845715652981 232.164488642907 -380.408046139079</t>
  </si>
  <si>
    <t>-571.511202147347 232.909906829583 -464.033190818603</t>
  </si>
  <si>
    <t>-578.999396754554 234.920426780931 -586.445536873318</t>
  </si>
  <si>
    <t>-565.065277727486 239.741719794543 -663.405410475855</t>
  </si>
  <si>
    <t>-576.857778959845 265.37314986724 -532.147501101474</t>
  </si>
  <si>
    <t>-575.182763771675 418.80840850323 -503.949423295364</t>
  </si>
  <si>
    <t>-514.765250775015 436.939864220749 -228.995689254353</t>
  </si>
  <si>
    <t>-286.752754231759 409.061290686147 -194.620857500408</t>
  </si>
  <si>
    <t>-574.569456327799 202.70335566422 -533.316750373406</t>
  </si>
  <si>
    <t>-579.957793504609 48.8706595377839 -507.941886944949</t>
  </si>
  <si>
    <t>-596.902518562528 2.51517724444125 -230.196256929241</t>
  </si>
  <si>
    <t>-412.585508818866 120.569972996607 -307.906332748513</t>
  </si>
  <si>
    <t>-539.404964166375 328.147147014975 -98.6327497668648</t>
  </si>
  <si>
    <t>-578.035285741012 315.803961683441 314.958788903463</t>
  </si>
  <si>
    <t>-632.948064837411 324.604476885194 774.657589949354</t>
  </si>
  <si>
    <t>-482.070502050258 328.696693153217 830.362497636016</t>
  </si>
  <si>
    <t>-510.183530553698 147.584862546535 -96.8180004445658</t>
  </si>
  <si>
    <t>-507.562036583472 121.96292337783 317.958154269796</t>
  </si>
  <si>
    <t>-555.042753911372 49.5312836102376 772.740167822594</t>
  </si>
  <si>
    <t>-402.92333603688 55.8382579596432 824.737411728765</t>
  </si>
  <si>
    <t>9763-20170724T120842.942697000.bin</t>
  </si>
  <si>
    <t>-524.813929367007 238.633371608657 -96.016450893362</t>
  </si>
  <si>
    <t>-545.070602890578 234.1128097765 -204.76722335264</t>
  </si>
  <si>
    <t>-556.29700191749 232.937987709915 -296.954207655188</t>
  </si>
  <si>
    <t>-564.996738287397 232.743445302194 -380.395276577813</t>
  </si>
  <si>
    <t>-571.664408242795 233.424429551209 -464.020726885812</t>
  </si>
  <si>
    <t>-579.159590234963 235.331144430842 -586.434326651483</t>
  </si>
  <si>
    <t>-565.211164596587 240.095432326608 -663.395141259203</t>
  </si>
  <si>
    <t>-576.990738408889 265.830781688939 -532.163557101325</t>
  </si>
  <si>
    <t>-575.244044924745 419.284124231587 -504.116020220536</t>
  </si>
  <si>
    <t>-512.400859709404 437.824004456279 -229.733888784033</t>
  </si>
  <si>
    <t>-284.12344248679 410.902411104913 -196.36949182696</t>
  </si>
  <si>
    <t>-574.750712512194 203.158328730367 -533.276927606148</t>
  </si>
  <si>
    <t>-580.166701877852 49.350615238028 -507.790645149417</t>
  </si>
  <si>
    <t>-597.482615210641 2.87890759376319 -230.087243628915</t>
  </si>
  <si>
    <t>-412.834970250265 120.743041860734 -307.299732189378</t>
  </si>
  <si>
    <t>-539.558779507922 328.857636593178 -98.6310964960492</t>
  </si>
  <si>
    <t>-578.212036802789 316.242851168835 314.950157694415</t>
  </si>
  <si>
    <t>-633.032892351103 324.626034605111 774.65118490002</t>
  </si>
  <si>
    <t>-482.134799686478 328.519589804095 830.314773585611</t>
  </si>
  <si>
    <t>-510.356848168342 148.366326238891 -96.7751847602499</t>
  </si>
  <si>
    <t>-507.683424262058 122.439616587443 317.981670556698</t>
  </si>
  <si>
    <t>-555.022741213619 49.5257947276652 772.714563023813</t>
  </si>
  <si>
    <t>-402.891088020306 55.6049124362678 824.703185045903</t>
  </si>
  <si>
    <t>9763-20170724T120843.007373000.bin</t>
  </si>
  <si>
    <t>-524.8174596211 239.264228525756 -95.9586638132014</t>
  </si>
  <si>
    <t>-545.040846732516 234.720038634148 -204.714665453201</t>
  </si>
  <si>
    <t>-556.343017360858 233.468862949685 -296.891273452391</t>
  </si>
  <si>
    <t>-565.153952882686 233.182978427015 -380.320362242984</t>
  </si>
  <si>
    <t>-571.975647354449 233.75136086963 -463.934260621817</t>
  </si>
  <si>
    <t>-579.74358539462 235.470062121987 -586.333739787968</t>
  </si>
  <si>
    <t>-565.836166285351 240.092500356147 -663.310551641033</t>
  </si>
  <si>
    <t>-577.407505113406 266.054642979781 -532.117682658912</t>
  </si>
  <si>
    <t>-575.432950270361 419.539324022394 -504.265321309083</t>
  </si>
  <si>
    <t>-510.207617295776 439.10307589039 -230.510937271059</t>
  </si>
  <si>
    <t>-281.735318905454 412.848052839382 -197.959157045101</t>
  </si>
  <si>
    <t>-575.262601134716 203.377274322581 -533.134018597417</t>
  </si>
  <si>
    <t>-580.738711409183 49.6057356211109 -507.444308655544</t>
  </si>
  <si>
    <t>-597.839776843827 3.3423977112609 -229.692899362947</t>
  </si>
  <si>
    <t>-413.270223557301 121.381904547012 -306.824468155723</t>
  </si>
  <si>
    <t>-539.48282698799 329.443889328299 -98.6112245681397</t>
  </si>
  <si>
    <t>-578.171032655968 316.6159304411 314.960143654751</t>
  </si>
  <si>
    <t>-633.103515717843 324.640502827866 774.652283823349</t>
  </si>
  <si>
    <t>-482.192375703724 328.430883984942 830.287678289569</t>
  </si>
  <si>
    <t>-510.435944317461 149.014850196081 -96.7103623560988</t>
  </si>
  <si>
    <t>-507.817639824345 122.837284194197 318.031145234577</t>
  </si>
  <si>
    <t>-554.95563494435 49.3324997704224 772.693569774048</t>
  </si>
  <si>
    <t>-402.796715554867 54.6732745969384 824.683651164638</t>
  </si>
  <si>
    <t>9763-20170724T120843.040147400.bin</t>
  </si>
  <si>
    <t>-524.740563868363 239.547651255742 -95.928133204572</t>
  </si>
  <si>
    <t>-544.988410046942 235.00193991706 -204.679516516929</t>
  </si>
  <si>
    <t>-556.349557869889 233.713175172282 -296.848381009729</t>
  </si>
  <si>
    <t>-565.229862661668 233.380462234717 -380.269992884158</t>
  </si>
  <si>
    <t>-572.137649248778 233.888558482652 -463.877089830148</t>
  </si>
  <si>
    <t>-580.049891654865 235.505694094855 -586.268802840567</t>
  </si>
  <si>
    <t>-566.163573810161 240.039442164138 -663.254685994203</t>
  </si>
  <si>
    <t>-577.642255044473 266.135596693895 -532.081521789373</t>
  </si>
  <si>
    <t>-575.63278301292 419.641652259891 -504.338177389438</t>
  </si>
  <si>
    <t>-509.123307525778 439.723388764994 -230.930512423542</t>
  </si>
  <si>
    <t>-280.57546551688 413.481919743779 -198.902316680797</t>
  </si>
  <si>
    <t>-575.513836379441 203.456736006081 -533.047273172406</t>
  </si>
  <si>
    <t>-580.970849287073 49.7051650978481 -507.203425744719</t>
  </si>
  <si>
    <t>-597.961117315698 3.87118041027998 -229.37412267215</t>
  </si>
  <si>
    <t>-413.371255980378 121.681280821369 -306.807475470616</t>
  </si>
  <si>
    <t>-539.373284666274 329.738556789059 -98.5871186477241</t>
  </si>
  <si>
    <t>-578.118694676092 316.757136351905 314.974050130278</t>
  </si>
  <si>
    <t>-633.115712762083 324.670359225955 774.655448048158</t>
  </si>
  <si>
    <t>-482.206225594231 328.685405058346 830.279423104668</t>
  </si>
  <si>
    <t>-510.419511252452 149.268479887703 -96.6912258225731</t>
  </si>
  <si>
    <t>-507.950472026525 122.91595954645 318.04009732112</t>
  </si>
  <si>
    <t>-554.933984036799 49.2724244788119 772.693539084776</t>
  </si>
  <si>
    <t>-402.771363409316 54.6036355212329 824.67380503516</t>
  </si>
  <si>
    <t>9763-20170724T120843.077245200.bin</t>
  </si>
  <si>
    <t>-524.639082073504 239.752995117862 -95.9171431410911</t>
  </si>
  <si>
    <t>-544.892988786497 235.214373010323 -204.667632479012</t>
  </si>
  <si>
    <t>-556.304517591885 233.898668397501 -296.829924714442</t>
  </si>
  <si>
    <t>-565.249273249348 233.528960680105 -380.244471594659</t>
  </si>
  <si>
    <t>-572.240713420013 233.988490612461 -463.84501624309</t>
  </si>
  <si>
    <t>-580.296884534994 235.521364453768 -586.228299019346</t>
  </si>
  <si>
    <t>-566.437996784649 239.971257808174 -663.224005640668</t>
  </si>
  <si>
    <t>-577.812648880039 266.188907156244 -532.065872928177</t>
  </si>
  <si>
    <t>-575.70600363066 419.711160644256 -504.428340695983</t>
  </si>
  <si>
    <t>-508.013395667661 440.350038758231 -231.352725234535</t>
  </si>
  <si>
    <t>-279.399728670959 414.210882620283 -199.713098283326</t>
  </si>
  <si>
    <t>-575.711196470686 203.508388298324 -532.989344332105</t>
  </si>
  <si>
    <t>-581.182496077634 49.7864319982143 -506.983219708258</t>
  </si>
  <si>
    <t>-597.935877139442 4.34417990521047 -229.074989632048</t>
  </si>
  <si>
    <t>-413.239901213271 121.769958558616 -306.838544201452</t>
  </si>
  <si>
    <t>-539.225772881401 329.992638869989 -98.5733675508399</t>
  </si>
  <si>
    <t>-578.127983016622 316.857738807785 314.968314415897</t>
  </si>
  <si>
    <t>-633.145520695957 324.675021677459 774.654229983904</t>
  </si>
  <si>
    <t>-482.232588668923 328.595194058526 830.275836126955</t>
  </si>
  <si>
    <t>-510.345811536753 149.434835774318 -96.6838724446628</t>
  </si>
  <si>
    <t>-508.101867432408 122.879734186532 318.035764213024</t>
  </si>
  <si>
    <t>-554.92007648503 49.2736804855761 772.707455107958</t>
  </si>
  <si>
    <t>-402.760219533839 54.7381081034757 824.682030258574</t>
  </si>
  <si>
    <t>9763-20170724T120843.141430300.bin</t>
  </si>
  <si>
    <t>-524.391036268034 240.157614025388 -95.9044097394332</t>
  </si>
  <si>
    <t>-544.68368246932 235.604532091721 -204.647205550601</t>
  </si>
  <si>
    <t>-556.192722868941 234.228594061981 -296.796311739933</t>
  </si>
  <si>
    <t>-565.25244759734 233.786390564318 -380.198229389129</t>
  </si>
  <si>
    <t>-572.386230818981 234.155074410347 -463.787061762421</t>
  </si>
  <si>
    <t>-580.680742701295 235.535875716493 -586.156348997129</t>
  </si>
  <si>
    <t>-566.857897615632 239.833388522448 -663.167113963234</t>
  </si>
  <si>
    <t>-578.05596797743 266.271940966865 -532.039360084349</t>
  </si>
  <si>
    <t>-575.705693129046 419.815847093419 -504.549667259274</t>
  </si>
  <si>
    <t>-505.678720670263 441.15790152368 -232.117347788024</t>
  </si>
  <si>
    <t>-276.96981817947 415.159542550517 -201.055316144839</t>
  </si>
  <si>
    <t>-576.026401516749 203.588127635038 -532.884242508864</t>
  </si>
  <si>
    <t>-581.556173754842 49.8989042891794 -506.68248356613</t>
  </si>
  <si>
    <t>-597.965621203678 4.81651437013966 -228.695234405127</t>
  </si>
  <si>
    <t>-413.03360167125 121.714804205183 -306.691557749426</t>
  </si>
  <si>
    <t>-538.922375811851 330.446028213885 -98.5547785382441</t>
  </si>
  <si>
    <t>-578.001362769754 317.137130336098 314.964644659151</t>
  </si>
  <si>
    <t>-633.189867182381 324.730100166725 774.643354668781</t>
  </si>
  <si>
    <t>-482.279733536784 328.747940450111 830.265358472646</t>
  </si>
  <si>
    <t>-510.139109319311 149.821407451834 -96.6394416201211</t>
  </si>
  <si>
    <t>-508.159705752761 123.004739742798 318.064729040451</t>
  </si>
  <si>
    <t>-554.891822608963 49.3250719974139 772.743158153538</t>
  </si>
  <si>
    <t>-402.752289628981 55.3029990959781 824.720527558518</t>
  </si>
  <si>
    <t>9763-20170724T120843.173518800.bin</t>
  </si>
  <si>
    <t>-524.300406299818 240.347898022796 -95.8828372584318</t>
  </si>
  <si>
    <t>-544.605444198515 235.780895101499 -204.622722060693</t>
  </si>
  <si>
    <t>-556.146484913366 234.381642448651 -296.767575114005</t>
  </si>
  <si>
    <t>-565.243782720616 233.91374432359 -380.165231162175</t>
  </si>
  <si>
    <t>-572.423748392707 234.252082056412 -463.750120635589</t>
  </si>
  <si>
    <t>-580.795372015563 235.58286971137 -586.114637183354</t>
  </si>
  <si>
    <t>-566.979164840949 239.824736238602 -663.129798632794</t>
  </si>
  <si>
    <t>-578.114912392908 266.341975767682 -532.013352080981</t>
  </si>
  <si>
    <t>-575.672409800749 419.886126608524 -504.540450004473</t>
  </si>
  <si>
    <t>-504.494304101837 441.560644884493 -232.432966119558</t>
  </si>
  <si>
    <t>-275.781781138821 415.367176615974 -201.562032153042</t>
  </si>
  <si>
    <t>-576.129017156887 203.656159834602 -532.831123774557</t>
  </si>
  <si>
    <t>-581.721645649878 49.9753062998238 -506.609167811385</t>
  </si>
  <si>
    <t>-598.082954442122 4.85454402800474 -228.625351966067</t>
  </si>
  <si>
    <t>-413.007155739938 121.666923619786 -306.409196669129</t>
  </si>
  <si>
    <t>-538.847697631303 330.684742859293 -98.5450716278068</t>
  </si>
  <si>
    <t>-577.919686648295 317.270245292035 314.971553356837</t>
  </si>
  <si>
    <t>-633.218916677922 324.739675073326 774.64412834923</t>
  </si>
  <si>
    <t>-482.308665163316 328.584370649628 830.277985473824</t>
  </si>
  <si>
    <t>-510.03206186961 149.980921202081 -96.6015026334495</t>
  </si>
  <si>
    <t>-508.064963817464 123.094412666238 318.098205198324</t>
  </si>
  <si>
    <t>-554.834311364745 49.1754424894134 772.755133298703</t>
  </si>
  <si>
    <t>-402.671472722497 54.1408660087438 824.770914804172</t>
  </si>
  <si>
    <t>9763-20170724T120843.245717200.bin</t>
  </si>
  <si>
    <t>-524.07874144981 240.766295865904 -95.8287099079406</t>
  </si>
  <si>
    <t>-544.403234645926 236.162541181106 -204.563352267528</t>
  </si>
  <si>
    <t>-555.960303057022 234.751514360626 -296.706013847268</t>
  </si>
  <si>
    <t>-565.070914170855 234.279198741933 -380.102119405482</t>
  </si>
  <si>
    <t>-572.262612998052 234.618488393121 -463.686255588331</t>
  </si>
  <si>
    <t>-580.649148712214 235.955820951693 -586.049677759252</t>
  </si>
  <si>
    <t>-566.804846290517 240.158003324966 -663.061919800709</t>
  </si>
  <si>
    <t>-577.934524371309 266.71263997521 -531.948919719486</t>
  </si>
  <si>
    <t>-575.286617893684 420.244344467807 -504.429986679101</t>
  </si>
  <si>
    <t>-502.249232388307 442.368946820347 -232.851872463734</t>
  </si>
  <si>
    <t>-273.641805740856 414.971079573668 -202.248796330606</t>
  </si>
  <si>
    <t>-576.003901703899 204.025328186623 -532.766434071642</t>
  </si>
  <si>
    <t>-581.646074874526 50.3390885799106 -506.580247205717</t>
  </si>
  <si>
    <t>-598.334682094045 4.98760748993755 -228.653526350568</t>
  </si>
  <si>
    <t>-413.06864416648 121.869705001425 -305.877578062718</t>
  </si>
  <si>
    <t>-538.743363679339 331.08362700414 -98.5007854493318</t>
  </si>
  <si>
    <t>-577.814777554085 317.539661347696 315.011710261061</t>
  </si>
  <si>
    <t>-633.25813323801 324.772021880932 774.662402375182</t>
  </si>
  <si>
    <t>-482.356650721956 328.863641347994 830.302351344353</t>
  </si>
  <si>
    <t>-509.669464790549 150.414329029916 -96.5252976515046</t>
  </si>
  <si>
    <t>-507.858349134052 123.406021228663 318.167194792054</t>
  </si>
  <si>
    <t>-554.785469094197 49.1406737171747 772.755573585965</t>
  </si>
  <si>
    <t>-402.629345393887 54.2290352347391 824.77895103001</t>
  </si>
  <si>
    <t>9763-20170724T120843.272786900.bin</t>
  </si>
  <si>
    <t>-524.024288490049 240.891366360984 -95.8069692926921</t>
  </si>
  <si>
    <t>-544.344217087256 236.296501535606 -204.542782349285</t>
  </si>
  <si>
    <t>-555.8949191004 234.911287269153 -296.686663071596</t>
  </si>
  <si>
    <t>-564.998260432298 234.46909821602 -380.083758109915</t>
  </si>
  <si>
    <t>-572.180858421527 234.845622558227 -463.668510373729</t>
  </si>
  <si>
    <t>-580.551876794573 236.244528614052 -586.032267367645</t>
  </si>
  <si>
    <t>-566.694076918518 240.470899039467 -663.040806462105</t>
  </si>
  <si>
    <t>-577.845332193482 266.973931956682 -531.915651623122</t>
  </si>
  <si>
    <t>-575.18093664563 420.495365571724 -504.323613140417</t>
  </si>
  <si>
    <t>-501.280168490163 442.647760836338 -232.981610487614</t>
  </si>
  <si>
    <t>-272.749098926902 414.495651587068 -202.493196805554</t>
  </si>
  <si>
    <t>-575.912215099114 204.28722433782 -532.764424081381</t>
  </si>
  <si>
    <t>-581.515972374714 50.5903178225935 -506.624648369226</t>
  </si>
  <si>
    <t>-598.521189590225 5.00593942314435 -228.755098440425</t>
  </si>
  <si>
    <t>-413.247975575398 122.008050702709 -305.78012088558</t>
  </si>
  <si>
    <t>-538.770469300685 331.19902163495 -98.4761420377072</t>
  </si>
  <si>
    <t>-577.856211043201 317.588270693511 315.032803276102</t>
  </si>
  <si>
    <t>-633.284600429221 324.784114690915 774.675089745389</t>
  </si>
  <si>
    <t>-482.380070276601 328.774466954408 830.314302122382</t>
  </si>
  <si>
    <t>-509.569011239408 150.526492607572 -96.5146238173033</t>
  </si>
  <si>
    <t>-507.813619518177 123.449416821399 318.173674942647</t>
  </si>
  <si>
    <t>-554.760664412399 49.1005226575055 772.742323460578</t>
  </si>
  <si>
    <t>-402.6074953092 54.2810232953243 824.765261544492</t>
  </si>
  <si>
    <t>9763-20170724T120843.340623400.bin</t>
  </si>
  <si>
    <t>-524.017922847917 240.973392724211 -95.8140814147961</t>
  </si>
  <si>
    <t>-544.289518158481 236.428998723337 -204.561001597984</t>
  </si>
  <si>
    <t>-555.800241016492 235.145103069963 -296.711440687345</t>
  </si>
  <si>
    <t>-564.866560515223 234.817886563112 -380.113002637161</t>
  </si>
  <si>
    <t>-572.010670498397 235.332248799853 -463.700265433428</t>
  </si>
  <si>
    <t>-580.32305223986 236.958418337883 -586.065265919123</t>
  </si>
  <si>
    <t>-566.405203062145 241.314126841712 -663.05572411138</t>
  </si>
  <si>
    <t>-577.637159397265 267.587637894384 -531.890867865763</t>
  </si>
  <si>
    <t>-574.902358482739 421.06571738976 -504.086780666697</t>
  </si>
  <si>
    <t>-499.685825106983 442.92061396329 -233.08234662675</t>
  </si>
  <si>
    <t>-271.271199782738 413.749528912516 -202.679472393673</t>
  </si>
  <si>
    <t>-575.714238056127 204.901945851654 -532.854403503308</t>
  </si>
  <si>
    <t>-581.358252709422 51.1764385937913 -506.909356738454</t>
  </si>
  <si>
    <t>-598.860013519662 5.28776716044422 -229.120836765568</t>
  </si>
  <si>
    <t>-413.348653502152 122.313153513001 -305.534679436459</t>
  </si>
  <si>
    <t>-538.778860182964 331.294720553134 -98.4483117677859</t>
  </si>
  <si>
    <t>-577.948325136885 317.641694233986 315.051334421962</t>
  </si>
  <si>
    <t>-633.336721514516 324.793579516413 774.695556917057</t>
  </si>
  <si>
    <t>-482.426910896769 328.80474208526 830.318785020389</t>
  </si>
  <si>
    <t>-509.533127409039 150.56340038383 -96.5580148286166</t>
  </si>
  <si>
    <t>-507.839074412566 123.394736908841 318.124522079666</t>
  </si>
  <si>
    <t>-554.707813860792 48.9955718897213 772.707071732391</t>
  </si>
  <si>
    <t>-402.556187876857 54.1064546886626 824.741488118324</t>
  </si>
  <si>
    <t>9763-20170724T120843.378726100.bin</t>
  </si>
  <si>
    <t>-524.02740626789 240.932289098254 -95.8115247988487</t>
  </si>
  <si>
    <t>-544.255000078002 236.426899222353 -204.568387730908</t>
  </si>
  <si>
    <t>-555.743915300278 235.20667120382 -296.722364912078</t>
  </si>
  <si>
    <t>-564.796233035695 234.950427518084 -380.125659996659</t>
  </si>
  <si>
    <t>-571.931775814314 235.54926481059 -463.713085113844</t>
  </si>
  <si>
    <t>-580.237497748584 237.312820060712 -586.076662770427</t>
  </si>
  <si>
    <t>-566.273164469704 241.737616415006 -663.054792630828</t>
  </si>
  <si>
    <t>-577.548129309984 267.881365722577 -531.867916066507</t>
  </si>
  <si>
    <t>-574.735912622212 421.337674296943 -503.899713932888</t>
  </si>
  <si>
    <t>-498.894586645122 442.679461576603 -233.028477260307</t>
  </si>
  <si>
    <t>-270.482241330437 413.343583730378 -202.767262525066</t>
  </si>
  <si>
    <t>-575.637894185713 205.19653766228 -532.901283674302</t>
  </si>
  <si>
    <t>-581.318675500424 51.4507019647513 -507.080180341687</t>
  </si>
  <si>
    <t>-599.005223660695 5.36817325491711 -229.335452478731</t>
  </si>
  <si>
    <t>-413.256286474442 122.292921079115 -305.325062196732</t>
  </si>
  <si>
    <t>-538.753497393261 331.302711599242 -98.4332651725881</t>
  </si>
  <si>
    <t>-577.972149424181 317.61800996795 315.060686862097</t>
  </si>
  <si>
    <t>-633.375059664911 324.786996957965 774.700821948763</t>
  </si>
  <si>
    <t>-482.462994549792 328.639122704705 830.329445887184</t>
  </si>
  <si>
    <t>-509.584167538581 150.474948612331 -96.5811962744718</t>
  </si>
  <si>
    <t>-507.875053718297 123.294674401867 318.100486909171</t>
  </si>
  <si>
    <t>-554.676616494444 48.9345912915096 772.691166741603</t>
  </si>
  <si>
    <t>-402.519551286163 53.7410934176175 824.738657821438</t>
  </si>
  <si>
    <t>9763-20170724T120843.440921100.bin</t>
  </si>
  <si>
    <t>-523.897613279976 240.922014445253 -95.8235677641276</t>
  </si>
  <si>
    <t>-544.044844965607 236.505405024992 -204.599029273905</t>
  </si>
  <si>
    <t>-555.471756025354 235.421926820819 -296.762421195818</t>
  </si>
  <si>
    <t>-564.470022846388 235.31611843576 -380.171888316558</t>
  </si>
  <si>
    <t>-571.553143943876 236.092091281826 -463.762414917747</t>
  </si>
  <si>
    <t>-579.783425241591 238.146464812276 -586.126442404661</t>
  </si>
  <si>
    <t>-565.680533715135 242.739403446234 -663.069411159093</t>
  </si>
  <si>
    <t>-577.143831022207 268.585433833009 -531.8425390482</t>
  </si>
  <si>
    <t>-574.398935196941 421.987803201578 -503.633025427718</t>
  </si>
  <si>
    <t>-497.205908479756 442.672002394811 -233.092799917054</t>
  </si>
  <si>
    <t>-268.79519307147 412.885305343591 -203.262940714266</t>
  </si>
  <si>
    <t>-575.200337572874 205.904421852636 -533.02573423248</t>
  </si>
  <si>
    <t>-580.820510118035 52.1021060956955 -507.523040930875</t>
  </si>
  <si>
    <t>-599.093135809722 5.09399643032316 -229.971414774377</t>
  </si>
  <si>
    <t>-413.975663460018 123.146901374793 -305.757937111375</t>
  </si>
  <si>
    <t>-538.457520761875 331.402325883993 -98.4011986485864</t>
  </si>
  <si>
    <t>-577.949957605801 317.67177520112 315.065196679633</t>
  </si>
  <si>
    <t>-633.402371088795 324.864831986941 774.70000597035</t>
  </si>
  <si>
    <t>-482.496083197386 328.891018359981 830.33198217194</t>
  </si>
  <si>
    <t>-509.625396047902 150.38194244704 -96.644745890564</t>
  </si>
  <si>
    <t>-507.951007466971 123.04837136893 318.026986892239</t>
  </si>
  <si>
    <t>-554.59788638495 48.783422912571 772.672877810129</t>
  </si>
  <si>
    <t>-402.445299225176 53.2066788267978 824.767245775027</t>
  </si>
  <si>
    <t>9763-20170724T120843.477017100.bin</t>
  </si>
  <si>
    <t>-523.828789092805 241.048792993194 -95.8315112189205</t>
  </si>
  <si>
    <t>-543.926123376769 236.65183064002 -204.616893308811</t>
  </si>
  <si>
    <t>-555.323104999968 235.634992402135 -296.78466840418</t>
  </si>
  <si>
    <t>-564.29855858398 235.610256712377 -380.196789658093</t>
  </si>
  <si>
    <t>-571.362464996511 236.4889219081 -463.787928810396</t>
  </si>
  <si>
    <t>-579.568465072556 238.716303158528 -586.150552641956</t>
  </si>
  <si>
    <t>-565.386052544508 243.416418934814 -663.072525357333</t>
  </si>
  <si>
    <t>-576.941867994117 269.078382072826 -531.823143025542</t>
  </si>
  <si>
    <t>-574.201587860399 422.458973294835 -503.477559744671</t>
  </si>
  <si>
    <t>-496.310050580512 443.012856737633 -233.127781534233</t>
  </si>
  <si>
    <t>-267.909417698175 412.94850171429 -203.499965923622</t>
  </si>
  <si>
    <t>-574.993662599537 206.399303353958 -533.094642667634</t>
  </si>
  <si>
    <t>-580.643737328204 52.5586520146981 -507.812094000469</t>
  </si>
  <si>
    <t>-598.938738767181 5.16321340101149 -230.327693280791</t>
  </si>
  <si>
    <t>-414.581611897663 124.338983446285 -306.209627093178</t>
  </si>
  <si>
    <t>-538.363987051402 331.538372736964 -98.4060776157174</t>
  </si>
  <si>
    <t>-577.930495067399 317.798190391687 315.052816764995</t>
  </si>
  <si>
    <t>-633.423602110953 324.886780529294 774.700166204614</t>
  </si>
  <si>
    <t>-482.51941903955 328.770721550201 830.347702320869</t>
  </si>
  <si>
    <t>-509.583709441963 150.537516487596 -96.6501837010642</t>
  </si>
  <si>
    <t>-508.019847033359 123.123459829708 318.016685119194</t>
  </si>
  <si>
    <t>-554.594243330872 48.908434875869 772.665651444163</t>
  </si>
  <si>
    <t>-402.483236368635 54.5266767418227 824.766720804932</t>
  </si>
  <si>
    <t>9763-20170724T120843.539208500.bin</t>
  </si>
  <si>
    <t>-523.642670229615 241.243485275666 -95.8056244689012</t>
  </si>
  <si>
    <t>-543.613751529057 236.884057436532 -204.61576125547</t>
  </si>
  <si>
    <t>-554.988401505642 235.99822221391 -296.787759108759</t>
  </si>
  <si>
    <t>-563.976204582447 236.134276162412 -380.198364642968</t>
  </si>
  <si>
    <t>-571.084190698304 237.21684965866 -463.783166899829</t>
  </si>
  <si>
    <t>-579.388494351948 239.791402610575 -586.132503813874</t>
  </si>
  <si>
    <t>-565.100401981633 244.707626374183 -663.021292417583</t>
  </si>
  <si>
    <t>-576.713831936137 269.999906915233 -531.721529791513</t>
  </si>
  <si>
    <t>-573.80538582705 423.322019981572 -503.078363240899</t>
  </si>
  <si>
    <t>-494.822313759558 443.845907551372 -233.043222744991</t>
  </si>
  <si>
    <t>-266.41521545387 413.414969676445 -203.842504150303</t>
  </si>
  <si>
    <t>-574.775334856214 207.324124185544 -533.172010423556</t>
  </si>
  <si>
    <t>-580.504958290989 53.4356676762598 -508.231287777626</t>
  </si>
  <si>
    <t>-598.548338812741 5.45952397248107 -230.830206545704</t>
  </si>
  <si>
    <t>-415.159392455001 126.026318044823 -306.861084347842</t>
  </si>
  <si>
    <t>-538.085351566506 331.774836708023 -98.3803502959405</t>
  </si>
  <si>
    <t>-577.822619989022 317.98041389087 315.060421325012</t>
  </si>
  <si>
    <t>-633.453255304179 324.97212882439 774.69558320326</t>
  </si>
  <si>
    <t>-482.558160739952 328.888307318528 830.365640964421</t>
  </si>
  <si>
    <t>-509.485182943753 150.634839270737 -96.623196683671</t>
  </si>
  <si>
    <t>-508.015448966425 123.037995604537 318.03187446581</t>
  </si>
  <si>
    <t>-554.496494152732 48.7719450908892 772.683215403479</t>
  </si>
  <si>
    <t>-402.393326477997 53.711724781414 824.875602317292</t>
  </si>
  <si>
    <t>9763-20170724T120843.577309900.bin</t>
  </si>
  <si>
    <t>-523.508855011323 241.303788140079 -95.7776838868011</t>
  </si>
  <si>
    <t>-543.424010025237 236.95390663094 -204.598560604467</t>
  </si>
  <si>
    <t>-554.791904376208 236.112677952925 -296.771639097872</t>
  </si>
  <si>
    <t>-563.789627388213 236.304389551286 -380.181179651249</t>
  </si>
  <si>
    <t>-570.923169623054 237.459197554015 -463.762942520515</t>
  </si>
  <si>
    <t>-579.281680908139 240.157858154048 -586.105717613989</t>
  </si>
  <si>
    <t>-564.985932636911 245.152450661406 -662.988256387758</t>
  </si>
  <si>
    <t>-576.585216843585 270.310756293497 -531.665190991459</t>
  </si>
  <si>
    <t>-573.695493920982 423.621985775199 -502.92225995643</t>
  </si>
  <si>
    <t>-494.144697344153 444.084045401878 -233.049010667004</t>
  </si>
  <si>
    <t>-265.69794931053 413.798022148979 -204.008263108286</t>
  </si>
  <si>
    <t>-574.642813104925 207.636884596469 -533.180366436279</t>
  </si>
  <si>
    <t>-580.364549578375 53.7291673861112 -508.365906683626</t>
  </si>
  <si>
    <t>-598.359062258408 5.41393728651747 -231.020689740624</t>
  </si>
  <si>
    <t>-415.413132828613 126.496733588234 -307.298300293667</t>
  </si>
  <si>
    <t>-537.91282674323 331.882380627009 -98.3590086505188</t>
  </si>
  <si>
    <t>-577.76072362137 318.024610868869 315.068970048673</t>
  </si>
  <si>
    <t>-633.479433173928 324.98413952121 774.692798915494</t>
  </si>
  <si>
    <t>-482.58539033226 328.892632960755 830.366164200762</t>
  </si>
  <si>
    <t>-509.400455690943 150.646197902431 -96.6045641256419</t>
  </si>
  <si>
    <t>-508.03795737833 122.882227681421 318.03976249534</t>
  </si>
  <si>
    <t>-554.450915639732 48.7093683026756 772.705104841701</t>
  </si>
  <si>
    <t>-402.347028901568 53.2348822153792 824.932947634083</t>
  </si>
  <si>
    <t>9763-20170724T120843.646549400.bin</t>
  </si>
  <si>
    <t>-523.14190993643 241.639659558624 -95.7317499440132</t>
  </si>
  <si>
    <t>-542.954624498162 237.285139447049 -204.571121228961</t>
  </si>
  <si>
    <t>-554.338461031316 236.531802174171 -296.743100300564</t>
  </si>
  <si>
    <t>-563.390201338798 236.841774052097 -380.146309480493</t>
  </si>
  <si>
    <t>-570.616726049792 238.154457167344 -463.717803268177</t>
  </si>
  <si>
    <t>-579.152975481044 241.128465966876 -586.041907165265</t>
  </si>
  <si>
    <t>-564.900348997426 246.28328868073 -662.921841302133</t>
  </si>
  <si>
    <t>-576.378752550175 271.15872305008 -531.537569488898</t>
  </si>
  <si>
    <t>-573.412738841619 424.437835539637 -502.685213160578</t>
  </si>
  <si>
    <t>-492.7952938515 444.929380610796 -233.130971680167</t>
  </si>
  <si>
    <t>-264.318893213664 414.683189204854 -204.282346523456</t>
  </si>
  <si>
    <t>-574.435949515355 208.488283791669 -533.196772084737</t>
  </si>
  <si>
    <t>-580.217273919387 54.5248020717988 -508.699350027349</t>
  </si>
  <si>
    <t>-598.183557380594 5.5582499842335 -231.466409863431</t>
  </si>
  <si>
    <t>-415.72117125363 127.013122977864 -308.308626157522</t>
  </si>
  <si>
    <t>-537.489336743374 332.272260883321 -98.3224780603222</t>
  </si>
  <si>
    <t>-577.548245641137 318.240383634429 315.079309200882</t>
  </si>
  <si>
    <t>-633.521056343899 325.024899231561 774.680795819559</t>
  </si>
  <si>
    <t>-482.627030382557 328.790441340092 830.364218689231</t>
  </si>
  <si>
    <t>-509.080576137039 150.98595593769 -96.5390587568645</t>
  </si>
  <si>
    <t>-507.946149790553 122.973670797973 318.08924261351</t>
  </si>
  <si>
    <t>-554.40474328087 48.7356816490171 772.757914619315</t>
  </si>
  <si>
    <t>-402.33249832057 54.2219142978565 824.985788033491</t>
  </si>
  <si>
    <t>9763-20170724T120843.677633000.bin</t>
  </si>
  <si>
    <t>-522.946720714717 241.920824623017 -95.7027318833891</t>
  </si>
  <si>
    <t>-542.690784224412 237.563543558545 -204.554392369717</t>
  </si>
  <si>
    <t>-554.066759781624 236.845715719372 -296.727635168051</t>
  </si>
  <si>
    <t>-563.130847621139 237.203153431968 -380.129372379464</t>
  </si>
  <si>
    <t>-570.388606980671 238.579191678019 -463.697167230198</t>
  </si>
  <si>
    <t>-578.990794481026 241.663900673472 -586.014094291835</t>
  </si>
  <si>
    <t>-564.775691633968 246.897334398462 -662.895491596129</t>
  </si>
  <si>
    <t>-576.179152208785 271.645067920163 -531.484574248904</t>
  </si>
  <si>
    <t>-573.150882043947 424.91839652516 -502.594176697929</t>
  </si>
  <si>
    <t>-492.049766126809 445.552714993032 -233.195820197014</t>
  </si>
  <si>
    <t>-263.613132610535 415.060984844988 -204.291183235043</t>
  </si>
  <si>
    <t>-574.253313588849 208.975744501324 -533.200392088535</t>
  </si>
  <si>
    <t>-580.074105141045 54.9942224843421 -508.84666830804</t>
  </si>
  <si>
    <t>-598.013677378272 5.7195451697653 -231.666641708516</t>
  </si>
  <si>
    <t>-415.532568360777 127.066578606745 -308.634803298783</t>
  </si>
  <si>
    <t>-537.284966386419 332.548526314118 -98.2958604613131</t>
  </si>
  <si>
    <t>-577.476165930631 318.404206708631 315.089163549924</t>
  </si>
  <si>
    <t>-633.517044623733 325.101132720537 774.678641886067</t>
  </si>
  <si>
    <t>-482.633695909189 329.332302964538 830.357321165377</t>
  </si>
  <si>
    <t>-508.882517247864 151.274353429753 -96.4828878588625</t>
  </si>
  <si>
    <t>-507.762379160929 123.111446804176 318.135233495199</t>
  </si>
  <si>
    <t>-554.344170934413 48.6401428219924 772.776274287012</t>
  </si>
  <si>
    <t>-402.269586393336 53.6134181653554 825.0487907413</t>
  </si>
  <si>
    <t>9763-20170724T120843.740332900.bin</t>
  </si>
  <si>
    <t>-522.479015942965 242.572164787431 -95.5958109570199</t>
  </si>
  <si>
    <t>-542.050454459848 238.209356780647 -204.478537782254</t>
  </si>
  <si>
    <t>-553.364543370024 237.537196653382 -296.659700786999</t>
  </si>
  <si>
    <t>-562.404854472519 237.956844516506 -380.063665322343</t>
  </si>
  <si>
    <t>-569.670143053405 239.416181245181 -463.629320786016</t>
  </si>
  <si>
    <t>-578.31698366022 242.645531563375 -585.939299346556</t>
  </si>
  <si>
    <t>-564.20619632033 248.02518500268 -662.829906922328</t>
  </si>
  <si>
    <t>-575.447598465032 272.563415169391 -531.37799626524</t>
  </si>
  <si>
    <t>-572.132850201025 425.820087340736 -502.441609921352</t>
  </si>
  <si>
    <t>-490.581947494256 446.554455890638 -233.186892578837</t>
  </si>
  <si>
    <t>-262.169044739356 415.605705908502 -204.58170931727</t>
  </si>
  <si>
    <t>-573.598015939219 209.893774459428 -533.163473028292</t>
  </si>
  <si>
    <t>-579.49568089822 55.8830031982791 -509.04264742329</t>
  </si>
  <si>
    <t>-597.371372246109 6.02780728078346 -231.962354820166</t>
  </si>
  <si>
    <t>-414.8267719754 127.289579995059 -308.914281274571</t>
  </si>
  <si>
    <t>-536.824628177961 333.148599747232 -98.2186478810952</t>
  </si>
  <si>
    <t>-577.321316047966 318.767845980842 315.128390822271</t>
  </si>
  <si>
    <t>-633.56796278944 325.164402092628 774.682824526737</t>
  </si>
  <si>
    <t>-482.686657430961 329.386977371911 830.367844449868</t>
  </si>
  <si>
    <t>-508.384716848169 151.962936814602 -96.3467104513545</t>
  </si>
  <si>
    <t>-507.476432907301 123.464083603912 318.249016468197</t>
  </si>
  <si>
    <t>-554.266805577468 48.6108195430857 772.795844133868</t>
  </si>
  <si>
    <t>-402.211496107953 53.6063338158385 825.122422732792</t>
  </si>
  <si>
    <t>9763-20170724T120843.779432500.bin</t>
  </si>
  <si>
    <t>-522.167403520773 242.922985322828 -95.5401834480749</t>
  </si>
  <si>
    <t>-541.664735379381 238.568096998482 -204.436383931908</t>
  </si>
  <si>
    <t>-552.97713132403 237.905324102842 -296.617835256092</t>
  </si>
  <si>
    <t>-562.040331854041 238.33557386371 -380.019426076441</t>
  </si>
  <si>
    <t>-569.353019518293 239.808202387793 -463.580573070594</t>
  </si>
  <si>
    <t>-578.096115902665 243.059661541499 -585.883207238298</t>
  </si>
  <si>
    <t>-564.08374445754 248.476072054704 -662.789111689277</t>
  </si>
  <si>
    <t>-575.182472194963 272.967555342722 -531.318930445353</t>
  </si>
  <si>
    <t>-571.820714078424 426.240245365033 -502.432594968735</t>
  </si>
  <si>
    <t>-490.059796969478 446.940836408162 -233.239006444458</t>
  </si>
  <si>
    <t>-261.637820787353 415.893700135183 -204.813421787907</t>
  </si>
  <si>
    <t>-573.337060710033 210.298039890706 -533.116971360252</t>
  </si>
  <si>
    <t>-579.176607859116 56.2715212451812 -509.092360324177</t>
  </si>
  <si>
    <t>-597.188245450205 6.06637660379374 -232.084056851209</t>
  </si>
  <si>
    <t>-414.460231170776 127.145938345344 -308.88766124838</t>
  </si>
  <si>
    <t>-536.507584121766 333.464652894031 -98.1679817515774</t>
  </si>
  <si>
    <t>-577.225387844214 318.950597186432 315.152711137932</t>
  </si>
  <si>
    <t>-633.603607689315 325.178237301271 774.686267558958</t>
  </si>
  <si>
    <t>-482.71872642587 329.233805758716 830.374153269099</t>
  </si>
  <si>
    <t>-508.101596753726 152.339839882206 -96.2895022704205</t>
  </si>
  <si>
    <t>-507.34552087024 123.590998600485 318.289299907123</t>
  </si>
  <si>
    <t>-554.228890959433 48.5924397946615 772.801611593873</t>
  </si>
  <si>
    <t>-402.182522940579 53.6329640618467 825.149694261189</t>
  </si>
  <si>
    <t>9763-20170724T120843.843890200.bin</t>
  </si>
  <si>
    <t>-521.46661839508 243.506135493406 -95.4388869905939</t>
  </si>
  <si>
    <t>-540.80419641791 239.181731047732 -204.36475044939</t>
  </si>
  <si>
    <t>-552.147212168934 238.542365735435 -296.542648743424</t>
  </si>
  <si>
    <t>-561.304544806835 238.996056543969 -379.933825189322</t>
  </si>
  <si>
    <t>-568.778045573272 240.495384140063 -463.480352446864</t>
  </si>
  <si>
    <t>-577.829346719047 243.791405601578 -585.759254207406</t>
  </si>
  <si>
    <t>-564.059576331101 249.248892560807 -662.706190263017</t>
  </si>
  <si>
    <t>-574.764889697695 273.67995331522 -531.192566236315</t>
  </si>
  <si>
    <t>-571.359963610092 426.957728873673 -502.358079761053</t>
  </si>
  <si>
    <t>-488.816481019604 447.558959831703 -233.395896573695</t>
  </si>
  <si>
    <t>-260.363972653019 416.273933637597 -205.480931498071</t>
  </si>
  <si>
    <t>-572.950557591786 211.01007935391 -533.016147901341</t>
  </si>
  <si>
    <t>-578.680822177812 56.9479250235706 -509.156375558752</t>
  </si>
  <si>
    <t>-596.688962692107 6.49311817793 -232.19304902055</t>
  </si>
  <si>
    <t>-413.333916309597 126.678611530585 -308.906323234337</t>
  </si>
  <si>
    <t>-535.776798694453 334.0598681797 -98.0759698903763</t>
  </si>
  <si>
    <t>-576.899497866294 319.253302701938 315.194291517802</t>
  </si>
  <si>
    <t>-633.634662535544 325.264627362496 774.687313163691</t>
  </si>
  <si>
    <t>-482.764385086208 329.447745372109 830.405255952452</t>
  </si>
  <si>
    <t>-507.423718530875 152.902800247747 -96.2032236960384</t>
  </si>
  <si>
    <t>-506.945131630512 123.715848186566 318.345325794205</t>
  </si>
  <si>
    <t>-554.12229467451 48.5253628482405 772.814964995692</t>
  </si>
  <si>
    <t>-402.098663230096 53.3427952323248 825.250114954955</t>
  </si>
  <si>
    <t>9763-20170724T120843.906055900.bin</t>
  </si>
  <si>
    <t>-520.629544923217 244.116966478344 -95.2950724305002</t>
  </si>
  <si>
    <t>-539.845292516392 239.799819468377 -204.242903112726</t>
  </si>
  <si>
    <t>-551.262732347397 239.181175813077 -296.411742380271</t>
  </si>
  <si>
    <t>-560.557892545202 239.660363036964 -379.787484546796</t>
  </si>
  <si>
    <t>-568.239245764712 241.194063373233 -463.314514654957</t>
  </si>
  <si>
    <t>-577.670719233117 244.551146883879 -585.563051375606</t>
  </si>
  <si>
    <t>-564.150268362264 250.053158355954 -662.550990632285</t>
  </si>
  <si>
    <t>-574.400329930903 274.413579475087 -530.994002436375</t>
  </si>
  <si>
    <t>-570.718407859931 427.698061561101 -502.209678390749</t>
  </si>
  <si>
    <t>-487.253865173477 448.549871003931 -233.551173976222</t>
  </si>
  <si>
    <t>-258.81999158523 416.849765991038 -205.953725539896</t>
  </si>
  <si>
    <t>-572.664175931253 211.742623263445 -532.848914487866</t>
  </si>
  <si>
    <t>-578.443408390008 57.6669159892135 -509.1073264896</t>
  </si>
  <si>
    <t>-596.003632749235 7.34306235058921 -232.091372130426</t>
  </si>
  <si>
    <t>-411.846949237098 126.237407310115 -308.896316874886</t>
  </si>
  <si>
    <t>-534.979019880428 334.618494996087 -97.9429477861564</t>
  </si>
  <si>
    <t>-576.54280792432 319.596186263941 315.275417520494</t>
  </si>
  <si>
    <t>-633.666374453153 325.341121612295 774.703918860542</t>
  </si>
  <si>
    <t>-482.811209628224 329.64341824297 830.453836123487</t>
  </si>
  <si>
    <t>-506.550049212585 153.581119352372 -96.0561652708252</t>
  </si>
  <si>
    <t>-506.34641961151 124.012448087537 318.46555367243</t>
  </si>
  <si>
    <t>-554.022188806604 48.449694417608 772.820133517816</t>
  </si>
  <si>
    <t>-402.026409605031 53.4089332092744 825.322724518981</t>
  </si>
  <si>
    <t>9763-20170724T120843.941155400.bin</t>
  </si>
  <si>
    <t>-520.171392279004 244.491138233189 -95.2195995925928</t>
  </si>
  <si>
    <t>-539.344148597349 240.172285720021 -204.174816647608</t>
  </si>
  <si>
    <t>-550.808665166386 239.555813743274 -296.337909793328</t>
  </si>
  <si>
    <t>-560.179473804045 240.039646928188 -379.705012976115</t>
  </si>
  <si>
    <t>-567.969629151815 241.581064712352 -463.221954066801</t>
  </si>
  <si>
    <t>-577.596381486884 244.953374895985 -585.454875389695</t>
  </si>
  <si>
    <t>-564.199153554781 250.482863230987 -662.462271941409</t>
  </si>
  <si>
    <t>-574.230244126527 274.809357640985 -530.888037220638</t>
  </si>
  <si>
    <t>-570.456998138191 428.094126145219 -502.133668924895</t>
  </si>
  <si>
    <t>-486.438378614681 449.052096348591 -233.656074634145</t>
  </si>
  <si>
    <t>-258.03481371036 417.126584935667 -206.068192382915</t>
  </si>
  <si>
    <t>-572.514234406732 212.137854756375 -532.752250890613</t>
  </si>
  <si>
    <t>-578.26350893391 58.0527762053064 -509.043981111453</t>
  </si>
  <si>
    <t>-595.766210806397 7.79914859264818 -232.01183557378</t>
  </si>
  <si>
    <t>-411.161891365968 126.004187387522 -308.806064212675</t>
  </si>
  <si>
    <t>-534.535042390948 334.917297990719 -97.8705156865459</t>
  </si>
  <si>
    <t>-576.31528399542 319.770840661965 315.321422893784</t>
  </si>
  <si>
    <t>-633.684463292142 325.366394675375 774.714174266574</t>
  </si>
  <si>
    <t>-482.838696831016 329.670623132005 830.489255728157</t>
  </si>
  <si>
    <t>-506.067348121671 154.029687179298 -95.9817169430322</t>
  </si>
  <si>
    <t>-506.063414777166 124.255243047052 318.525367759159</t>
  </si>
  <si>
    <t>-554.004744143393 48.5175038484379 772.80599409891</t>
  </si>
  <si>
    <t>-402.03573715852 54.1999081313181 825.312610592969</t>
  </si>
  <si>
    <t>9763-20170724T120843.973240700.bin</t>
  </si>
  <si>
    <t>-519.676394347411 244.795222906555 -95.156532261781</t>
  </si>
  <si>
    <t>-538.804776076532 240.482608163362 -204.119744482312</t>
  </si>
  <si>
    <t>-550.287263714071 239.88028521582 -296.280600184833</t>
  </si>
  <si>
    <t>-559.696317372027 240.381405161406 -379.643367927343</t>
  </si>
  <si>
    <t>-567.546635129399 241.944651314261 -463.154341151254</t>
  </si>
  <si>
    <t>-577.285080962833 245.355114248742 -585.377326693272</t>
  </si>
  <si>
    <t>-563.993903898647 250.919981622553 -662.400574962548</t>
  </si>
  <si>
    <t>-573.862570495954 275.194133729379 -530.804713360018</t>
  </si>
  <si>
    <t>-570.030675261552 428.474885470286 -502.054617798235</t>
  </si>
  <si>
    <t>-485.556767578877 449.532552614776 -233.72768842132</t>
  </si>
  <si>
    <t>-257.15050975011 417.477752171039 -206.312318362542</t>
  </si>
  <si>
    <t>-572.161330499927 212.523151187248 -532.688950076654</t>
  </si>
  <si>
    <t>-577.899561797791 58.4245312233893 -509.047324331159</t>
  </si>
  <si>
    <t>-595.467544662604 8.14960575262398 -232.023251909302</t>
  </si>
  <si>
    <t>-410.467010810012 125.834753526628 -308.662119510545</t>
  </si>
  <si>
    <t>-534.034123772906 335.200340493489 -97.7973059701031</t>
  </si>
  <si>
    <t>-576.035401882745 319.928599003868 315.367660658029</t>
  </si>
  <si>
    <t>-633.696698945247 325.403182167182 774.721019343694</t>
  </si>
  <si>
    <t>-482.862782964735 329.779002975381 830.522632103796</t>
  </si>
  <si>
    <t>-505.559632950266 154.320412863998 -95.9140027965179</t>
  </si>
  <si>
    <t>-505.74917836597 124.348722404761 318.578816435755</t>
  </si>
  <si>
    <t>-553.934320866135 48.3675680097938 772.800038365478</t>
  </si>
  <si>
    <t>-401.955878626257 53.4281849421247 825.342954798649</t>
  </si>
  <si>
    <t>9763-20170724T120844.043381600.bin</t>
  </si>
  <si>
    <t>-518.661483519209 245.344012134025 -95.0379436381694</t>
  </si>
  <si>
    <t>-537.643256036299 241.078088800762 -204.028739200398</t>
  </si>
  <si>
    <t>-549.153943034667 240.521470065778 -296.186426396711</t>
  </si>
  <si>
    <t>-558.64951729058 241.068794819485 -379.538990537593</t>
  </si>
  <si>
    <t>-566.647319112688 242.685129789542 -463.034865651308</t>
  </si>
  <si>
    <t>-576.668257698958 246.181606068351 -585.23260806623</t>
  </si>
  <si>
    <t>-563.621388262181 251.800170639011 -662.293715336257</t>
  </si>
  <si>
    <t>-573.104594322692 275.98285372161 -530.648365683454</t>
  </si>
  <si>
    <t>-569.150917012668 429.268564428647 -501.92915985996</t>
  </si>
  <si>
    <t>-483.77670613617 450.340085635855 -233.888408688734</t>
  </si>
  <si>
    <t>-255.315025481261 418.113638263682 -207.144369689955</t>
  </si>
  <si>
    <t>-571.437655360359 213.312154411964 -532.578328316335</t>
  </si>
  <si>
    <t>-577.137164393839 59.1823433470747 -509.144024700061</t>
  </si>
  <si>
    <t>-594.976607615395 8.59185700726221 -232.194643475388</t>
  </si>
  <si>
    <t>-409.175756987631 125.452515795941 -308.156278775257</t>
  </si>
  <si>
    <t>-532.972399248261 335.729040930452 -97.6496228845318</t>
  </si>
  <si>
    <t>-575.493568049995 320.168491086523 315.45136821555</t>
  </si>
  <si>
    <t>-633.730240368886 325.452116866343 774.73565086297</t>
  </si>
  <si>
    <t>-482.913850829797 329.711310710887 830.593646694395</t>
  </si>
  <si>
    <t>-504.596123889749 154.87738584659 -95.8005378150223</t>
  </si>
  <si>
    <t>-505.131277293524 124.492714470388 318.661840602873</t>
  </si>
  <si>
    <t>-553.828256151111 48.2586125794801 772.788125557039</t>
  </si>
  <si>
    <t>-401.858711298016 52.6693839643017 825.415397954854</t>
  </si>
  <si>
    <t>9763-20170724T120844.076469400.bin</t>
  </si>
  <si>
    <t>-518.171165043263 245.610768076981 -94.9740458812612</t>
  </si>
  <si>
    <t>-537.07761247492 241.360509721328 -203.978546756692</t>
  </si>
  <si>
    <t>-548.608886362061 240.825001023351 -296.133708496638</t>
  </si>
  <si>
    <t>-558.156678995546 241.396444694815 -379.480271728788</t>
  </si>
  <si>
    <t>-566.240392032187 243.042167328759 -462.967264526886</t>
  </si>
  <si>
    <t>-576.42372972699 246.588412143469 -585.150161875745</t>
  </si>
  <si>
    <t>-563.492723170551 252.229131285453 -662.229265335543</t>
  </si>
  <si>
    <t>-572.781593867351 276.367443352619 -530.559077757833</t>
  </si>
  <si>
    <t>-568.772041480781 429.656123566932 -501.867066158935</t>
  </si>
  <si>
    <t>-482.929655075436 450.77868493827 -233.979907833706</t>
  </si>
  <si>
    <t>-254.462119674924 418.361884866872 -207.517208215781</t>
  </si>
  <si>
    <t>-571.129151665527 213.697228627291 -532.515669885034</t>
  </si>
  <si>
    <t>-576.847991643879 59.5563296802775 -509.151773914805</t>
  </si>
  <si>
    <t>-594.865352263646 9.10027589014248 -232.189438755353</t>
  </si>
  <si>
    <t>-408.674563518454 125.579303691398 -307.781019934249</t>
  </si>
  <si>
    <t>-532.457337246226 335.965525551218 -97.5824907561311</t>
  </si>
  <si>
    <t>-575.272294477374 320.298187560016 315.484088865377</t>
  </si>
  <si>
    <t>-633.74812875236 325.485211191507 774.74027126876</t>
  </si>
  <si>
    <t>-482.939038931247 329.589120045623 830.629374237143</t>
  </si>
  <si>
    <t>-504.130695931428 155.188741969034 -95.741746356854</t>
  </si>
  <si>
    <t>-504.868306526079 124.588617290621 318.704558987822</t>
  </si>
  <si>
    <t>-553.789566350661 48.300979297886 772.786266280748</t>
  </si>
  <si>
    <t>-401.844607165137 53.196807403953 825.44147115747</t>
  </si>
  <si>
    <t>9763-20170724T120844.151417100.bin</t>
  </si>
  <si>
    <t>-517.2104504939 246.186275516343 -94.8391874732984</t>
  </si>
  <si>
    <t>-535.958608081769 241.991806425479 -203.873123750937</t>
  </si>
  <si>
    <t>-547.53362268496 241.484557534234 -296.023170625521</t>
  </si>
  <si>
    <t>-557.192316433606 242.077436550295 -379.356729670373</t>
  </si>
  <si>
    <t>-565.458560997019 243.741825360246 -462.825459750082</t>
  </si>
  <si>
    <t>-575.987447083791 247.31399844098 -584.978344211851</t>
  </si>
  <si>
    <t>-563.274786131674 252.970773155871 -662.092484768106</t>
  </si>
  <si>
    <t>-572.163333315854 277.08219672886 -530.393720940976</t>
  </si>
  <si>
    <t>-567.897851599066 430.395215906062 -501.827440596985</t>
  </si>
  <si>
    <t>-481.25357381734 451.571444670137 -234.202734134215</t>
  </si>
  <si>
    <t>-252.759967430518 419.277313113384 -207.815416088123</t>
  </si>
  <si>
    <t>-570.571611313783 214.410900272834 -532.363559772525</t>
  </si>
  <si>
    <t>-576.393599369097 60.2867247278402 -508.97142067043</t>
  </si>
  <si>
    <t>-594.293145077462 9.75547837772228 -232.015154255629</t>
  </si>
  <si>
    <t>-407.648663261814 126.00459778142 -306.838437678885</t>
  </si>
  <si>
    <t>-531.421120552761 336.513127164485 -97.4373712215237</t>
  </si>
  <si>
    <t>-574.788373451816 320.605302280903 315.562375381982</t>
  </si>
  <si>
    <t>-633.754298990062 325.603456058375 774.750948545778</t>
  </si>
  <si>
    <t>-482.970841612603 329.967509233574 830.689490182444</t>
  </si>
  <si>
    <t>-503.245294407355 155.802915800501 -95.6253601482949</t>
  </si>
  <si>
    <t>-504.330854248176 124.7671347064 318.787657587268</t>
  </si>
  <si>
    <t>-553.673739469061 48.2204283305862 772.782039622648</t>
  </si>
  <si>
    <t>-401.764674091338 53.2441284414854 825.528681485951</t>
  </si>
  <si>
    <t>9763-20170724T120844.175483200.bin</t>
  </si>
  <si>
    <t>-516.75193374249 246.428260929838 -94.7754675900374</t>
  </si>
  <si>
    <t>-535.402647019476 242.259639276731 -203.827246277289</t>
  </si>
  <si>
    <t>-547.001597369715 241.753214993542 -295.973911103722</t>
  </si>
  <si>
    <t>-556.725067022974 242.340167055089 -379.300052600403</t>
  </si>
  <si>
    <t>-565.09945065355 243.992979081263 -462.758367998045</t>
  </si>
  <si>
    <t>-575.834043355489 247.543258847972 -584.893999966457</t>
  </si>
  <si>
    <t>-563.22666986501 253.173159336183 -662.027386422428</t>
  </si>
  <si>
    <t>-571.903457828439 277.321347386832 -530.322502112444</t>
  </si>
  <si>
    <t>-567.53050296783 430.640189682754 -501.823653504236</t>
  </si>
  <si>
    <t>-480.442806261644 451.822089456881 -234.343480762026</t>
  </si>
  <si>
    <t>-251.982074581369 419.376541505829 -207.857482454026</t>
  </si>
  <si>
    <t>-570.34417102453 214.649235573213 -532.281168818085</t>
  </si>
  <si>
    <t>-576.226372321611 60.5236374430081 -508.87076307469</t>
  </si>
  <si>
    <t>-594.135808024711 9.91416313416471 -231.92959108653</t>
  </si>
  <si>
    <t>-407.358019590571 126.178365558957 -306.395267103465</t>
  </si>
  <si>
    <t>-530.916983721227 336.756963301102 -97.3678375464477</t>
  </si>
  <si>
    <t>-574.541950692825 320.722303721812 315.599842051075</t>
  </si>
  <si>
    <t>-633.771613419166 325.636807690967 774.752480449442</t>
  </si>
  <si>
    <t>-483.000343369772 329.983902705314 830.725383474061</t>
  </si>
  <si>
    <t>-502.83074742374 156.028196030874 -95.5776566723893</t>
  </si>
  <si>
    <t>-504.055597398637 124.800202267802 318.82060649017</t>
  </si>
  <si>
    <t>-553.615442165739 48.2280717074384 772.784993405332</t>
  </si>
  <si>
    <t>-401.738883213357 53.6753817481467 825.583176815982</t>
  </si>
  <si>
    <t>9763-20170724T120844.240348600.bin</t>
  </si>
  <si>
    <t>-515.747094014031 246.647337523585 -94.6516547548026</t>
  </si>
  <si>
    <t>-534.229664912686 242.534261914843 -203.734062446799</t>
  </si>
  <si>
    <t>-545.858851692588 242.049387376806 -295.877142285287</t>
  </si>
  <si>
    <t>-555.679073154519 242.648633743414 -379.191894846315</t>
  </si>
  <si>
    <t>-564.219604763653 244.308160235578 -462.633083507852</t>
  </si>
  <si>
    <t>-575.273519990491 247.863141794064 -584.740078250178</t>
  </si>
  <si>
    <t>-562.845386299132 253.390705961161 -661.910032578071</t>
  </si>
  <si>
    <t>-571.157324578248 277.640595822202 -530.181770539434</t>
  </si>
  <si>
    <t>-566.426800965073 430.969338882647 -501.809775171445</t>
  </si>
  <si>
    <t>-478.963333759018 452.412885805667 -234.473134041956</t>
  </si>
  <si>
    <t>-250.555422367653 419.75666084936 -207.791132718951</t>
  </si>
  <si>
    <t>-569.688986392506 214.965881186591 -532.139517176378</t>
  </si>
  <si>
    <t>-575.843689153852 60.8613080718296 -508.66683183826</t>
  </si>
  <si>
    <t>-593.683953905929 10.0289386398042 -231.76173346384</t>
  </si>
  <si>
    <t>-406.750111002497 126.547621527884 -305.434878451898</t>
  </si>
  <si>
    <t>-529.81668182977 337.087583772344 -97.221431946036</t>
  </si>
  <si>
    <t>-573.964349117134 320.830287300827 315.682037809495</t>
  </si>
  <si>
    <t>-633.782455360021 325.74354361178 774.752888165727</t>
  </si>
  <si>
    <t>-483.042708616356 330.297726483548 830.793819105768</t>
  </si>
  <si>
    <t>-501.903666166612 156.129664505513 -95.47990061007</t>
  </si>
  <si>
    <t>-503.384102162256 124.600065765907 318.8947029651</t>
  </si>
  <si>
    <t>-553.413565852821 47.9943392615855 772.825431227564</t>
  </si>
  <si>
    <t>-401.56824521278 52.3383723822487 825.815671629195</t>
  </si>
  <si>
    <t>9763-20170724T120844.278451700.bin</t>
  </si>
  <si>
    <t>-515.248438827468 246.772933213945 -94.582036465788</t>
  </si>
  <si>
    <t>-533.649838939098 242.694156970172 -203.679541727733</t>
  </si>
  <si>
    <t>-545.27497530341 242.217061801208 -295.823197371653</t>
  </si>
  <si>
    <t>-555.117675000848 242.816242486514 -379.135207985462</t>
  </si>
  <si>
    <t>-563.707023018534 244.46877225452 -462.571709908593</t>
  </si>
  <si>
    <t>-574.861409799731 248.006424497415 -584.669883632668</t>
  </si>
  <si>
    <t>-562.488279769927 253.450336499963 -661.854567579811</t>
  </si>
  <si>
    <t>-570.676223203899 277.792194489246 -530.121398344232</t>
  </si>
  <si>
    <t>-565.811029103375 431.140092725866 -501.847067454198</t>
  </si>
  <si>
    <t>-478.181880180014 452.665247294114 -234.571112318899</t>
  </si>
  <si>
    <t>-249.782716313659 419.87659184101 -207.977086103232</t>
  </si>
  <si>
    <t>-569.257680523215 215.116009014903 -532.067105879067</t>
  </si>
  <si>
    <t>-575.577106726678 61.0278592107088 -508.554732719266</t>
  </si>
  <si>
    <t>-593.384855208517 10.2039500486674 -231.646089831397</t>
  </si>
  <si>
    <t>-406.276394445852 126.789720209275 -304.767017897049</t>
  </si>
  <si>
    <t>-529.271240291578 337.233804791294 -97.1405731609416</t>
  </si>
  <si>
    <t>-573.612596039633 320.868355276979 315.737849716857</t>
  </si>
  <si>
    <t>-633.793935601143 325.780602732751 774.758447858935</t>
  </si>
  <si>
    <t>-483.065928893151 330.206909218731 830.841256562623</t>
  </si>
  <si>
    <t>-501.454713926637 156.249504266035 -95.4204399061497</t>
  </si>
  <si>
    <t>-503.011964381565 124.592016134027 318.944147358623</t>
  </si>
  <si>
    <t>-553.323913761683 47.9797734154586 772.847533284257</t>
  </si>
  <si>
    <t>-401.519252650621 52.5644549989277 825.93368767476</t>
  </si>
  <si>
    <t>9763-20170724T120844.343634400.bin</t>
  </si>
  <si>
    <t>-514.301909383388 247.067484029549 -94.438051997452</t>
  </si>
  <si>
    <t>-532.558861407192 243.048570763057 -203.561981549741</t>
  </si>
  <si>
    <t>-544.188884570471 242.558366961371 -295.705024245001</t>
  </si>
  <si>
    <t>-554.088052726034 243.123568377334 -379.010566767279</t>
  </si>
  <si>
    <t>-562.786588477989 244.721214061958 -462.436781950207</t>
  </si>
  <si>
    <t>-574.159135205847 248.156483234259 -584.517868902522</t>
  </si>
  <si>
    <t>-561.869738660821 253.400387065525 -661.729810346246</t>
  </si>
  <si>
    <t>-569.851323133116 277.98867209868 -530.004247298477</t>
  </si>
  <si>
    <t>-564.819593920184 431.359403421383 -501.893417934328</t>
  </si>
  <si>
    <t>-476.605687928048 453.06977681236 -234.825078092623</t>
  </si>
  <si>
    <t>-248.188118211797 420.168657913485 -208.529148649713</t>
  </si>
  <si>
    <t>-568.48656416039 215.309658479652 -531.895102014211</t>
  </si>
  <si>
    <t>-574.868582996238 61.2368395166066 -508.279749972776</t>
  </si>
  <si>
    <t>-593.055764120769 10.2042768504466 -231.434127727757</t>
  </si>
  <si>
    <t>-405.495908145963 126.876314444728 -303.249712687744</t>
  </si>
  <si>
    <t>-528.248813846234 337.58244822197 -96.9862660463444</t>
  </si>
  <si>
    <t>-572.934812101654 321.004986358719 315.846574068033</t>
  </si>
  <si>
    <t>-633.796617563112 325.888411883132 774.769372550648</t>
  </si>
  <si>
    <t>-483.103205518126 330.488946493852 830.931267341652</t>
  </si>
  <si>
    <t>-500.583376598625 156.518529310266 -95.293303699219</t>
  </si>
  <si>
    <t>-502.330114490268 124.612494767835 319.05141101334</t>
  </si>
  <si>
    <t>-553.172136196668 47.9499274649929 772.889914152147</t>
  </si>
  <si>
    <t>-401.437671515546 52.9951480117782 826.134823340392</t>
  </si>
  <si>
    <t>9763-20170724T120844.375716900.bin</t>
  </si>
  <si>
    <t>-513.823550889454 247.254204226071 -94.3720879329426</t>
  </si>
  <si>
    <t>-531.992286711719 243.265530408139 -203.511934124282</t>
  </si>
  <si>
    <t>-543.608795986582 242.776418478499 -295.656575313726</t>
  </si>
  <si>
    <t>-553.520666618018 243.334272731989 -378.960761532626</t>
  </si>
  <si>
    <t>-562.257457668728 244.916200657237 -462.383179195745</t>
  </si>
  <si>
    <t>-573.713941161568 248.321119953847 -584.4572933908</t>
  </si>
  <si>
    <t>-561.441520727704 253.481622502381 -661.677479761025</t>
  </si>
  <si>
    <t>-569.371360142762 278.166665790129 -529.953887635316</t>
  </si>
  <si>
    <t>-564.330172650777 431.543799058647 -501.897426943581</t>
  </si>
  <si>
    <t>-475.796803738483 453.363434369357 -234.943594527343</t>
  </si>
  <si>
    <t>-247.355203473473 420.461639989876 -208.858395512433</t>
  </si>
  <si>
    <t>-568.002552400695 215.487358708167 -531.830581465411</t>
  </si>
  <si>
    <t>-574.414813949106 61.4184626543215 -508.173704290756</t>
  </si>
  <si>
    <t>-593.013989494366 10.2560567151374 -231.37942635272</t>
  </si>
  <si>
    <t>-405.254154463514 126.906811268263 -302.704813099434</t>
  </si>
  <si>
    <t>-527.737465148787 337.795156617426 -96.9048005365599</t>
  </si>
  <si>
    <t>-572.643717548418 321.09971378592 315.899395827035</t>
  </si>
  <si>
    <t>-633.789943853777 325.965066710737 774.777263987366</t>
  </si>
  <si>
    <t>-483.120231433256 330.952559949348 830.969638359288</t>
  </si>
  <si>
    <t>-500.124668019646 156.683867887433 -95.2308961107007</t>
  </si>
  <si>
    <t>-501.981937518002 124.613214580452 319.100623307292</t>
  </si>
  <si>
    <t>-553.074706380422 47.8464649166815 772.906209551079</t>
  </si>
  <si>
    <t>-401.358445804796 52.3315098001453 826.253033850252</t>
  </si>
  <si>
    <t>9763-20170724T120844.439894600.bin</t>
  </si>
  <si>
    <t>-512.98049452384 247.727017552655 -94.2442955564949</t>
  </si>
  <si>
    <t>-530.93195739493 243.785373418066 -203.421655564379</t>
  </si>
  <si>
    <t>-542.491408899999 243.308659984838 -295.573602595848</t>
  </si>
  <si>
    <t>-552.403037225453 243.86847029042 -378.877722851907</t>
  </si>
  <si>
    <t>-561.190909123371 245.444989996703 -462.295046886959</t>
  </si>
  <si>
    <t>-572.778972372583 248.834442578946 -584.357099275442</t>
  </si>
  <si>
    <t>-560.507188997255 253.877488892828 -661.585270142669</t>
  </si>
  <si>
    <t>-568.374945898087 278.686960581172 -529.862364202655</t>
  </si>
  <si>
    <t>-563.291103849935 432.077866982986 -501.903398046818</t>
  </si>
  <si>
    <t>-474.269147859828 454.268983197651 -235.142728386242</t>
  </si>
  <si>
    <t>-245.819464894072 421.399681827706 -209.087317599301</t>
  </si>
  <si>
    <t>-567.013542239893 216.00721926214 -531.732190932445</t>
  </si>
  <si>
    <t>-573.480486736561 61.9455686562123 -508.042423681908</t>
  </si>
  <si>
    <t>-592.808108584502 10.4143968544645 -231.366293904441</t>
  </si>
  <si>
    <t>-404.500946319766 126.686460229128 -301.863398183827</t>
  </si>
  <si>
    <t>-526.884496575432 338.265450615463 -96.7704508699469</t>
  </si>
  <si>
    <t>-572.250987532894 321.345717880157 315.974235581611</t>
  </si>
  <si>
    <t>-633.824519080514 326.035498104583 774.794430832239</t>
  </si>
  <si>
    <t>-483.178657978731 330.936156361078 831.058424273092</t>
  </si>
  <si>
    <t>-499.289126120478 157.15667121944 -95.1070561661682</t>
  </si>
  <si>
    <t>-501.421711039819 124.731263853223 319.195520765942</t>
  </si>
  <si>
    <t>-552.890296688317 47.7465730481144 772.928358804625</t>
  </si>
  <si>
    <t>-401.231522086321 51.7073653459015 826.479912943271</t>
  </si>
  <si>
    <t>9763-20170724T120844.479016400.bin</t>
  </si>
  <si>
    <t>-512.656177168593 247.998686670255 -94.1785048664318</t>
  </si>
  <si>
    <t>-530.511780810271 244.104199871311 -203.373377941328</t>
  </si>
  <si>
    <t>-542.020137417188 243.653747447658 -295.53178342256</t>
  </si>
  <si>
    <t>-551.897688486588 244.232835079516 -378.83988646646</t>
  </si>
  <si>
    <t>-560.664010395784 245.823781381338 -462.259170964647</t>
  </si>
  <si>
    <t>-572.234046702114 249.230584443329 -584.322399003822</t>
  </si>
  <si>
    <t>-559.911007184344 254.246891926599 -661.544132901998</t>
  </si>
  <si>
    <t>-567.835320597787 279.075519657925 -529.823017269834</t>
  </si>
  <si>
    <t>-562.720292065362 432.47681627968 -501.922453096446</t>
  </si>
  <si>
    <t>-473.492257289291 454.806245805571 -235.242248495206</t>
  </si>
  <si>
    <t>-245.054242623568 421.970852632107 -209.042350908313</t>
  </si>
  <si>
    <t>-566.479088484116 216.39604955109 -531.700978232739</t>
  </si>
  <si>
    <t>-573.031548661581 62.3425780457319 -507.985819007886</t>
  </si>
  <si>
    <t>-592.636296795481 10.7286228535863 -231.344780209996</t>
  </si>
  <si>
    <t>-404.117100930444 126.868750093205 -301.49138071237</t>
  </si>
  <si>
    <t>-526.54864662058 338.517869548648 -96.6967736238621</t>
  </si>
  <si>
    <t>-572.102804511024 321.463253495162 316.021719732774</t>
  </si>
  <si>
    <t>-633.847549935796 326.068384150759 774.807047971136</t>
  </si>
  <si>
    <t>-483.213004189717 330.882978432643 831.108815710554</t>
  </si>
  <si>
    <t>-498.992793264101 157.447144880666 -95.0502768191488</t>
  </si>
  <si>
    <t>-501.170819701985 124.864997304763 319.239753696071</t>
  </si>
  <si>
    <t>-552.786698839339 47.6507192616691 772.92836937989</t>
  </si>
  <si>
    <t>-401.165154232132 51.6359758466565 826.583041737919</t>
  </si>
  <si>
    <t>9763-20170724T120844.540577700.bin</t>
  </si>
  <si>
    <t>-512.0279078196 248.552080281986 -94.0647234272881</t>
  </si>
  <si>
    <t>-529.661788950457 244.746011414977 -203.298764900435</t>
  </si>
  <si>
    <t>-541.022973919167 244.305397749835 -295.475504312042</t>
  </si>
  <si>
    <t>-550.784661499109 244.869337741172 -378.797304981095</t>
  </si>
  <si>
    <t>-559.452864224855 246.420214714165 -462.227470325969</t>
  </si>
  <si>
    <t>-570.899578593463 249.741738634566 -584.304899440887</t>
  </si>
  <si>
    <t>-558.462963876757 254.657442106206 -661.514706044665</t>
  </si>
  <si>
    <t>-566.514737520084 279.625749778288 -529.825657625712</t>
  </si>
  <si>
    <t>-561.271499562939 433.045325093703 -502.044869919953</t>
  </si>
  <si>
    <t>-471.703054870877 455.579691327617 -235.496046787675</t>
  </si>
  <si>
    <t>-243.278546916268 422.810203110362 -209.096786846349</t>
  </si>
  <si>
    <t>-565.239000278613 216.942771272956 -531.650992518882</t>
  </si>
  <si>
    <t>-571.998088638441 62.91749477142 -507.842797235012</t>
  </si>
  <si>
    <t>-591.853034906852 11.2577286136877 -231.228307532962</t>
  </si>
  <si>
    <t>-403.311062298156 127.421304856015 -301.274010723045</t>
  </si>
  <si>
    <t>-525.787017536263 339.065003226784 -96.5609248834847</t>
  </si>
  <si>
    <t>-571.766194657888 321.710276089362 316.097884695266</t>
  </si>
  <si>
    <t>-633.844187382887 326.204467356516 774.827792617166</t>
  </si>
  <si>
    <t>-483.244181529895 331.33481348033 831.193796230964</t>
  </si>
  <si>
    <t>-498.453879160225 157.994018167014 -94.9657140990702</t>
  </si>
  <si>
    <t>-500.759747156138 125.08343004018 319.29770350435</t>
  </si>
  <si>
    <t>-552.612716330306 47.6358957508719 772.911991568367</t>
  </si>
  <si>
    <t>-401.082604082177 52.4081210714874 826.76040166169</t>
  </si>
  <si>
    <t>9763-20170724T120844.587704000.bin</t>
  </si>
  <si>
    <t>-511.669418942044 248.716102734631 -94.0099002700165</t>
  </si>
  <si>
    <t>-529.209365467407 244.957953497542 -203.260611990798</t>
  </si>
  <si>
    <t>-540.497073970516 244.520018078334 -295.446582016662</t>
  </si>
  <si>
    <t>-550.195494776526 245.071376916635 -378.77578440203</t>
  </si>
  <si>
    <t>-558.803479447006 246.595602339669 -462.212657081697</t>
  </si>
  <si>
    <t>-570.166109951285 249.861494071975 -584.299241422641</t>
  </si>
  <si>
    <t>-557.670011642157 254.704776500808 -661.504226964484</t>
  </si>
  <si>
    <t>-565.792511347287 279.77079476153 -529.833419706481</t>
  </si>
  <si>
    <t>-560.470419296972 433.204166493712 -502.118769637111</t>
  </si>
  <si>
    <t>-470.792792669794 455.910920607023 -235.621222090804</t>
  </si>
  <si>
    <t>-242.383965284106 423.043856118759 -209.207424969464</t>
  </si>
  <si>
    <t>-564.568127856311 217.085968934428 -531.62429270572</t>
  </si>
  <si>
    <t>-571.46998562917 63.0794219089676 -507.753529882098</t>
  </si>
  <si>
    <t>-591.339644505425 11.4219379339334 -231.139681428615</t>
  </si>
  <si>
    <t>-402.910603086708 127.655319385147 -301.373134324323</t>
  </si>
  <si>
    <t>-525.383509286288 339.27913352554 -96.4924646918046</t>
  </si>
  <si>
    <t>-571.58021797047 321.762098182094 316.135328146181</t>
  </si>
  <si>
    <t>-633.853603004548 326.243209458412 774.83895868768</t>
  </si>
  <si>
    <t>-483.267369234519 331.273274098193 831.251061664179</t>
  </si>
  <si>
    <t>-498.143460665212 158.090797984536 -94.9403142530799</t>
  </si>
  <si>
    <t>-500.566166072651 125.008064918339 319.308662681099</t>
  </si>
  <si>
    <t>-552.49250366568 47.5221457527691 772.911812648863</t>
  </si>
  <si>
    <t>-400.985291110898 51.2505908530425 826.907203603847</t>
  </si>
  <si>
    <t>9763-20170724T120844.643868800.bin</t>
  </si>
  <si>
    <t>-510.95360119726 248.994641641963 -93.9134833385755</t>
  </si>
  <si>
    <t>-528.360831240183 245.326561952073 -203.188564294731</t>
  </si>
  <si>
    <t>-539.52130325752 244.889963370723 -295.389887037008</t>
  </si>
  <si>
    <t>-549.099955058139 245.41384844632 -378.733233513901</t>
  </si>
  <si>
    <t>-557.583968648904 246.88059792096 -462.183909058776</t>
  </si>
  <si>
    <t>-568.761532378322 250.029414153477 -584.290718657887</t>
  </si>
  <si>
    <t>-556.14582086953 254.708548355814 -661.486224249535</t>
  </si>
  <si>
    <t>-564.411139601478 279.992231051691 -529.852150195112</t>
  </si>
  <si>
    <t>-558.898484156462 433.438996647345 -502.252127457742</t>
  </si>
  <si>
    <t>-468.934651497647 456.575240721766 -235.887960847455</t>
  </si>
  <si>
    <t>-240.560259238591 423.493152085619 -209.44486338705</t>
  </si>
  <si>
    <t>-563.302693364165 217.303123344703 -531.570323899119</t>
  </si>
  <si>
    <t>-570.469531717688 63.3300684407172 -507.538637527584</t>
  </si>
  <si>
    <t>-590.440354874866 11.9879978881784 -230.873239472256</t>
  </si>
  <si>
    <t>-402.000660617563 128.040220192555 -301.378282804776</t>
  </si>
  <si>
    <t>-524.558974693655 339.716762552194 -96.3658541778477</t>
  </si>
  <si>
    <t>-571.118204449139 321.886141864806 316.207669757035</t>
  </si>
  <si>
    <t>-633.857041805505 326.355272242499 774.850928524039</t>
  </si>
  <si>
    <t>-483.312274832794 331.650416516092 831.349169782824</t>
  </si>
  <si>
    <t>-497.569392859778 158.205602615116 -94.8917613515905</t>
  </si>
  <si>
    <t>-500.206968146811 124.851624410328 319.334263378964</t>
  </si>
  <si>
    <t>-552.300747014508 47.3561506156384 772.924994600101</t>
  </si>
  <si>
    <t>-400.848723197694 50.4569195204322 827.114433083605</t>
  </si>
  <si>
    <t>9763-20170724T120844.675953500.bin</t>
  </si>
  <si>
    <t>-510.646761757272 249.118908571835 -93.8836200250531</t>
  </si>
  <si>
    <t>-528.007014034054 245.483848526714 -203.167135459911</t>
  </si>
  <si>
    <t>-539.121201388492 245.048804365384 -295.37414542807</t>
  </si>
  <si>
    <t>-548.65584549554 245.563753585548 -378.722599114815</t>
  </si>
  <si>
    <t>-557.093732376884 247.011216605336 -462.178325413407</t>
  </si>
  <si>
    <t>-568.201695022433 250.120183997295 -584.292336763246</t>
  </si>
  <si>
    <t>-555.537005529889 254.719143462508 -661.484908539358</t>
  </si>
  <si>
    <t>-563.853253586254 280.101288862475 -529.863798876957</t>
  </si>
  <si>
    <t>-558.253755676925 433.545795577922 -502.290458631073</t>
  </si>
  <si>
    <t>-468.018401951453 456.786393371992 -236.027275027843</t>
  </si>
  <si>
    <t>-239.661286985378 423.587074457344 -209.582055999106</t>
  </si>
  <si>
    <t>-562.801983648364 217.410517254205 -531.55562002925</t>
  </si>
  <si>
    <t>-570.103824080118 63.4509260554175 -507.470306022252</t>
  </si>
  <si>
    <t>-590.236204681439 12.1655602465114 -230.80614518949</t>
  </si>
  <si>
    <t>-401.734196345554 128.149714599022 -301.256233995345</t>
  </si>
  <si>
    <t>-524.192187524664 339.860801091015 -96.3117494907229</t>
  </si>
  <si>
    <t>-570.916450609677 321.934308432201 316.238969730708</t>
  </si>
  <si>
    <t>-633.87215636008 326.383610403233 774.854598300888</t>
  </si>
  <si>
    <t>-483.338868327447 331.420776890264 831.407080303417</t>
  </si>
  <si>
    <t>-497.311538644853 158.314775361895 -94.8748461731674</t>
  </si>
  <si>
    <t>-500.039924697274 124.840939013805 319.34084434631</t>
  </si>
  <si>
    <t>-552.209416824402 47.2999404599443 772.934202360407</t>
  </si>
  <si>
    <t>-400.793822715049 50.8310079655448 827.199132338607</t>
  </si>
  <si>
    <t>9763-20170724T120844.745016700.bin</t>
  </si>
  <si>
    <t>-510.126117338466 249.440513027556 -93.8045879085952</t>
  </si>
  <si>
    <t>-527.41796395336 245.872986859983 -203.101183663449</t>
  </si>
  <si>
    <t>-538.433806524018 245.449411375837 -295.319973974247</t>
  </si>
  <si>
    <t>-547.863858691476 245.957134637057 -378.680336460915</t>
  </si>
  <si>
    <t>-556.181679722407 247.377860754978 -462.148524675704</t>
  </si>
  <si>
    <t>-567.097549484139 250.425695134103 -584.281684487359</t>
  </si>
  <si>
    <t>-554.345810595447 254.910925333173 -661.466335465217</t>
  </si>
  <si>
    <t>-562.777699964711 280.435185421121 -529.866402588041</t>
  </si>
  <si>
    <t>-557.029241940324 433.87800131594 -502.311421666207</t>
  </si>
  <si>
    <t>-466.158354647353 457.564239611657 -236.30381613862</t>
  </si>
  <si>
    <t>-237.804272199866 424.316173589395 -209.893466744804</t>
  </si>
  <si>
    <t>-561.837825988947 217.741539850934 -531.515040977609</t>
  </si>
  <si>
    <t>-569.528258270198 63.811120289279 -507.346362223746</t>
  </si>
  <si>
    <t>-590.090375631252 12.4520598265838 -230.727454303409</t>
  </si>
  <si>
    <t>-401.251815395895 127.968835172342 -301.043982764057</t>
  </si>
  <si>
    <t>-523.585580692985 340.237328277679 -96.2048060730236</t>
  </si>
  <si>
    <t>-570.553970374952 322.040077430359 316.306316181994</t>
  </si>
  <si>
    <t>-633.883171083878 326.475281758168 774.870240097371</t>
  </si>
  <si>
    <t>-483.386557440075 331.510278254923 831.520440320848</t>
  </si>
  <si>
    <t>-496.87633379251 158.606101427521 -94.8132267647505</t>
  </si>
  <si>
    <t>-499.689608679327 124.973802567651 319.389077418557</t>
  </si>
  <si>
    <t>-552.07550193424 47.3083656347546 772.932486439012</t>
  </si>
  <si>
    <t>-400.717507037342 51.2307553868245 827.330983821412</t>
  </si>
  <si>
    <t>9763-20170724T120844.806179200.bin</t>
  </si>
  <si>
    <t>-509.78289019209 249.861150148408 -93.7663090312005</t>
  </si>
  <si>
    <t>-527.012197235992 246.352847153252 -203.074783070123</t>
  </si>
  <si>
    <t>-537.920726758754 245.939213974377 -295.306362921781</t>
  </si>
  <si>
    <t>-547.232373348395 246.440228518652 -378.68010696741</t>
  </si>
  <si>
    <t>-555.410480483675 247.836541841235 -462.162355654466</t>
  </si>
  <si>
    <t>-566.099013760302 250.829191235413 -584.316895899291</t>
  </si>
  <si>
    <t>-553.237427384786 255.262198272692 -661.486516251098</t>
  </si>
  <si>
    <t>-561.823731194763 280.864102514227 -529.9124066939</t>
  </si>
  <si>
    <t>-555.890472495699 434.307648999083 -502.381128544303</t>
  </si>
  <si>
    <t>-464.276216891408 458.818237489857 -236.703449186174</t>
  </si>
  <si>
    <t>-235.934407768018 425.511882343186 -210.260336132706</t>
  </si>
  <si>
    <t>-560.994294377783 218.167743692095 -531.520954275966</t>
  </si>
  <si>
    <t>-569.067197971482 64.2769396840602 -507.264614535808</t>
  </si>
  <si>
    <t>-590.056542054399 13.0601764724534 -230.651479588281</t>
  </si>
  <si>
    <t>-400.609273169874 127.837311758747 -300.539922101346</t>
  </si>
  <si>
    <t>-523.14281543256 340.704497419503 -96.1295385686326</t>
  </si>
  <si>
    <t>-570.35039527329 322.268547338188 316.34365849372</t>
  </si>
  <si>
    <t>-633.91575117604 326.560337553332 774.880267885988</t>
  </si>
  <si>
    <t>-483.44428249364 331.625927746268 831.594649531538</t>
  </si>
  <si>
    <t>-496.606371617664 158.975139235725 -94.788905533299</t>
  </si>
  <si>
    <t>-499.418071917056 125.147257470057 319.397530714832</t>
  </si>
  <si>
    <t>-551.918257900543 47.2819179754606 772.917450734389</t>
  </si>
  <si>
    <t>-400.628444931083 51.6178498637414 827.473803920593</t>
  </si>
  <si>
    <t>9763-20170724T120844.842061900.bin</t>
  </si>
  <si>
    <t>-509.673003155356 250.054072357038 -93.7550039748438</t>
  </si>
  <si>
    <t>-526.877754201256 246.583763840346 -203.068623572074</t>
  </si>
  <si>
    <t>-537.751822785628 246.169668669685 -295.304206462732</t>
  </si>
  <si>
    <t>-547.027314005072 246.657201524978 -378.682061458959</t>
  </si>
  <si>
    <t>-555.16450302823 248.026484817712 -462.168867679531</t>
  </si>
  <si>
    <t>-565.788222111304 250.96412241596 -584.330438791569</t>
  </si>
  <si>
    <t>-552.88767694572 255.357288367225 -661.495682786064</t>
  </si>
  <si>
    <t>-561.515318362635 281.023870183096 -529.939179618408</t>
  </si>
  <si>
    <t>-555.482031283658 434.467702628693 -502.417634928315</t>
  </si>
  <si>
    <t>-463.339606962576 459.2205874764 -236.945154197647</t>
  </si>
  <si>
    <t>-235.008821213915 425.907527983231 -210.415476756374</t>
  </si>
  <si>
    <t>-560.737932661001 218.326298234872 -531.51460041375</t>
  </si>
  <si>
    <t>-568.942659353269 64.4559722645049 -507.17412570283</t>
  </si>
  <si>
    <t>-590.175823161224 13.3818098220104 -230.553142122546</t>
  </si>
  <si>
    <t>-400.498659063819 127.929047723893 -300.195244602248</t>
  </si>
  <si>
    <t>-523.015163616731 340.953233508882 -96.1006067215972</t>
  </si>
  <si>
    <t>-570.28351997073 322.37065044397 316.359050124732</t>
  </si>
  <si>
    <t>-633.917854746365 326.628954622443 774.883179362514</t>
  </si>
  <si>
    <t>-483.463005449625 331.923348561063 831.62057952077</t>
  </si>
  <si>
    <t>-496.520270487719 159.116681059398 -94.7981796348829</t>
  </si>
  <si>
    <t>-499.292837570822 125.179226053361 319.379484180548</t>
  </si>
  <si>
    <t>-551.812656856291 47.2403966118843 772.907955164349</t>
  </si>
  <si>
    <t>-400.570936389884 51.7948158548022 827.579949692636</t>
  </si>
  <si>
    <t>9763-20170724T120844.875150000.bin</t>
  </si>
  <si>
    <t>-509.596075099994 250.22050026428 -93.7438553642178</t>
  </si>
  <si>
    <t>-526.78371717938 246.795125185737 -203.06155224806</t>
  </si>
  <si>
    <t>-537.623521100373 246.390183125783 -295.301243864081</t>
  </si>
  <si>
    <t>-546.860711539499 246.873767384246 -378.683273138339</t>
  </si>
  <si>
    <t>-554.952291672541 248.22667453361 -462.174816522384</t>
  </si>
  <si>
    <t>-565.501640262764 251.126538171779 -584.343684511368</t>
  </si>
  <si>
    <t>-552.555392794598 255.475678096312 -661.503830351842</t>
  </si>
  <si>
    <t>-561.235726838021 281.203597655034 -529.9616451019</t>
  </si>
  <si>
    <t>-555.090055641198 434.637000184244 -502.436564085735</t>
  </si>
  <si>
    <t>-462.493134149716 459.723946618618 -237.153675262916</t>
  </si>
  <si>
    <t>-234.182406192422 426.354836214452 -210.521862257184</t>
  </si>
  <si>
    <t>-560.509625391291 218.504587732862 -531.512513098614</t>
  </si>
  <si>
    <t>-568.898080087597 64.6462381572942 -507.121559085469</t>
  </si>
  <si>
    <t>-590.359775194358 13.6966571591245 -230.495264819645</t>
  </si>
  <si>
    <t>-400.520544862356 128.107363865644 -299.919649000346</t>
  </si>
  <si>
    <t>-522.932132735532 341.156332136374 -96.0690015974359</t>
  </si>
  <si>
    <t>-570.255230258217 322.455885096655 316.379011994676</t>
  </si>
  <si>
    <t>-633.938617437752 326.659639396496 774.89212845825</t>
  </si>
  <si>
    <t>-483.492014897274 331.866684984722 831.659367360184</t>
  </si>
  <si>
    <t>-496.446238437575 159.227859162924 -94.8043358689919</t>
  </si>
  <si>
    <t>-499.175931676428 125.195297254755 319.365843278512</t>
  </si>
  <si>
    <t>-551.699711447983 47.1917950575137 772.896153637274</t>
  </si>
  <si>
    <t>-400.494890665701 51.2074891808475 827.71233011844</t>
  </si>
  <si>
    <t>9763-20170724T120844.946065200.bin</t>
  </si>
  <si>
    <t>-509.655261528867 250.58991440916 -93.713356932538</t>
  </si>
  <si>
    <t>-526.825858804212 247.202191860692 -203.034951117972</t>
  </si>
  <si>
    <t>-537.606333462306 246.793480105464 -295.281511065239</t>
  </si>
  <si>
    <t>-546.771997701415 247.258610067327 -378.671698190035</t>
  </si>
  <si>
    <t>-554.77418298325 248.576971231756 -462.17224187176</t>
  </si>
  <si>
    <t>-565.173268838325 251.407454275252 -584.355662984033</t>
  </si>
  <si>
    <t>-552.143647617793 255.645543199745 -661.508069334851</t>
  </si>
  <si>
    <t>-560.911074602163 281.516355830235 -529.990765408555</t>
  </si>
  <si>
    <t>-554.494345308027 434.94704819195 -502.48779651336</t>
  </si>
  <si>
    <t>-460.915912614202 460.770120306227 -237.620296979888</t>
  </si>
  <si>
    <t>-232.705886607948 427.056084791869 -210.562961592775</t>
  </si>
  <si>
    <t>-560.309387008889 218.814590310595 -531.49457758225</t>
  </si>
  <si>
    <t>-569.108519583064 65.0035929650223 -506.973135526178</t>
  </si>
  <si>
    <t>-590.846696467017 14.3057114900519 -230.322187501923</t>
  </si>
  <si>
    <t>-400.594241012536 128.14952823452 -299.547161200951</t>
  </si>
  <si>
    <t>-522.976179928335 341.606758423537 -96.0250652120048</t>
  </si>
  <si>
    <t>-570.323879896562 322.667754603659 316.4092885847</t>
  </si>
  <si>
    <t>-634.006761906875 326.678511838956 774.915674942052</t>
  </si>
  <si>
    <t>-483.567220863147 331.843258008058 831.705683732702</t>
  </si>
  <si>
    <t>-496.533269310207 159.51558903247 -94.7896862886074</t>
  </si>
  <si>
    <t>-499.028829716066 125.31942301535 319.368486020484</t>
  </si>
  <si>
    <t>-551.496754348291 46.9227794825147 772.852835125865</t>
  </si>
  <si>
    <t>-400.337452692963 49.714172883057 827.870167214366</t>
  </si>
  <si>
    <t>9763-20170724T120844.978149900.bin</t>
  </si>
  <si>
    <t>-509.78316384786 250.864414149282 -93.7080136207827</t>
  </si>
  <si>
    <t>-526.951895735685 247.491059793234 -203.030268109063</t>
  </si>
  <si>
    <t>-537.702792119806 247.074815315168 -295.280365689637</t>
  </si>
  <si>
    <t>-546.830556092095 247.525269601977 -378.67469558821</t>
  </si>
  <si>
    <t>-554.783697199425 248.819576045305 -462.180519925534</t>
  </si>
  <si>
    <t>-565.098877826651 251.60458535688 -584.371871838244</t>
  </si>
  <si>
    <t>-552.014162032523 255.779953438747 -661.518318755624</t>
  </si>
  <si>
    <t>-560.840451337658 281.733952853715 -530.018216350267</t>
  </si>
  <si>
    <t>-554.292176764576 435.150976395963 -502.517677569676</t>
  </si>
  <si>
    <t>-460.218767609197 461.286836615323 -237.856304246534</t>
  </si>
  <si>
    <t>-232.055212756882 427.350223764683 -210.685980373675</t>
  </si>
  <si>
    <t>-560.304836378061 219.031345681131 -531.492575018523</t>
  </si>
  <si>
    <t>-569.295072137573 65.2402135016246 -506.890409789165</t>
  </si>
  <si>
    <t>-591.220862664181 14.6555446342652 -230.233470587908</t>
  </si>
  <si>
    <t>-400.728444644153 128.172029009852 -299.336534928455</t>
  </si>
  <si>
    <t>-523.108617759073 341.867192328046 -96.0149436995978</t>
  </si>
  <si>
    <t>-570.45976740182 322.843541953034 316.41512144496</t>
  </si>
  <si>
    <t>-634.062984099052 326.674264316818 774.924493685181</t>
  </si>
  <si>
    <t>-483.615288594538 331.656985010246 831.709163506058</t>
  </si>
  <si>
    <t>-496.660890474021 159.802573898115 -94.8006022318019</t>
  </si>
  <si>
    <t>-499.06246123594 125.539869391551 319.35261130621</t>
  </si>
  <si>
    <t>-551.445753916134 46.979045713 772.812643297802</t>
  </si>
  <si>
    <t>-400.318812696839 50.6208213087989 827.869020118631</t>
  </si>
  <si>
    <t>9763-20170724T120845.042325100.bin</t>
  </si>
  <si>
    <t>-510.193450521396 251.405901890389 -93.7400071918003</t>
  </si>
  <si>
    <t>-527.373106449245 248.041883398081 -203.060763883328</t>
  </si>
  <si>
    <t>-538.09834385083 247.598207845721 -295.313776384809</t>
  </si>
  <si>
    <t>-547.189226428931 248.00930793056 -378.712344084908</t>
  </si>
  <si>
    <t>-555.091929235501 249.247975209586 -462.223704195409</t>
  </si>
  <si>
    <t>-565.318614199113 251.933161955833 -584.42487506384</t>
  </si>
  <si>
    <t>-552.140572878548 256.016751822476 -661.56024656299</t>
  </si>
  <si>
    <t>-561.032384279231 282.107547071545 -530.098215032421</t>
  </si>
  <si>
    <t>-554.186090998492 435.532614072247 -502.706764136635</t>
  </si>
  <si>
    <t>-459.031369532693 462.076990334615 -238.472764183537</t>
  </si>
  <si>
    <t>-230.970482892808 427.543194894944 -211.193249321424</t>
  </si>
  <si>
    <t>-560.63014434279 219.402181878844 -531.509809867016</t>
  </si>
  <si>
    <t>-570.043471543048 65.6698489179867 -506.708092106682</t>
  </si>
  <si>
    <t>-592.418153765643 15.4893213070122 -230.013566395289</t>
  </si>
  <si>
    <t>-400.991362253159 127.844216198846 -298.429255559131</t>
  </si>
  <si>
    <t>-523.435120775048 342.452700105614 -96.0453191720937</t>
  </si>
  <si>
    <t>-570.757915606954 323.179153944427 316.376354674335</t>
  </si>
  <si>
    <t>-634.152387840393 326.712936769379 774.921175441436</t>
  </si>
  <si>
    <t>-483.695834338166 331.920137469619 831.662015349661</t>
  </si>
  <si>
    <t>-497.160547696165 160.282365847506 -94.8475158294723</t>
  </si>
  <si>
    <t>-499.312516571258 125.842060934661 319.292331302531</t>
  </si>
  <si>
    <t>-551.334937726584 46.9667316595021 772.739940091749</t>
  </si>
  <si>
    <t>-400.232489875199 50.3512421823382 827.879965312002</t>
  </si>
  <si>
    <t>9763-20170724T120845.106495100.bin</t>
  </si>
  <si>
    <t>-510.794100561188 251.812262374091 -93.7803774145393</t>
  </si>
  <si>
    <t>-527.986784133267 248.441006899076 -203.09891386212</t>
  </si>
  <si>
    <t>-538.659997533367 247.936504198393 -295.357635257277</t>
  </si>
  <si>
    <t>-547.679263428635 248.270454604936 -378.764275078634</t>
  </si>
  <si>
    <t>-555.485913781712 249.408136255927 -462.28617852953</t>
  </si>
  <si>
    <t>-565.545924946897 251.917990854988 -584.50489888091</t>
  </si>
  <si>
    <t>-552.247018780008 255.927011031062 -661.623490844732</t>
  </si>
  <si>
    <t>-561.257078292112 282.170847607012 -530.222154087921</t>
  </si>
  <si>
    <t>-554.113989708166 435.621174043089 -503.007001702058</t>
  </si>
  <si>
    <t>-457.788490018582 462.886238120796 -239.270990849055</t>
  </si>
  <si>
    <t>-229.875168074317 427.414333998666 -211.962074416113</t>
  </si>
  <si>
    <t>-561.006294039089 219.462555828973 -531.530518132917</t>
  </si>
  <si>
    <t>-570.825555999559 65.8046415305021 -506.444946194675</t>
  </si>
  <si>
    <t>-593.858505052248 16.1128663947841 -229.716258295873</t>
  </si>
  <si>
    <t>-401.321105366185 127.256089823522 -296.984730619321</t>
  </si>
  <si>
    <t>-523.924138480303 342.952854463412 -96.0964005234391</t>
  </si>
  <si>
    <t>-571.164064031867 323.46536586099 316.324790305171</t>
  </si>
  <si>
    <t>-634.273261868866 326.721002448959 774.903667749229</t>
  </si>
  <si>
    <t>-483.794071274227 331.791016136876 831.597196695237</t>
  </si>
  <si>
    <t>-497.856572388049 160.593563421758 -94.8942651331796</t>
  </si>
  <si>
    <t>-499.671201837638 126.071537491586 319.240432397672</t>
  </si>
  <si>
    <t>-551.270975125236 46.955615178558 772.687057459789</t>
  </si>
  <si>
    <t>-400.160299930197 50.2474729363034 827.810134247619</t>
  </si>
  <si>
    <t>9763-20170724T120845.140598100.bin</t>
  </si>
  <si>
    <t>-511.116936353174 251.970478176936 -93.8192657879046</t>
  </si>
  <si>
    <t>-528.30950762169 248.590387649101 -203.137590476525</t>
  </si>
  <si>
    <t>-538.93857066419 248.044693349513 -295.401003176208</t>
  </si>
  <si>
    <t>-547.90084846095 248.326620104172 -378.814106805333</t>
  </si>
  <si>
    <t>-555.633398175754 249.397115365635 -462.343801493105</t>
  </si>
  <si>
    <t>-565.56676491777 251.790688328467 -584.57522690872</t>
  </si>
  <si>
    <t>-552.211774220244 255.761981784956 -661.686060569146</t>
  </si>
  <si>
    <t>-561.293910031715 282.095241759289 -530.320065208616</t>
  </si>
  <si>
    <t>-554.041042732647 435.553565970394 -503.218418324826</t>
  </si>
  <si>
    <t>-457.129710489056 463.386913062594 -239.75671475085</t>
  </si>
  <si>
    <t>-229.324642716828 427.338125412755 -212.300298440018</t>
  </si>
  <si>
    <t>-561.122305294259 219.385333592985 -531.561966681722</t>
  </si>
  <si>
    <t>-571.150058438826 65.7620454241533 -506.332623222413</t>
  </si>
  <si>
    <t>-594.690811961377 16.320417849234 -229.601705979985</t>
  </si>
  <si>
    <t>-401.599001402288 126.863545655237 -296.26692768865</t>
  </si>
  <si>
    <t>-524.214499927469 343.155054563989 -96.1353592143187</t>
  </si>
  <si>
    <t>-571.397615352425 323.583904387876 316.288393604979</t>
  </si>
  <si>
    <t>-634.345772912777 326.696162807229 774.897399905988</t>
  </si>
  <si>
    <t>-483.852631587356 331.673574821934 831.561839792854</t>
  </si>
  <si>
    <t>-498.197160154848 160.735095653306 -94.9249783279864</t>
  </si>
  <si>
    <t>-499.909066848647 126.149885366719 319.204862118068</t>
  </si>
  <si>
    <t>-551.255767150605 46.987340225289 772.668989849368</t>
  </si>
  <si>
    <t>-400.134700283963 50.2576833382534 827.764820076077</t>
  </si>
  <si>
    <t>9763-20170724T120845.210291800.bin</t>
  </si>
  <si>
    <t>-511.783822561015 252.199735070144 -93.8992436342064</t>
  </si>
  <si>
    <t>-528.946970374794 248.799291705508 -203.221581756642</t>
  </si>
  <si>
    <t>-539.474579368597 248.19505094956 -295.496273850986</t>
  </si>
  <si>
    <t>-548.314720856244 248.406635593933 -378.922557780184</t>
  </si>
  <si>
    <t>-555.89483321964 249.386289976433 -462.467212952967</t>
  </si>
  <si>
    <t>-565.57218178464 251.624238107609 -584.722234487731</t>
  </si>
  <si>
    <t>-552.123206831726 255.52656217525 -661.820251119286</t>
  </si>
  <si>
    <t>-561.337263323516 281.998308425577 -530.502876791559</t>
  </si>
  <si>
    <t>-553.751393304546 435.470656764076 -503.566667743492</t>
  </si>
  <si>
    <t>-455.788173441137 464.160064608023 -240.586220138577</t>
  </si>
  <si>
    <t>-228.196955672286 427.184696049951 -212.593392772522</t>
  </si>
  <si>
    <t>-561.314424205409 219.286189525803 -531.652777433558</t>
  </si>
  <si>
    <t>-571.762355121975 65.7234957009107 -506.22366053357</t>
  </si>
  <si>
    <t>-596.594352307134 16.4383237376132 -229.577778782728</t>
  </si>
  <si>
    <t>-402.452365991642 125.805412496775 -295.123620974286</t>
  </si>
  <si>
    <t>-524.810543373806 343.43037164117 -96.2272452317416</t>
  </si>
  <si>
    <t>-571.94351989519 323.792340167426 316.19901522492</t>
  </si>
  <si>
    <t>-634.475945599226 326.662357443972 774.875893870732</t>
  </si>
  <si>
    <t>-483.950838758552 331.522003874568 831.465762860043</t>
  </si>
  <si>
    <t>-498.925866020737 160.936532105557 -94.9823235361763</t>
  </si>
  <si>
    <t>-500.555988898511 126.266380041452 319.140807010605</t>
  </si>
  <si>
    <t>-551.247482923893 47.0014160482515 772.651091031053</t>
  </si>
  <si>
    <t>-400.088490908493 50.3941530442519 827.635182279547</t>
  </si>
  <si>
    <t>9763-20170724T120845.244010500.bin</t>
  </si>
  <si>
    <t>-512.058863287682 252.199478484569 -93.9359334250771</t>
  </si>
  <si>
    <t>-529.199031449087 248.790898393889 -203.261563863579</t>
  </si>
  <si>
    <t>-539.68602341984 248.17657424259 -295.540850131889</t>
  </si>
  <si>
    <t>-548.480695020826 248.378615584712 -378.971910990996</t>
  </si>
  <si>
    <t>-556.006530031384 249.346753713108 -462.521847046594</t>
  </si>
  <si>
    <t>-565.594815128022 251.565405456085 -584.784152496288</t>
  </si>
  <si>
    <t>-552.128150169137 255.436901856383 -661.880690696389</t>
  </si>
  <si>
    <t>-561.360344148203 281.948245336023 -530.56951395124</t>
  </si>
  <si>
    <t>-553.605110528689 435.420433432711 -503.671474801165</t>
  </si>
  <si>
    <t>-455.193035073387 464.432783057987 -240.894079166512</t>
  </si>
  <si>
    <t>-227.664991523996 427.107199282476 -212.852618651552</t>
  </si>
  <si>
    <t>-561.414706145783 219.235870430338 -531.703270817799</t>
  </si>
  <si>
    <t>-572.105098402535 65.705321507786 -506.196212279337</t>
  </si>
  <si>
    <t>-597.615791296822 16.5002035745936 -229.597968412307</t>
  </si>
  <si>
    <t>-403.047107494393 125.367145065693 -294.70946876802</t>
  </si>
  <si>
    <t>-525.034914429501 343.464099113353 -96.2761263932549</t>
  </si>
  <si>
    <t>-572.174590200409 323.833021438945 316.149709669572</t>
  </si>
  <si>
    <t>-634.545186153974 326.633775547027 774.865036584383</t>
  </si>
  <si>
    <t>-484.002104489047 331.422800430557 831.412827658555</t>
  </si>
  <si>
    <t>-499.234889164372 160.875547181607 -95.0036976345626</t>
  </si>
  <si>
    <t>-500.885497279824 126.179732980445 319.117170842361</t>
  </si>
  <si>
    <t>-551.24817167988 46.908541668173 772.654970721413</t>
  </si>
  <si>
    <t>-400.045073651809 49.443114660327 827.564274526256</t>
  </si>
  <si>
    <t>9763-20170724T120845.277100100.bin</t>
  </si>
  <si>
    <t>-512.245930371787 252.234241397791 -93.9753303246315</t>
  </si>
  <si>
    <t>-529.358187803789 248.84619837285 -203.30598064186</t>
  </si>
  <si>
    <t>-539.776013696778 248.23567366167 -295.593274649188</t>
  </si>
  <si>
    <t>-548.490199759231 248.435134988074 -379.032827403051</t>
  </si>
  <si>
    <t>-555.917348197649 249.394359394871 -462.591492360575</t>
  </si>
  <si>
    <t>-565.341823561694 251.591406003936 -584.866813893453</t>
  </si>
  <si>
    <t>-551.834952467545 255.435381189458 -661.957731721736</t>
  </si>
  <si>
    <t>-561.136690531527 281.983508370792 -530.655408303723</t>
  </si>
  <si>
    <t>-553.227317905023 435.445469537766 -503.766170925369</t>
  </si>
  <si>
    <t>-454.411460593049 464.60887619678 -241.157099252527</t>
  </si>
  <si>
    <t>-226.95581462111 426.883113489661 -213.063875222152</t>
  </si>
  <si>
    <t>-561.276170136973 219.271148852308 -531.771529586704</t>
  </si>
  <si>
    <t>-572.203976863224 65.7605882753567 -506.218786998691</t>
  </si>
  <si>
    <t>-598.339965617362 16.6410463594837 -229.663706140996</t>
  </si>
  <si>
    <t>-403.378954129735 125.015647669241 -294.422204384149</t>
  </si>
  <si>
    <t>-525.116301306869 343.517679711815 -96.3084347356876</t>
  </si>
  <si>
    <t>-572.336647673222 323.921181718089 316.109845860979</t>
  </si>
  <si>
    <t>-634.619202383911 326.597190272833 774.850112485039</t>
  </si>
  <si>
    <t>-484.058123832012 331.330165525263 831.354967052339</t>
  </si>
  <si>
    <t>-499.512029848842 160.943574391287 -95.0399039260449</t>
  </si>
  <si>
    <t>-501.20105294343 126.187966179568 319.075763703207</t>
  </si>
  <si>
    <t>-551.272526619767 46.9543375673593 772.652000506321</t>
  </si>
  <si>
    <t>-400.042235522085 50.0045467314189 827.460019229727</t>
  </si>
  <si>
    <t>9763-20170724T120845.341275400.bin</t>
  </si>
  <si>
    <t>-512.558387290827 252.029762514953 -94.0819682275071</t>
  </si>
  <si>
    <t>-529.594205058091 248.726078937058 -203.427123428914</t>
  </si>
  <si>
    <t>-539.859102050637 248.168050968654 -295.731794654243</t>
  </si>
  <si>
    <t>-548.400098456765 248.409374546678 -379.189172975741</t>
  </si>
  <si>
    <t>-555.61923372741 249.400975098063 -462.765671294618</t>
  </si>
  <si>
    <t>-564.701193075102 251.635205782776 -585.066453590534</t>
  </si>
  <si>
    <t>-551.088715126471 255.485069893208 -662.138235287774</t>
  </si>
  <si>
    <t>-560.547839712011 282.010520867083 -530.841466028554</t>
  </si>
  <si>
    <t>-552.1941936842 435.447767386793 -503.920720484316</t>
  </si>
  <si>
    <t>-452.751857318869 464.544718848412 -241.540969187026</t>
  </si>
  <si>
    <t>-225.468317938136 426.115289209707 -213.011947490404</t>
  </si>
  <si>
    <t>-560.884333695847 219.29930112573 -531.962215994362</t>
  </si>
  <si>
    <t>-572.317149101839 65.8265601950234 -506.436613448692</t>
  </si>
  <si>
    <t>-599.299215471161 16.9042561573087 -229.927648626325</t>
  </si>
  <si>
    <t>-403.847696580047 124.689076324803 -294.190389426737</t>
  </si>
  <si>
    <t>-525.15926670257 343.376028044834 -96.3712248413166</t>
  </si>
  <si>
    <t>-572.487727476617 323.910936588498 316.040844562947</t>
  </si>
  <si>
    <t>-634.732335664795 326.552166306599 774.824161307456</t>
  </si>
  <si>
    <t>-484.154312502021 331.21185104919 831.289792007331</t>
  </si>
  <si>
    <t>-500.143042571146 160.660458186465 -95.1571941341356</t>
  </si>
  <si>
    <t>-501.7553335262 125.890367070727 318.957550926974</t>
  </si>
  <si>
    <t>-551.213717966788 46.9133482177451 772.684477318488</t>
  </si>
  <si>
    <t>-399.974101584159 50.2525538142991 827.449875434079</t>
  </si>
  <si>
    <t>9763-20170724T120845.381386300.bin</t>
  </si>
  <si>
    <t>-512.659517338433 251.798590782381 -94.1097508817754</t>
  </si>
  <si>
    <t>-529.660156755326 248.552079143975 -203.462112788513</t>
  </si>
  <si>
    <t>-539.879493220293 248.036343614914 -295.772096448793</t>
  </si>
  <si>
    <t>-548.373284672946 248.313778727541 -379.234082870247</t>
  </si>
  <si>
    <t>-555.538744699791 249.339631135323 -462.814759072415</t>
  </si>
  <si>
    <t>-564.535593146065 251.620588101315 -585.121000038463</t>
  </si>
  <si>
    <t>-550.861404009448 255.493147368709 -662.180952558455</t>
  </si>
  <si>
    <t>-560.368928043322 281.975036247082 -530.885460633992</t>
  </si>
  <si>
    <t>-551.767440307008 435.39132344563 -503.915316304092</t>
  </si>
  <si>
    <t>-451.984776590404 464.298882023228 -241.643877208224</t>
  </si>
  <si>
    <t>-224.765423348448 425.60428111604 -212.962209868132</t>
  </si>
  <si>
    <t>-560.806754455063 219.26449370671 -532.022846216859</t>
  </si>
  <si>
    <t>-572.528462605361 65.8072422939374 -506.5283356832</t>
  </si>
  <si>
    <t>-599.663164515234 16.7525709076708 -230.057967945246</t>
  </si>
  <si>
    <t>-404.21924823372 124.589672885679 -294.255863761276</t>
  </si>
  <si>
    <t>-525.131634428928 343.212413564635 -96.3803532164297</t>
  </si>
  <si>
    <t>-572.507193408538 323.789235847084 316.028306730797</t>
  </si>
  <si>
    <t>-634.770114046161 326.548455070485 774.813934221787</t>
  </si>
  <si>
    <t>-484.192403650403 331.241897920884 831.277604383205</t>
  </si>
  <si>
    <t>-500.360810736966 160.38767389787 -95.2104916895657</t>
  </si>
  <si>
    <t>-501.962474018147 125.648751205967 318.906908740242</t>
  </si>
  <si>
    <t>-551.175610639627 46.9926605440062 772.71777227705</t>
  </si>
  <si>
    <t>-399.95485087044 50.9691245914762 827.492846090764</t>
  </si>
  <si>
    <t>9763-20170724T120845.441162300.bin</t>
  </si>
  <si>
    <t>-512.604655592956 251.173045410463 -94.1281029556786</t>
  </si>
  <si>
    <t>-529.568807669248 248.006517471626 -203.488518554802</t>
  </si>
  <si>
    <t>-539.759194059437 247.577335433365 -295.802115488675</t>
  </si>
  <si>
    <t>-548.226802199452 247.943570549546 -379.266451536937</t>
  </si>
  <si>
    <t>-555.365904273525 249.065776286043 -462.848201687692</t>
  </si>
  <si>
    <t>-564.323380740162 251.496527815383 -585.154221434104</t>
  </si>
  <si>
    <t>-550.536874617637 255.431342780249 -662.191150176756</t>
  </si>
  <si>
    <t>-560.083572363287 281.783832888168 -530.886854175791</t>
  </si>
  <si>
    <t>-551.060129833141 435.132153397141 -503.69520695005</t>
  </si>
  <si>
    <t>-450.302815791594 463.41457195632 -241.728345235884</t>
  </si>
  <si>
    <t>-223.232307622672 423.97894729135 -212.877991276702</t>
  </si>
  <si>
    <t>-560.702285143909 219.07598021341 -532.087994610311</t>
  </si>
  <si>
    <t>-572.893463484575 65.6233078660518 -506.746778858532</t>
  </si>
  <si>
    <t>-599.915471531687 16.1171618845588 -230.345568475974</t>
  </si>
  <si>
    <t>-404.645253839412 124.146225442165 -294.74954464627</t>
  </si>
  <si>
    <t>-524.965601807989 342.755425887223 -96.3682176762194</t>
  </si>
  <si>
    <t>-572.494789823111 323.434299961587 316.027557771384</t>
  </si>
  <si>
    <t>-634.823777125344 326.543743295844 774.812915656524</t>
  </si>
  <si>
    <t>-484.252888041624 331.162642889589 831.30086754415</t>
  </si>
  <si>
    <t>-500.432914536159 159.623909371636 -95.2612306396039</t>
  </si>
  <si>
    <t>-502.080859630953 124.937023104624 318.860426464646</t>
  </si>
  <si>
    <t>-551.03188084947 46.7838524389902 772.808215708066</t>
  </si>
  <si>
    <t>-399.821129924636 49.3630762993096 827.694190466841</t>
  </si>
  <si>
    <t>9763-20170724T120845.477257600.bin</t>
  </si>
  <si>
    <t>-512.523511785831 250.918012322832 -94.1125553759141</t>
  </si>
  <si>
    <t>-529.488207103159 247.776030511425 -203.473490127378</t>
  </si>
  <si>
    <t>-539.697052795468 247.400892938882 -295.785317768916</t>
  </si>
  <si>
    <t>-548.187848663113 247.829184628166 -379.247059627041</t>
  </si>
  <si>
    <t>-555.355978914044 249.027031069445 -462.825243496072</t>
  </si>
  <si>
    <t>-564.3617531568 251.582911107155 -585.12517721067</t>
  </si>
  <si>
    <t>-550.526443117899 255.579675784321 -662.150050967339</t>
  </si>
  <si>
    <t>-560.062748249836 281.814448559328 -530.83139279791</t>
  </si>
  <si>
    <t>-550.839041323045 435.116837980574 -503.457707404853</t>
  </si>
  <si>
    <t>-449.570980892928 463.181594890846 -241.664413601713</t>
  </si>
  <si>
    <t>-222.575196904219 423.30238872127 -212.83568578427</t>
  </si>
  <si>
    <t>-560.757463247533 219.108356738926 -532.090766730119</t>
  </si>
  <si>
    <t>-573.148035214178 65.6549557954072 -506.874032811322</t>
  </si>
  <si>
    <t>-600.024099421023 15.9778219601637 -230.48950924707</t>
  </si>
  <si>
    <t>-404.793935495957 124.023814517484 -294.985723337974</t>
  </si>
  <si>
    <t>-524.877283957958 342.541882137018 -96.3458696650334</t>
  </si>
  <si>
    <t>-572.389694590119 323.286975676763 316.054911664414</t>
  </si>
  <si>
    <t>-634.818393291565 326.582902650855 774.819453706176</t>
  </si>
  <si>
    <t>-484.262955128581 331.517664934014 831.321872101989</t>
  </si>
  <si>
    <t>-500.359327770076 159.338352237199 -95.2588468532317</t>
  </si>
  <si>
    <t>-501.98859637095 124.736925189596 318.870029164466</t>
  </si>
  <si>
    <t>-550.966274957026 46.7135565188212 772.847455139229</t>
  </si>
  <si>
    <t>-399.767906129929 49.0785017710757 827.777269457523</t>
  </si>
  <si>
    <t>9763-20170724T120845.542442400.bin</t>
  </si>
  <si>
    <t>-512.187839488775 250.528996425105 -94.0488100359082</t>
  </si>
  <si>
    <t>-529.203819451888 247.41622312181 -203.402678942079</t>
  </si>
  <si>
    <t>-539.502559572773 247.141503648941 -295.704897652207</t>
  </si>
  <si>
    <t>-548.091206278415 247.692390091642 -379.15594995054</t>
  </si>
  <si>
    <t>-555.37278840986 249.043737737239 -462.721943079101</t>
  </si>
  <si>
    <t>-564.560306600507 251.858360487726 -585.002660248121</t>
  </si>
  <si>
    <t>-550.642598506619 256.038253778646 -662.002994487887</t>
  </si>
  <si>
    <t>-560.120605821474 281.974284037595 -530.655988185914</t>
  </si>
  <si>
    <t>-550.507043626662 435.189096198513 -502.915270117533</t>
  </si>
  <si>
    <t>-448.334567333803 462.516650574873 -241.395583612248</t>
  </si>
  <si>
    <t>-221.436608108994 422.025886933386 -212.649429725737</t>
  </si>
  <si>
    <t>-560.937201015309 219.272270406486 -532.037904741459</t>
  </si>
  <si>
    <t>-573.587471064547 65.8009548441753 -507.05406641209</t>
  </si>
  <si>
    <t>-600.121615771405 15.5936930578648 -230.732082972609</t>
  </si>
  <si>
    <t>-405.025990119764 123.860684112457 -295.265156646628</t>
  </si>
  <si>
    <t>-524.583663987284 342.119292549581 -96.2683502757845</t>
  </si>
  <si>
    <t>-572.065299252687 323.020716280698 316.14323960025</t>
  </si>
  <si>
    <t>-634.856070725998 326.554206621595 774.846319375662</t>
  </si>
  <si>
    <t>-484.325665736526 331.615444975903 831.404259348507</t>
  </si>
  <si>
    <t>-499.975221434167 158.943616373993 -95.2216403285931</t>
  </si>
  <si>
    <t>-501.674897497853 124.553816257894 318.924506239669</t>
  </si>
  <si>
    <t>-550.877984486427 46.760820512274 772.897418849712</t>
  </si>
  <si>
    <t>-399.716023055434 50.0726319386072 827.878485119344</t>
  </si>
  <si>
    <t>9763-20170724T120845.576533000.bin</t>
  </si>
  <si>
    <t>-511.987234827238 250.333649201643 -94.0261258468965</t>
  </si>
  <si>
    <t>-529.042190839294 247.231844938973 -203.374257727768</t>
  </si>
  <si>
    <t>-539.39314959812 247.005412367334 -295.670698970369</t>
  </si>
  <si>
    <t>-548.036031733918 247.615929224874 -379.115691525007</t>
  </si>
  <si>
    <t>-555.378271239887 249.043385354936 -462.675314052609</t>
  </si>
  <si>
    <t>-564.661036377935 251.986988950052 -584.945710727957</t>
  </si>
  <si>
    <t>-550.732844472811 256.275318267934 -661.938184337497</t>
  </si>
  <si>
    <t>-560.162951732521 282.045352611479 -530.572060636973</t>
  </si>
  <si>
    <t>-550.444241373613 435.220979711839 -502.656164344845</t>
  </si>
  <si>
    <t>-447.759997218838 462.253935282888 -241.30624833918</t>
  </si>
  <si>
    <t>-220.844131421662 421.704635206823 -212.784959749762</t>
  </si>
  <si>
    <t>-561.012672121898 219.345271512384 -532.01701200191</t>
  </si>
  <si>
    <t>-573.705188736683 65.8570084816326 -507.172525167499</t>
  </si>
  <si>
    <t>-600.163679550857 15.332948832252 -230.901288317594</t>
  </si>
  <si>
    <t>-405.171375668565 123.814565789098 -295.385652527112</t>
  </si>
  <si>
    <t>-524.406782103787 341.916537798553 -96.2307276679188</t>
  </si>
  <si>
    <t>-571.882806150484 322.889716382691 316.18484023022</t>
  </si>
  <si>
    <t>-634.8619452695 326.561706922821 774.861010923269</t>
  </si>
  <si>
    <t>-484.341907567104 331.595316746961 831.449061016756</t>
  </si>
  <si>
    <t>-499.754821339022 158.736067886402 -95.2046037711521</t>
  </si>
  <si>
    <t>-501.511336285977 124.433529630668 318.948607322448</t>
  </si>
  <si>
    <t>-550.825959640551 46.7522606830387 772.91489310675</t>
  </si>
  <si>
    <t>-399.679771763244 49.8670042472775 827.950938409595</t>
  </si>
  <si>
    <t>9763-20170724T120845.645453500.bin</t>
  </si>
  <si>
    <t>-511.677139649632 250.024753027631 -93.9950875982815</t>
  </si>
  <si>
    <t>-528.711290136526 246.980529427673 -203.348040132227</t>
  </si>
  <si>
    <t>-539.122480135378 246.835138651405 -295.638001734746</t>
  </si>
  <si>
    <t>-547.8499132788 247.534659937222 -379.07341561861</t>
  </si>
  <si>
    <t>-555.306602389679 249.066505782487 -462.620957615761</t>
  </si>
  <si>
    <t>-564.78889617137 252.180393981826 -584.871922651004</t>
  </si>
  <si>
    <t>-550.883124545565 256.660926702258 -661.857430826244</t>
  </si>
  <si>
    <t>-560.160052958115 282.162439756115 -530.467012138273</t>
  </si>
  <si>
    <t>-550.27783973565 435.286353243556 -502.289822577332</t>
  </si>
  <si>
    <t>-446.552471873137 461.552905361482 -241.273170348865</t>
  </si>
  <si>
    <t>-219.602988524302 420.991484361301 -213.037809185311</t>
  </si>
  <si>
    <t>-561.096263105591 219.465538738446 -531.991491251821</t>
  </si>
  <si>
    <t>-573.865331694143 65.9526710679324 -507.343739405404</t>
  </si>
  <si>
    <t>-600.103093551548 14.6928183628249 -231.187000004201</t>
  </si>
  <si>
    <t>-405.507046954476 123.989356637561 -295.49255193546</t>
  </si>
  <si>
    <t>-524.097763108673 341.610674104693 -96.1695470980925</t>
  </si>
  <si>
    <t>-571.59491054587 322.667009047615 316.247416859031</t>
  </si>
  <si>
    <t>-634.871469325965 326.619374806139 774.880118717376</t>
  </si>
  <si>
    <t>-484.372116433088 331.708933717587 831.518125930271</t>
  </si>
  <si>
    <t>-499.439200353284 158.435297793112 -95.1980877624083</t>
  </si>
  <si>
    <t>-501.215301504086 124.232628724298 318.963327459027</t>
  </si>
  <si>
    <t>-550.68995640567 46.7289741689744 772.944698563022</t>
  </si>
  <si>
    <t>-399.603008103121 50.2024443876808 828.12137264882</t>
  </si>
  <si>
    <t>9763-20170724T120845.679537500.bin</t>
  </si>
  <si>
    <t>-511.549725133516 249.868860327079 -93.9814388969713</t>
  </si>
  <si>
    <t>-528.552975810464 246.864790845451 -203.340361194521</t>
  </si>
  <si>
    <t>-538.982635447811 246.758349780725 -295.628184647287</t>
  </si>
  <si>
    <t>-547.7447106962 247.495898764746 -379.059650955375</t>
  </si>
  <si>
    <t>-555.253699481497 249.068990273192 -462.60172948587</t>
  </si>
  <si>
    <t>-564.831682250639 252.247709605539 -584.843724893337</t>
  </si>
  <si>
    <t>-550.960812342468 256.820572444077 -661.830023135576</t>
  </si>
  <si>
    <t>-560.139206805963 282.200806708551 -530.428235212807</t>
  </si>
  <si>
    <t>-550.114735122468 435.289124840528 -502.173041815076</t>
  </si>
  <si>
    <t>-445.915247467899 461.421173302497 -241.331807374036</t>
  </si>
  <si>
    <t>-219.008131263613 420.681517367326 -213.012540929044</t>
  </si>
  <si>
    <t>-561.118703714015 219.504979946618 -531.98177329436</t>
  </si>
  <si>
    <t>-573.943030796644 65.9893018300832 -507.38846966547</t>
  </si>
  <si>
    <t>-599.922465282425 14.3176985434452 -231.283976108252</t>
  </si>
  <si>
    <t>-405.615083181408 124.174593296577 -295.507594112958</t>
  </si>
  <si>
    <t>-523.950954323689 341.444612957735 -96.1336632414101</t>
  </si>
  <si>
    <t>-571.507372485328 322.559993550288 316.279226372547</t>
  </si>
  <si>
    <t>-634.883731123569 326.631921198701 774.892375006202</t>
  </si>
  <si>
    <t>-484.392725660068 331.720032249372 831.552703762128</t>
  </si>
  <si>
    <t>-499.317756330531 158.2693690145 -95.2056725901757</t>
  </si>
  <si>
    <t>-501.105754034299 124.093676932414 318.957882291155</t>
  </si>
  <si>
    <t>-550.615155394043 46.7169147261627 772.960484948404</t>
  </si>
  <si>
    <t>-399.563691697111 50.5197201007156 828.212772257529</t>
  </si>
  <si>
    <t>9763-20170724T120845.743237000.bin</t>
  </si>
  <si>
    <t>-511.438771704828 249.524483665727 -93.9439199779717</t>
  </si>
  <si>
    <t>-528.42988895214 246.555055493138 -203.305578092283</t>
  </si>
  <si>
    <t>-538.920397284439 246.48625660496 -295.586573936102</t>
  </si>
  <si>
    <t>-547.765785892651 247.262872205547 -379.008996263999</t>
  </si>
  <si>
    <t>-555.386243409579 248.880894207915 -462.540090515592</t>
  </si>
  <si>
    <t>-565.157875285599 252.132660182302 -584.764762275984</t>
  </si>
  <si>
    <t>-551.397728058748 256.883570115501 -661.760212977914</t>
  </si>
  <si>
    <t>-560.365942902877 282.053073041896 -530.339976219282</t>
  </si>
  <si>
    <t>-550.212166313238 435.119323910069 -501.954973975779</t>
  </si>
  <si>
    <t>-444.650023738477 460.734362487241 -241.610699684708</t>
  </si>
  <si>
    <t>-217.874160378816 419.604178784517 -212.808992913762</t>
  </si>
  <si>
    <t>-561.374283979846 219.358825824895 -531.92724442341</t>
  </si>
  <si>
    <t>-574.112186440718 65.8268510071712 -507.369429578301</t>
  </si>
  <si>
    <t>-599.649518773454 13.8512384297694 -231.280782222736</t>
  </si>
  <si>
    <t>-405.602109368729 124.238782393025 -295.379980237907</t>
  </si>
  <si>
    <t>-523.923938328445 341.128671105605 -96.0934778628376</t>
  </si>
  <si>
    <t>-571.42339127396 322.35077162438 316.330760617777</t>
  </si>
  <si>
    <t>-634.917147730602 326.633251809033 774.92286420556</t>
  </si>
  <si>
    <t>-484.437200327856 331.693954551137 831.614721199463</t>
  </si>
  <si>
    <t>-499.151587760467 157.881735287378 -95.212218064344</t>
  </si>
  <si>
    <t>-500.947852876457 123.837154463125 318.962048185107</t>
  </si>
  <si>
    <t>-550.522192009142 46.6279587944998 772.970396855837</t>
  </si>
  <si>
    <t>-399.488812433122 50.0170307832777 828.299094313569</t>
  </si>
  <si>
    <t>9763-20170724T120845.777327700.bin</t>
  </si>
  <si>
    <t>-511.420118508565 249.391699355216 -93.9417578430516</t>
  </si>
  <si>
    <t>-528.396768024259 246.424610473641 -203.305750229814</t>
  </si>
  <si>
    <t>-538.899305568308 246.362398004602 -295.585386901753</t>
  </si>
  <si>
    <t>-547.765040647982 247.147214187952 -379.005465750447</t>
  </si>
  <si>
    <t>-555.415273351399 248.775566067571 -462.533694678624</t>
  </si>
  <si>
    <t>-565.240684053109 252.04475368004 -584.753491501741</t>
  </si>
  <si>
    <t>-551.541094768623 256.897571594294 -661.753590298241</t>
  </si>
  <si>
    <t>-560.411788013845 281.957191275197 -530.327725273299</t>
  </si>
  <si>
    <t>-550.177110410395 435.00654901291 -501.893699245209</t>
  </si>
  <si>
    <t>-444.020602372942 460.536347671905 -241.783029320419</t>
  </si>
  <si>
    <t>-217.332938875659 418.960692388497 -212.926434995699</t>
  </si>
  <si>
    <t>-561.446924948223 219.263657161758 -531.921405441735</t>
  </si>
  <si>
    <t>-574.177251542531 65.7366004079358 -507.34027223213</t>
  </si>
  <si>
    <t>-599.362813187528 13.8457684003331 -231.203307362249</t>
  </si>
  <si>
    <t>-405.532117904135 124.491306301912 -295.513215360794</t>
  </si>
  <si>
    <t>-523.923086369783 340.986126874261 -96.079764595964</t>
  </si>
  <si>
    <t>-571.450033891652 322.299011883753 316.345478715076</t>
  </si>
  <si>
    <t>-634.940390182969 326.624275964004 774.932112157553</t>
  </si>
  <si>
    <t>-484.465610088335 331.812522299242 831.626475060252</t>
  </si>
  <si>
    <t>-499.104060693718 157.742437998219 -95.2185421802689</t>
  </si>
  <si>
    <t>-500.930798915835 123.764604118751 318.961146311677</t>
  </si>
  <si>
    <t>-550.511771813231 46.6855955165968 772.968488255062</t>
  </si>
  <si>
    <t>-399.485900408527 50.5633191305537 828.285465548751</t>
  </si>
  <si>
    <t>9763-20170724T120845.841512800.bin</t>
  </si>
  <si>
    <t>-511.408208644345 249.180727820355 -93.9638424871404</t>
  </si>
  <si>
    <t>-528.364436258525 246.213956317529 -203.330938746262</t>
  </si>
  <si>
    <t>-538.907732757718 246.164383237942 -295.605916501071</t>
  </si>
  <si>
    <t>-547.832969558794 246.966596087347 -379.019575837961</t>
  </si>
  <si>
    <t>-555.564856833238 248.618706854795 -462.539789045467</t>
  </si>
  <si>
    <t>-565.53376583565 251.929327038722 -584.746908280531</t>
  </si>
  <si>
    <t>-552.002695480137 257.003690306663 -661.762288388266</t>
  </si>
  <si>
    <t>-560.60205366225 281.822582094462 -530.319745711621</t>
  </si>
  <si>
    <t>-550.120580504243 434.837995270291 -501.810553663234</t>
  </si>
  <si>
    <t>-442.981838641813 460.002834663883 -242.06728102555</t>
  </si>
  <si>
    <t>-216.674736634097 416.504732368593 -213.057966630495</t>
  </si>
  <si>
    <t>-561.716883654763 219.130943127973 -531.927181928298</t>
  </si>
  <si>
    <t>-574.422215058877 65.6045578694786 -507.311505969168</t>
  </si>
  <si>
    <t>-598.654392414799 13.5631021144852 -231.11755120929</t>
  </si>
  <si>
    <t>-405.681999451697 125.22795375696 -296.241942908532</t>
  </si>
  <si>
    <t>-523.947200298998 340.775178286591 -96.0925270831443</t>
  </si>
  <si>
    <t>-571.488172412142 322.158367861418 316.334361249606</t>
  </si>
  <si>
    <t>-634.973967260877 326.627698251812 774.940937472891</t>
  </si>
  <si>
    <t>-484.50572267164 331.903760755433 831.644491986974</t>
  </si>
  <si>
    <t>-499.06878227016 157.547208907319 -95.2423164121416</t>
  </si>
  <si>
    <t>-500.905924680523 123.629308073141 318.942198316313</t>
  </si>
  <si>
    <t>-550.498068013939 46.6951033756864 772.967716211967</t>
  </si>
  <si>
    <t>-399.458726864497 50.6869531688865 828.239931446148</t>
  </si>
  <si>
    <t>9763-20170724T120845.872587900.bin</t>
  </si>
  <si>
    <t>-511.383203058303 249.086402002402 -93.9689502350311</t>
  </si>
  <si>
    <t>-528.358912927016 246.115046639344 -203.332993482323</t>
  </si>
  <si>
    <t>-538.927370482592 246.073384138373 -295.605208082442</t>
  </si>
  <si>
    <t>-547.878437648228 246.887458441955 -379.015932964623</t>
  </si>
  <si>
    <t>-555.639043169035 248.556191484942 -462.532982667507</t>
  </si>
  <si>
    <t>-565.65278259358 251.896579523921 -584.735718861916</t>
  </si>
  <si>
    <t>-552.203720426479 257.076122538481 -661.758498482933</t>
  </si>
  <si>
    <t>-560.68008153396 281.776406219576 -530.304895665178</t>
  </si>
  <si>
    <t>-550.067587799947 434.765763890831 -501.704833148721</t>
  </si>
  <si>
    <t>-442.479114483832 459.555519871443 -242.111314947382</t>
  </si>
  <si>
    <t>-216.409816141105 414.861629748786 -213.065598915232</t>
  </si>
  <si>
    <t>-561.837547031447 219.085514012319 -531.923567162229</t>
  </si>
  <si>
    <t>-574.578544747587 65.5569275127575 -507.362916710894</t>
  </si>
  <si>
    <t>-598.309089764547 13.2191917423399 -231.18133445907</t>
  </si>
  <si>
    <t>-405.968304260017 125.629566754273 -296.888936566964</t>
  </si>
  <si>
    <t>-523.948591686643 340.707240037465 -96.1013886123603</t>
  </si>
  <si>
    <t>-571.447607120143 322.115614896242 316.331421687616</t>
  </si>
  <si>
    <t>-634.983330566221 326.648704547133 774.941652926031</t>
  </si>
  <si>
    <t>-484.522877217375 332.066224051725 831.652554987536</t>
  </si>
  <si>
    <t>-499.021499499833 157.412937240601 -95.2584069898277</t>
  </si>
  <si>
    <t>-500.926816809234 123.535900403744 318.929141803883</t>
  </si>
  <si>
    <t>-550.477861525465 46.6270999042313 772.975878950286</t>
  </si>
  <si>
    <t>-399.42717635452 50.4434899090472 828.229452096398</t>
  </si>
  <si>
    <t>9763-20170724T120845.944455200.bin</t>
  </si>
  <si>
    <t>-511.340837042973 248.778202983467 -93.9968731529859</t>
  </si>
  <si>
    <t>-528.332450940688 245.814940764288 -203.358603347043</t>
  </si>
  <si>
    <t>-538.926724958301 245.811329266765 -295.627790235947</t>
  </si>
  <si>
    <t>-547.905212245924 246.673184383559 -379.035180172541</t>
  </si>
  <si>
    <t>-555.696720371067 248.402429246593 -462.548228767117</t>
  </si>
  <si>
    <t>-565.758883058542 251.845087817596 -584.744072168958</t>
  </si>
  <si>
    <t>-552.535407770465 257.243574358183 -661.790827431256</t>
  </si>
  <si>
    <t>-560.711954276037 281.678469323982 -530.294548952065</t>
  </si>
  <si>
    <t>-549.796689185562 434.621075653147 -501.529205656429</t>
  </si>
  <si>
    <t>-441.551899547096 458.216498892769 -242.097341389812</t>
  </si>
  <si>
    <t>-216.045095969044 410.463726474462 -213.550974584739</t>
  </si>
  <si>
    <t>-561.97538610609 218.990794135334 -531.956636003579</t>
  </si>
  <si>
    <t>-574.90698407119 65.4513839888314 -507.568545400617</t>
  </si>
  <si>
    <t>-597.328845653431 12.1896445105979 -231.454242220911</t>
  </si>
  <si>
    <t>-406.806044662343 126.733641989681 -298.754400129551</t>
  </si>
  <si>
    <t>-523.871167112652 340.482874477258 -96.1080247099077</t>
  </si>
  <si>
    <t>-571.401298779108 321.947365218618 316.323708778364</t>
  </si>
  <si>
    <t>-635.031494705525 326.626594956202 774.935987323214</t>
  </si>
  <si>
    <t>-484.571292486724 331.809471556669 831.669552219296</t>
  </si>
  <si>
    <t>-499.007008946593 157.033624776791 -95.2874074499572</t>
  </si>
  <si>
    <t>-501.002263042343 123.227918110919 318.905574609386</t>
  </si>
  <si>
    <t>-550.441458270881 46.5845573363899 773.00476278571</t>
  </si>
  <si>
    <t>-399.372992412501 49.8760999318024 828.243437459531</t>
  </si>
  <si>
    <t>9763-20170724T120845.976540900.bin</t>
  </si>
  <si>
    <t>-511.337778903835 248.667411120106 -94.0189559323129</t>
  </si>
  <si>
    <t>-528.332533495573 245.728599906706 -203.380928923398</t>
  </si>
  <si>
    <t>-538.950457543887 245.75417446695 -295.647436113327</t>
  </si>
  <si>
    <t>-547.95836318157 246.646947259816 -379.051131796083</t>
  </si>
  <si>
    <t>-555.787262979121 248.411141484352 -462.559939408036</t>
  </si>
  <si>
    <t>-565.912591202865 251.909143720688 -584.749062014818</t>
  </si>
  <si>
    <t>-552.839045305112 257.419173362861 -661.813461277033</t>
  </si>
  <si>
    <t>-560.805486191367 281.716881519296 -530.291363173464</t>
  </si>
  <si>
    <t>-549.733686784142 434.622385189786 -501.438703585502</t>
  </si>
  <si>
    <t>-441.135268809832 457.525702152684 -242.092592005027</t>
  </si>
  <si>
    <t>-215.970867491801 408.026209231854 -213.820164653007</t>
  </si>
  <si>
    <t>-562.133983875896 219.031175042828 -531.975905317499</t>
  </si>
  <si>
    <t>-575.185113822855 65.4832879349146 -507.653563014792</t>
  </si>
  <si>
    <t>-596.791075556761 12.1145347466916 -231.495147152851</t>
  </si>
  <si>
    <t>-407.198624688285 127.594409831913 -299.815141604421</t>
  </si>
  <si>
    <t>-523.848810779788 340.37601152405 -96.1163381713938</t>
  </si>
  <si>
    <t>-571.397709062373 321.869857736796 316.314540259616</t>
  </si>
  <si>
    <t>-635.050413213892 326.628966322458 774.932818149214</t>
  </si>
  <si>
    <t>-484.59122337601 331.728329111175 831.676704404958</t>
  </si>
  <si>
    <t>-499.027472418802 156.946114288764 -95.309236675616</t>
  </si>
  <si>
    <t>-501.020585290567 123.149714444508 318.884420813284</t>
  </si>
  <si>
    <t>-550.411068118787 46.6057122702023 773.018128722899</t>
  </si>
  <si>
    <t>-399.352240776162 50.0602470018669 828.273084358047</t>
  </si>
  <si>
    <t>9763-20170724T120846.042270800.bin</t>
  </si>
  <si>
    <t>-511.386775701829 248.428193380495 -94.0015684468606</t>
  </si>
  <si>
    <t>-528.429533108679 245.524300886879 -203.356912938549</t>
  </si>
  <si>
    <t>-539.124810680904 245.631516670437 -295.614401928182</t>
  </si>
  <si>
    <t>-548.215761513971 246.620735490039 -379.008142317011</t>
  </si>
  <si>
    <t>-556.13979725811 248.50283957926 -462.505507778786</t>
  </si>
  <si>
    <t>-566.41662282328 252.196579290957 -584.676032264998</t>
  </si>
  <si>
    <t>-553.634519614254 257.923120843203 -661.7736538523</t>
  </si>
  <si>
    <t>-561.150704730213 281.915248916526 -530.184809685712</t>
  </si>
  <si>
    <t>-549.527758096306 434.731994225402 -501.057106609227</t>
  </si>
  <si>
    <t>-440.206313462355 456.119626711225 -241.885340076026</t>
  </si>
  <si>
    <t>-215.690126365812 403.345584099835 -214.391249688738</t>
  </si>
  <si>
    <t>-562.663874467178 219.23605975985 -531.952616822264</t>
  </si>
  <si>
    <t>-576.031715834491 65.6890792678241 -507.817774353476</t>
  </si>
  <si>
    <t>-595.559472689378 12.110203622263 -231.545163183891</t>
  </si>
  <si>
    <t>-408.242070670379 129.901750361231 -302.156083763597</t>
  </si>
  <si>
    <t>-523.85323433579 340.160436664999 -96.1045675233586</t>
  </si>
  <si>
    <t>-571.329252302493 321.743194837087 316.338638023463</t>
  </si>
  <si>
    <t>-635.05977904682 326.695709812652 774.938236022567</t>
  </si>
  <si>
    <t>-484.618136902873 332.14016084577 831.696338045138</t>
  </si>
  <si>
    <t>-499.103038162584 156.668314135837 -95.3044573908902</t>
  </si>
  <si>
    <t>-500.904230577101 123.070149168693 318.906306052862</t>
  </si>
  <si>
    <t>-550.326225747759 46.5032115638824 773.040407356729</t>
  </si>
  <si>
    <t>-399.278036243598 49.4776690112947 828.352506842914</t>
  </si>
  <si>
    <t>9763-20170724T120846.074352600.bin</t>
  </si>
  <si>
    <t>-511.428247062323 248.248556268959 -94.0063026669217</t>
  </si>
  <si>
    <t>-528.51327582892 245.361005490182 -203.355498511756</t>
  </si>
  <si>
    <t>-539.229497750258 245.528702741143 -295.610555429811</t>
  </si>
  <si>
    <t>-548.332313238785 246.590979976712 -379.001999320474</t>
  </si>
  <si>
    <t>-556.260119112197 248.564267629809 -462.496816152451</t>
  </si>
  <si>
    <t>-566.533038433958 252.410026498235 -584.663124298893</t>
  </si>
  <si>
    <t>-553.887166325027 258.256903733886 -661.774195938276</t>
  </si>
  <si>
    <t>-561.214305430571 282.059875049177 -530.139322578638</t>
  </si>
  <si>
    <t>-549.280631263418 434.820460376662 -500.849685937161</t>
  </si>
  <si>
    <t>-439.703928677319 455.463349778865 -241.725349985877</t>
  </si>
  <si>
    <t>-215.486398775442 401.087442771564 -214.92445799846</t>
  </si>
  <si>
    <t>-562.836401963993 219.385311272535 -531.976012067135</t>
  </si>
  <si>
    <t>-576.412887648091 65.8385673310872 -507.976103692615</t>
  </si>
  <si>
    <t>-594.735366434113 11.9074980801483 -231.689481631958</t>
  </si>
  <si>
    <t>-408.705236028587 131.085964670501 -303.367650432803</t>
  </si>
  <si>
    <t>-523.886838108679 339.990527351128 -96.0982069233237</t>
  </si>
  <si>
    <t>-571.313508854497 321.639774043627 316.353747112627</t>
  </si>
  <si>
    <t>-635.081038882868 326.682686997825 774.946749860248</t>
  </si>
  <si>
    <t>-484.642165003851 332.099209985852 831.71504025635</t>
  </si>
  <si>
    <t>-499.147263102224 156.452806277612 -95.3181774744858</t>
  </si>
  <si>
    <t>-500.866643691037 123.01942399945 318.906230987178</t>
  </si>
  <si>
    <t>-550.306057206267 46.5037025682236 773.0368270105</t>
  </si>
  <si>
    <t>-399.263729117108 49.7849188332825 828.347415709511</t>
  </si>
  <si>
    <t>9763-20170724T120846.144134500.bin</t>
  </si>
  <si>
    <t>-511.5827534675 247.80979896593 -94.0527495501786</t>
  </si>
  <si>
    <t>-528.686994292691 244.969680181075 -203.400232736801</t>
  </si>
  <si>
    <t>-539.401143428258 245.249679912329 -295.65517128654</t>
  </si>
  <si>
    <t>-548.492809889152 246.443903126766 -379.046193865964</t>
  </si>
  <si>
    <t>-556.398972149318 248.577781951846 -462.539089581532</t>
  </si>
  <si>
    <t>-566.627551824888 252.689097294121 -584.700356500295</t>
  </si>
  <si>
    <t>-554.221596415432 258.789136652547 -661.830728985421</t>
  </si>
  <si>
    <t>-561.236935804613 282.217848830567 -530.118196436239</t>
  </si>
  <si>
    <t>-548.833459037376 434.884744355888 -500.481887724749</t>
  </si>
  <si>
    <t>-438.380396889008 453.7804813846 -241.596482205857</t>
  </si>
  <si>
    <t>-214.768193070789 396.306643946699 -216.241592804605</t>
  </si>
  <si>
    <t>-563.041823464976 219.552103607324 -532.076026797748</t>
  </si>
  <si>
    <t>-576.838965708928 65.9709335038101 -508.450972194429</t>
  </si>
  <si>
    <t>-592.707152654703 10.2783714366519 -232.361910776185</t>
  </si>
  <si>
    <t>-409.907485511608 133.28901137911 -305.854690184528</t>
  </si>
  <si>
    <t>-523.923861838257 339.610091011533 -96.1101072656046</t>
  </si>
  <si>
    <t>-571.322551639263 321.382298817186 316.350451954203</t>
  </si>
  <si>
    <t>-635.107753112563 326.690024731176 774.950871809571</t>
  </si>
  <si>
    <t>-484.674085917945 332.1414441536 831.729713817016</t>
  </si>
  <si>
    <t>-499.409973313106 155.979972166421 -95.3801103592411</t>
  </si>
  <si>
    <t>-500.949148090401 122.745481930356 318.861003175646</t>
  </si>
  <si>
    <t>-550.278722605563 46.549574944898 773.039646908608</t>
  </si>
  <si>
    <t>-399.242400067745 49.8828487702899 828.363454539554</t>
  </si>
  <si>
    <t>9763-20170724T120846.176217000.bin</t>
  </si>
  <si>
    <t>-511.68402797307 247.581156465061 -94.0661104335181</t>
  </si>
  <si>
    <t>-528.812861449836 244.763926868835 -203.410482900874</t>
  </si>
  <si>
    <t>-539.540633477936 245.099030694171 -295.663480478805</t>
  </si>
  <si>
    <t>-548.641021570211 246.357704856077 -379.052594982459</t>
  </si>
  <si>
    <t>-556.551749301638 248.569615203378 -462.543081931301</t>
  </si>
  <si>
    <t>-566.781692214055 252.810607090059 -584.699891673788</t>
  </si>
  <si>
    <t>-554.482464830313 259.051032350649 -661.836193185822</t>
  </si>
  <si>
    <t>-561.358760288656 282.280587013653 -530.088957852813</t>
  </si>
  <si>
    <t>-548.775390237595 434.885874337963 -500.267072820754</t>
  </si>
  <si>
    <t>-437.738449483715 453.084404837722 -241.581516421699</t>
  </si>
  <si>
    <t>-214.405546185885 394.311208495228 -216.748891218866</t>
  </si>
  <si>
    <t>-563.227074398052 219.618636873523 -532.108076604857</t>
  </si>
  <si>
    <t>-577.078743165814 65.9996371643226 -508.744959776981</t>
  </si>
  <si>
    <t>-591.662125667656 9.09380996207369 -232.832697624072</t>
  </si>
  <si>
    <t>-410.532534919118 134.120062460204 -307.055399803045</t>
  </si>
  <si>
    <t>-524.019380589203 339.391136215487 -96.1219508689717</t>
  </si>
  <si>
    <t>-571.372826108262 321.232102945701 316.346833875451</t>
  </si>
  <si>
    <t>-635.136913504523 326.662670157605 774.953490162734</t>
  </si>
  <si>
    <t>-484.700791292739 331.913674020961 831.74444693218</t>
  </si>
  <si>
    <t>-499.535619416291 155.768917746709 -95.4194401327483</t>
  </si>
  <si>
    <t>-501.070262739965 122.585052001532 318.825777358597</t>
  </si>
  <si>
    <t>-550.263724199639 46.5566128977193 773.038729561838</t>
  </si>
  <si>
    <t>-399.230400365763 49.836122323107 828.37405160985</t>
  </si>
  <si>
    <t>9763-20170724T120846.240937400.bin</t>
  </si>
  <si>
    <t>-512.023623304608 247.141379733852 -94.1149230985667</t>
  </si>
  <si>
    <t>-529.238123737709 244.335239500032 -203.44600419573</t>
  </si>
  <si>
    <t>-540.028661496666 244.771702156195 -295.691341200768</t>
  </si>
  <si>
    <t>-549.179449648997 246.158854379786 -379.072789628515</t>
  </si>
  <si>
    <t>-557.132554751203 248.535535239657 -462.554821914322</t>
  </si>
  <si>
    <t>-567.414177712231 253.056393469579 -584.697231178262</t>
  </si>
  <si>
    <t>-555.284171881471 259.579627423405 -661.836845095861</t>
  </si>
  <si>
    <t>-561.892944309842 282.399159538587 -530.027857546277</t>
  </si>
  <si>
    <t>-548.871362136348 434.892548616599 -499.773935811325</t>
  </si>
  <si>
    <t>-436.622088674494 451.473457560707 -241.503124298183</t>
  </si>
  <si>
    <t>-214.008610740097 389.363407683948 -218.39246386078</t>
  </si>
  <si>
    <t>-563.91243836422 219.746133284661 -532.176555185306</t>
  </si>
  <si>
    <t>-577.922978506487 66.061218891869 -509.32896887304</t>
  </si>
  <si>
    <t>-588.775351536025 6.04595270279378 -233.90393483798</t>
  </si>
  <si>
    <t>-411.539344989499 135.504015240155 -309.907179127417</t>
  </si>
  <si>
    <t>-524.385134147253 338.98327882668 -96.1653749324776</t>
  </si>
  <si>
    <t>-571.531173419106 320.990100276794 316.334449415775</t>
  </si>
  <si>
    <t>-635.155530296423 326.66533665382 774.961498089928</t>
  </si>
  <si>
    <t>-484.720679075643 331.901714440785 831.757424755627</t>
  </si>
  <si>
    <t>-499.861869103619 155.284039029388 -95.4896106973306</t>
  </si>
  <si>
    <t>-501.289763844763 122.374576118435 318.77780032507</t>
  </si>
  <si>
    <t>-550.244209533972 46.490895254215 773.042248333308</t>
  </si>
  <si>
    <t>-399.205114325847 50.1011694438571 828.34120189665</t>
  </si>
  <si>
    <t>9763-20170724T120846.279039500.bin</t>
  </si>
  <si>
    <t>-512.274637475246 246.909241602134 -94.1507014939706</t>
  </si>
  <si>
    <t>-529.554714535805 244.11181965433 -203.471640057371</t>
  </si>
  <si>
    <t>-540.412024210811 244.614147857784 -295.708798758781</t>
  </si>
  <si>
    <t>-549.626173467811 246.084951638783 -379.081889173884</t>
  </si>
  <si>
    <t>-557.644669010232 248.568745058504 -462.554476916779</t>
  </si>
  <si>
    <t>-568.023305931939 253.271564754347 -584.681810440253</t>
  </si>
  <si>
    <t>-555.956984569783 259.932959605189 -661.819639529104</t>
  </si>
  <si>
    <t>-562.413303605571 282.531554701565 -529.976985700225</t>
  </si>
  <si>
    <t>-549.074846400532 434.931823852776 -499.459765660359</t>
  </si>
  <si>
    <t>-436.307675614874 450.707219316744 -241.364304720589</t>
  </si>
  <si>
    <t>-213.969931755036 387.288316934013 -219.171790478418</t>
  </si>
  <si>
    <t>-564.525221497233 219.884302063535 -532.209832115528</t>
  </si>
  <si>
    <t>-578.685262742399 66.1732166766667 -509.588160631074</t>
  </si>
  <si>
    <t>-586.92311183292 4.6759521225872 -234.399500351328</t>
  </si>
  <si>
    <t>-411.864106837612 136.388099108629 -311.566859226382</t>
  </si>
  <si>
    <t>-524.631052919546 338.757857132642 -96.1955084599953</t>
  </si>
  <si>
    <t>-571.641693384986 320.874692804164 316.324511970578</t>
  </si>
  <si>
    <t>-635.177729563951 326.635401699267 774.969304531615</t>
  </si>
  <si>
    <t>-484.739075201594 331.717587146128 831.768950298927</t>
  </si>
  <si>
    <t>-500.119309731341 155.02063768162 -95.5371081728732</t>
  </si>
  <si>
    <t>-501.419401322092 122.311606860061 318.746602144773</t>
  </si>
  <si>
    <t>-550.268585114473 46.5530910637713 773.036266859196</t>
  </si>
  <si>
    <t>-399.227163542791 50.7789789890264 828.285208832919</t>
  </si>
  <si>
    <t>9763-20170724T120846.342212600.bin</t>
  </si>
  <si>
    <t>-512.804839726219 246.269144271506 -94.2467938413125</t>
  </si>
  <si>
    <t>-530.237876010203 243.482909389048 -203.543844832873</t>
  </si>
  <si>
    <t>-541.256149417849 244.122196878479 -295.761128453943</t>
  </si>
  <si>
    <t>-550.62554071283 245.770106604941 -379.113446707695</t>
  </si>
  <si>
    <t>-558.807534688981 248.483513575289 -462.563078906629</t>
  </si>
  <si>
    <t>-569.432384288627 253.579930705042 -584.653541571192</t>
  </si>
  <si>
    <t>-557.495069941739 260.490555778578 -661.789403841055</t>
  </si>
  <si>
    <t>-563.659721354822 282.661715891431 -529.870632471311</t>
  </si>
  <si>
    <t>-549.958216684273 434.960114019433 -498.967011271273</t>
  </si>
  <si>
    <t>-435.857396831073 448.959262256968 -241.355572082807</t>
  </si>
  <si>
    <t>-213.942940449554 383.294470908535 -221.59082291287</t>
  </si>
  <si>
    <t>-565.880906290181 220.025534167573 -532.291877691461</t>
  </si>
  <si>
    <t>-580.128167664502 66.2641577999257 -510.114580021411</t>
  </si>
  <si>
    <t>-582.833424241878 2.0092720814439 -235.446445581554</t>
  </si>
  <si>
    <t>-412.189809939437 138.11437736371 -314.848005983578</t>
  </si>
  <si>
    <t>-525.065397643956 338.22317941486 -96.2684447162794</t>
  </si>
  <si>
    <t>-571.79866396389 320.601034198591 316.294402840708</t>
  </si>
  <si>
    <t>-635.202750880607 326.612507018766 774.970638475877</t>
  </si>
  <si>
    <t>-484.762761604794 331.837354212867 831.753866706925</t>
  </si>
  <si>
    <t>-500.734089342572 154.274222484868 -95.6361413146121</t>
  </si>
  <si>
    <t>-501.787637407904 121.900654678061 318.674627805316</t>
  </si>
  <si>
    <t>-550.29463991192 46.480684282604 773.044122314215</t>
  </si>
  <si>
    <t>-399.200819764968 49.4746590348846 828.230432923385</t>
  </si>
  <si>
    <t>9763-20170724T120846.407890400.bin</t>
  </si>
  <si>
    <t>-513.437338855222 245.634533996134 -94.3508695717237</t>
  </si>
  <si>
    <t>-531.014528939144 242.833092175807 -203.624368335304</t>
  </si>
  <si>
    <t>-542.207577919492 243.611114208343 -295.819504876674</t>
  </si>
  <si>
    <t>-551.753151680621 245.447020461843 -379.148019317403</t>
  </si>
  <si>
    <t>-560.127747757003 248.411090483612 -462.570038723484</t>
  </si>
  <si>
    <t>-571.05016954276 253.943729138878 -584.615056854562</t>
  </si>
  <si>
    <t>-559.200026917085 261.108457309727 -661.741369504976</t>
  </si>
  <si>
    <t>-565.131552273602 282.829171541154 -529.743873260212</t>
  </si>
  <si>
    <t>-551.291209273669 435.023157294066 -498.38022097368</t>
  </si>
  <si>
    <t>-435.094618102189 447.287882696722 -241.618652450085</t>
  </si>
  <si>
    <t>-213.358828046332 380.54042052574 -223.547893991435</t>
  </si>
  <si>
    <t>-567.383467351016 220.202836930313 -532.381401002222</t>
  </si>
  <si>
    <t>-581.514469569605 66.3555657984955 -510.753318245399</t>
  </si>
  <si>
    <t>-579.65312412219 0.170625413663629 -236.536810202453</t>
  </si>
  <si>
    <t>-412.576988385626 139.972217401757 -317.094975393534</t>
  </si>
  <si>
    <t>-525.694720658808 337.630837266194 -96.3648662427418</t>
  </si>
  <si>
    <t>-572.068222510335 320.297484339445 316.250752532164</t>
  </si>
  <si>
    <t>-635.241760075928 326.563408898079 774.972131062098</t>
  </si>
  <si>
    <t>-484.794709292031 331.796664796369 831.735780192926</t>
  </si>
  <si>
    <t>-501.349988835203 153.630704023184 -95.7314771126366</t>
  </si>
  <si>
    <t>-502.310880549799 121.559048350052 318.603078019979</t>
  </si>
  <si>
    <t>-550.326863066851 46.4279650787835 773.063655898031</t>
  </si>
  <si>
    <t>-399.195739386122 49.6002441686524 828.137476167236</t>
  </si>
  <si>
    <t>9763-20170724T120846.445054500.bin</t>
  </si>
  <si>
    <t>-513.76035247152 245.316021975443 -94.399312184941</t>
  </si>
  <si>
    <t>-531.397049245725 242.508169094986 -203.662938806754</t>
  </si>
  <si>
    <t>-542.660491195283 243.347704118528 -295.849053354633</t>
  </si>
  <si>
    <t>-552.276273810474 245.26651354619 -379.16760824295</t>
  </si>
  <si>
    <t>-560.726812022182 248.341171216973 -462.577944339794</t>
  </si>
  <si>
    <t>-571.7656072506 254.066304558604 -584.603679785347</t>
  </si>
  <si>
    <t>-559.949407985924 261.361412312642 -661.722825636874</t>
  </si>
  <si>
    <t>-565.79746958159 282.865361693298 -529.69253100608</t>
  </si>
  <si>
    <t>-551.974544980931 435.012567123342 -498.109523422595</t>
  </si>
  <si>
    <t>-434.584087088131 446.557887933165 -241.858145958144</t>
  </si>
  <si>
    <t>-212.936011908463 379.2748540275 -224.72169527246</t>
  </si>
  <si>
    <t>-568.046309588389 220.242842052809 -532.427148989553</t>
  </si>
  <si>
    <t>-582.001489075 66.3434311619139 -511.04964337878</t>
  </si>
  <si>
    <t>-412.791068240748 140.64434539758 -317.733502551657</t>
  </si>
  <si>
    <t>-526.049900839982 337.304708270246 -96.4153589111785</t>
  </si>
  <si>
    <t>-572.300574409551 320.11876181773 316.220226726279</t>
  </si>
  <si>
    <t>-635.26422644296 326.531024207267 774.972393226903</t>
  </si>
  <si>
    <t>-484.808826239699 331.729575503851 831.717067929574</t>
  </si>
  <si>
    <t>-501.652338103658 153.321448596518 -95.7925971545077</t>
  </si>
  <si>
    <t>-502.5689828763 121.37930160242 318.552034208055</t>
  </si>
  <si>
    <t>-550.37777027564 46.5383359774498 773.072018456751</t>
  </si>
  <si>
    <t>-399.235523069963 50.5168474241821 828.063203742748</t>
  </si>
  <si>
    <t>9763-20170724T120846.478142300.bin</t>
  </si>
  <si>
    <t>-514.09236925769 244.928181759696 -94.4573549610465</t>
  </si>
  <si>
    <t>-531.792415927798 242.100051411454 -203.710270096893</t>
  </si>
  <si>
    <t>-543.135113652782 242.990014079249 -295.886171439312</t>
  </si>
  <si>
    <t>-552.831425687501 244.981503337679 -379.193790031249</t>
  </si>
  <si>
    <t>-561.370678267378 248.156391479338 -462.591254959193</t>
  </si>
  <si>
    <t>-572.547139717629 254.058765215493 -584.595980400051</t>
  </si>
  <si>
    <t>-560.781825013063 261.491710099947 -661.709870982409</t>
  </si>
  <si>
    <t>-566.531903989351 282.778475479519 -529.648374688527</t>
  </si>
  <si>
    <t>-552.777551455182 434.889672310565 -497.854750551085</t>
  </si>
  <si>
    <t>-434.112052302798 445.634631777191 -242.156576752301</t>
  </si>
  <si>
    <t>-212.486853906374 378.114731748468 -225.668190920219</t>
  </si>
  <si>
    <t>-568.754153315015 220.15910404193 -532.474290547319</t>
  </si>
  <si>
    <t>-582.504154631586 66.1982937774867 -511.389459018456</t>
  </si>
  <si>
    <t>-413.237001963619 141.164142646831 -318.164963939633</t>
  </si>
  <si>
    <t>-526.481277270521 336.945122124263 -96.4788667874802</t>
  </si>
  <si>
    <t>-572.502864900262 319.896938601078 316.187992147086</t>
  </si>
  <si>
    <t>-635.296372658224 326.476147179706 774.973008174569</t>
  </si>
  <si>
    <t>-484.831494326796 331.687322653077 831.691616459334</t>
  </si>
  <si>
    <t>-501.899829133081 152.872318627941 -95.8524027048658</t>
  </si>
  <si>
    <t>-502.798789526407 121.076957458501 318.503544363128</t>
  </si>
  <si>
    <t>-550.394006886186 46.4312417832832 773.087700869459</t>
  </si>
  <si>
    <t>-399.210180902235 49.4473025151901 828.025829421583</t>
  </si>
  <si>
    <t>9763-20170724T120846.569923900.bin</t>
  </si>
  <si>
    <t>-514.840975171478 244.278672422615 -94.5975129679128</t>
  </si>
  <si>
    <t>-532.704393205747 241.403525623977 -203.822678750031</t>
  </si>
  <si>
    <t>-544.214994354021 242.412620095703 -295.9764389589</t>
  </si>
  <si>
    <t>-554.071717388551 244.575036281734 -379.260876849996</t>
  </si>
  <si>
    <t>-562.778064775 247.985345354399 -462.631736903995</t>
  </si>
  <si>
    <t>-574.204344836692 254.302596781752 -584.592654114168</t>
  </si>
  <si>
    <t>-562.551564257557 262.054078816864 -661.692305858184</t>
  </si>
  <si>
    <t>-568.114350245297 282.836766938542 -529.55662695882</t>
  </si>
  <si>
    <t>-554.464579684133 434.85010067045 -497.267501691305</t>
  </si>
  <si>
    <t>-433.442786922993 444.419436592729 -242.629124910409</t>
  </si>
  <si>
    <t>-212.012856988842 375.884570974324 -227.786685677987</t>
  </si>
  <si>
    <t>-570.266788989011 220.22472844741 -532.598000764598</t>
  </si>
  <si>
    <t>-583.573197454426 66.1506865442368 -512.059959080854</t>
  </si>
  <si>
    <t>-414.249159517301 142.094207607811 -318.608037306355</t>
  </si>
  <si>
    <t>-527.348962162045 336.30163080943 -96.6087795538748</t>
  </si>
  <si>
    <t>-572.882694194358 319.554903452005 316.124576069578</t>
  </si>
  <si>
    <t>-635.342198961887 326.38368496747 774.974613950587</t>
  </si>
  <si>
    <t>-484.858376306795 331.410944453496 831.659297999588</t>
  </si>
  <si>
    <t>-502.553252353358 152.219422388423 -95.9750331521307</t>
  </si>
  <si>
    <t>-503.267170234594 120.7971604818 318.409691656766</t>
  </si>
  <si>
    <t>-550.478269319361 46.5240658619639 773.10452998914</t>
  </si>
  <si>
    <t>-399.251128109605 50.0808920101053 827.890801099801</t>
  </si>
  <si>
    <t>9763-20170724T120846.573944100.bin</t>
  </si>
  <si>
    <t>-515.24739091911 243.944792097705 -94.646392655136</t>
  </si>
  <si>
    <t>-533.194468580585 241.058348458819 -203.857485258638</t>
  </si>
  <si>
    <t>-544.783419536211 242.125958274875 -296.000894813937</t>
  </si>
  <si>
    <t>-554.712398235349 244.369552427881 -379.274526428922</t>
  </si>
  <si>
    <t>-563.492038660409 247.888540567596 -462.633260422357</t>
  </si>
  <si>
    <t>-575.025631255192 254.395539627862 -584.574044865574</t>
  </si>
  <si>
    <t>-563.422046925891 262.304441692567 -661.66506859884</t>
  </si>
  <si>
    <t>-568.905871955047 282.844529968002 -529.497147277906</t>
  </si>
  <si>
    <t>-555.299706159472 434.809681151205 -496.970734284392</t>
  </si>
  <si>
    <t>-433.135228488133 443.846665329571 -242.859010805719</t>
  </si>
  <si>
    <t>-211.783214129341 374.933656293388 -228.617600569566</t>
  </si>
  <si>
    <t>-571.023643944644 220.236371602294 -532.637816437863</t>
  </si>
  <si>
    <t>-584.081031260758 66.1032590576779 -512.362881472324</t>
  </si>
  <si>
    <t>-414.663918962374 142.386562522936 -318.812788103743</t>
  </si>
  <si>
    <t>-527.80268026563 335.964902479875 -96.6607019186886</t>
  </si>
  <si>
    <t>-573.083689321609 319.339987455149 316.105384262451</t>
  </si>
  <si>
    <t>-635.374210550744 326.321525348937 774.976860515765</t>
  </si>
  <si>
    <t>-484.877723362405 331.210421786295 831.640058822628</t>
  </si>
  <si>
    <t>-502.920941268622 151.877685047395 -96.0212255372438</t>
  </si>
  <si>
    <t>-503.475118857569 120.624070279718 318.376587287527</t>
  </si>
  <si>
    <t>-550.492025209637 46.4339305967549 773.115000103533</t>
  </si>
  <si>
    <t>-399.230961577943 49.0602063596523 827.860009188585</t>
  </si>
  <si>
    <t>9763-20170724T120846.641623700.bin</t>
  </si>
  <si>
    <t>-516.100450565063 243.479446440635 -94.7309489359385</t>
  </si>
  <si>
    <t>-534.182194854648 240.546956758539 -203.918617781392</t>
  </si>
  <si>
    <t>-545.908007726532 241.714969549548 -296.04344600611</t>
  </si>
  <si>
    <t>-555.967137569111 244.105163091217 -379.297537095873</t>
  </si>
  <si>
    <t>-564.881627165206 247.82770755152 -462.632947420169</t>
  </si>
  <si>
    <t>-576.615765838719 254.6950095811 -584.534955931806</t>
  </si>
  <si>
    <t>-565.098001992094 262.901533431165 -661.607642974528</t>
  </si>
  <si>
    <t>-570.417718876552 282.981046632506 -529.383262802195</t>
  </si>
  <si>
    <t>-556.799299776744 434.878561748279 -496.525737694793</t>
  </si>
  <si>
    <t>-432.524143253767 442.761611285708 -243.400880124329</t>
  </si>
  <si>
    <t>-211.393245749072 372.720821825154 -231.403012705162</t>
  </si>
  <si>
    <t>-572.516233272927 220.382113289299 -532.707613087091</t>
  </si>
  <si>
    <t>-585.218714011193 66.1745788235917 -512.828988552372</t>
  </si>
  <si>
    <t>-415.266609922458 142.733143368331 -319.463633083958</t>
  </si>
  <si>
    <t>-528.663600161602 335.494105837205 -96.7716081461036</t>
  </si>
  <si>
    <t>-573.572351972938 319.13112591706 316.04563565013</t>
  </si>
  <si>
    <t>-635.409763830295 326.271663348335 774.973852469998</t>
  </si>
  <si>
    <t>-484.89297660773 331.26645007514 831.574032750102</t>
  </si>
  <si>
    <t>-503.749611426191 151.431600197812 -96.0923814163473</t>
  </si>
  <si>
    <t>-504.0397905813 120.507742981711 318.330370130246</t>
  </si>
  <si>
    <t>-550.625274916122 46.6441255590105 773.130385497551</t>
  </si>
  <si>
    <t>-399.318908665493 50.7188247699992 827.661133160889</t>
  </si>
  <si>
    <t>9763-20170724T120846.705794000.bin</t>
  </si>
  <si>
    <t>-516.989445100551 243.017557914113 -94.8462232413167</t>
  </si>
  <si>
    <t>-535.210058962676 240.042872043135 -204.009682363909</t>
  </si>
  <si>
    <t>-547.05585744223 241.309260796234 -296.117813466983</t>
  </si>
  <si>
    <t>-557.22129359515 243.841757629865 -379.354802888108</t>
  </si>
  <si>
    <t>-566.238175814864 247.759861067669 -462.670272045857</t>
  </si>
  <si>
    <t>-578.115911207668 254.970508698999 -584.538379502203</t>
  </si>
  <si>
    <t>-566.691207747974 263.428956634458 -661.597836893967</t>
  </si>
  <si>
    <t>-571.843279528185 283.100945034146 -529.315606367863</t>
  </si>
  <si>
    <t>-558.096666122357 434.894101940321 -496.016128922712</t>
  </si>
  <si>
    <t>-431.710637772721 441.458722641522 -243.901008192349</t>
  </si>
  <si>
    <t>-210.640140291669 370.811075991081 -234.66608125233</t>
  </si>
  <si>
    <t>-573.964819016546 220.512148742987 -532.812041544361</t>
  </si>
  <si>
    <t>-586.523147214652 66.2363346573622 -513.37089685819</t>
  </si>
  <si>
    <t>-416.765867659749 143.402051610386 -320.984529337206</t>
  </si>
  <si>
    <t>-529.640828561391 335.038394273979 -96.8968402471832</t>
  </si>
  <si>
    <t>-574.130627405719 318.855174124615 315.972851939719</t>
  </si>
  <si>
    <t>-635.484198390688 326.152786776991 774.972635473537</t>
  </si>
  <si>
    <t>-484.932222892791 331.107308205405 831.482767910107</t>
  </si>
  <si>
    <t>-504.572117516955 150.963951330508 -96.1824697905193</t>
  </si>
  <si>
    <t>-504.667212672741 120.277345924774 318.258035215759</t>
  </si>
  <si>
    <t>-550.725708735471 46.6375806701424 773.145753525216</t>
  </si>
  <si>
    <t>-399.333070059949 49.9531002187277 827.488177784225</t>
  </si>
  <si>
    <t>9763-20170724T120846.744430300.bin</t>
  </si>
  <si>
    <t>-517.436154240151 242.832814270122 -94.9170679900485</t>
  </si>
  <si>
    <t>-535.711058055588 239.8405790718 -204.070931890399</t>
  </si>
  <si>
    <t>-547.598995378216 241.152989930115 -296.172971544495</t>
  </si>
  <si>
    <t>-557.799544418534 243.750905372465 -379.403733264262</t>
  </si>
  <si>
    <t>-566.847333514368 247.758604094683 -462.711512634225</t>
  </si>
  <si>
    <t>-578.765011594041 255.126014742633 -584.566412136747</t>
  </si>
  <si>
    <t>-567.389584071183 263.689383023514 -661.621455252371</t>
  </si>
  <si>
    <t>-572.459708109766 283.185130263076 -529.310905893042</t>
  </si>
  <si>
    <t>-558.581706203603 434.913226706679 -495.803057813336</t>
  </si>
  <si>
    <t>-431.287037299586 441.08889021705 -244.135504546945</t>
  </si>
  <si>
    <t>-210.314895438925 369.938619719893 -236.554231835706</t>
  </si>
  <si>
    <t>-574.611504078048 220.601620200068 -532.884242279885</t>
  </si>
  <si>
    <t>-587.157101447525 66.2945360238525 -513.697404603755</t>
  </si>
  <si>
    <t>-417.598426283148 143.93862101504 -321.888927188641</t>
  </si>
  <si>
    <t>-530.108083378514 334.830196898306 -96.9645618043279</t>
  </si>
  <si>
    <t>-574.452139514763 318.751863512747 315.924845833569</t>
  </si>
  <si>
    <t>-635.529870287613 326.088594276348 774.969781021232</t>
  </si>
  <si>
    <t>-484.958008338251 330.888992812034 831.440265377028</t>
  </si>
  <si>
    <t>-504.991707475681 150.823786277311 -96.2455759196378</t>
  </si>
  <si>
    <t>-504.963370001949 120.231372312925 318.201878732515</t>
  </si>
  <si>
    <t>-550.775096612751 46.7383713545007 773.146294002979</t>
  </si>
  <si>
    <t>-399.375397272676 50.951690345609 827.406593876626</t>
  </si>
  <si>
    <t>9763-20170724T120846.778521300.bin</t>
  </si>
  <si>
    <t>-517.878202089906 242.627326219349 -94.993494985285</t>
  </si>
  <si>
    <t>-536.224791906138 239.641113746956 -204.135593077913</t>
  </si>
  <si>
    <t>-548.165415063997 241.004002807897 -296.230059716567</t>
  </si>
  <si>
    <t>-558.409388140107 243.665434867885 -379.453279441788</t>
  </si>
  <si>
    <t>-567.49582076185 247.754602866109 -462.753144674779</t>
  </si>
  <si>
    <t>-579.463974937247 255.260526479933 -584.594511360716</t>
  </si>
  <si>
    <t>-568.135581523165 263.924975787411 -661.645246990148</t>
  </si>
  <si>
    <t>-573.13031078792 283.256565484398 -529.31047678666</t>
  </si>
  <si>
    <t>-559.17720378689 434.939162312212 -495.634921413985</t>
  </si>
  <si>
    <t>-430.831237791531 440.930633795216 -244.497372580972</t>
  </si>
  <si>
    <t>-209.959515955044 369.335362548665 -238.305833373977</t>
  </si>
  <si>
    <t>-575.294608724572 220.677176527874 -532.952753646162</t>
  </si>
  <si>
    <t>-587.763596440543 66.3388558619899 -513.984335363193</t>
  </si>
  <si>
    <t>-418.19252353281 144.49128759856 -322.692209577143</t>
  </si>
  <si>
    <t>-530.577190873954 334.672068350807 -97.0400386974067</t>
  </si>
  <si>
    <t>-574.694107075364 318.651497280302 315.875943263531</t>
  </si>
  <si>
    <t>-635.525773569665 326.118784276762 774.961905995911</t>
  </si>
  <si>
    <t>-484.948116537026 331.153249309838 831.396293122362</t>
  </si>
  <si>
    <t>-505.416254189168 150.586962197791 -96.3220938286878</t>
  </si>
  <si>
    <t>-505.169665197727 120.130290919403 318.135313774435</t>
  </si>
  <si>
    <t>-550.764785591398 46.6840607144525 773.147038099498</t>
  </si>
  <si>
    <t>-399.354468603954 50.4831473288975 827.408534247341</t>
  </si>
  <si>
    <t>9763-20170724T120846.841747700.bin</t>
  </si>
  <si>
    <t>-518.807335141503 242.202953610054 -95.1086491412045</t>
  </si>
  <si>
    <t>-537.31813559891 239.227593919599 -204.223281638848</t>
  </si>
  <si>
    <t>-549.416632837345 240.671328007858 -296.296000378652</t>
  </si>
  <si>
    <t>-559.809529574784 243.434781894103 -379.497446659105</t>
  </si>
  <si>
    <t>-569.050465927518 247.655131421718 -462.773733876513</t>
  </si>
  <si>
    <t>-581.249686244773 255.385407227953 -584.578170565036</t>
  </si>
  <si>
    <t>-570.018263696377 264.224441792341 -661.623304201873</t>
  </si>
  <si>
    <t>-574.824276177726 283.279974187985 -529.253200889094</t>
  </si>
  <si>
    <t>-560.943294431987 434.907438333059 -495.279567140174</t>
  </si>
  <si>
    <t>-430.105306050539 440.612366455014 -245.424607555427</t>
  </si>
  <si>
    <t>-209.187979153637 369.044757511389 -240.71910519418</t>
  </si>
  <si>
    <t>-576.969291551427 220.706824210729 -533.009565770705</t>
  </si>
  <si>
    <t>-589.128243588873 66.2959436075807 -514.401602567613</t>
  </si>
  <si>
    <t>-419.580270401517 145.735164287458 -324.135615059225</t>
  </si>
  <si>
    <t>-531.589564964039 334.356830904927 -97.1437688591639</t>
  </si>
  <si>
    <t>-575.191569300598 318.447355257869 315.831231927151</t>
  </si>
  <si>
    <t>-635.526568817442 326.132260386825 774.967385498353</t>
  </si>
  <si>
    <t>-484.940202085783 331.102514479672 831.384235191175</t>
  </si>
  <si>
    <t>-506.271809837964 150.036978757614 -96.4566069622964</t>
  </si>
  <si>
    <t>-505.517027856267 119.966282589762 318.028357773918</t>
  </si>
  <si>
    <t>-550.724886613641 46.6660177941412 773.132407744345</t>
  </si>
  <si>
    <t>-399.333607810453 50.2025215875192 827.464754106117</t>
  </si>
  <si>
    <t>9763-20170724T120846.877837000.bin</t>
  </si>
  <si>
    <t>-519.254191719956 241.985059624854 -95.1550985014406</t>
  </si>
  <si>
    <t>-537.863673101673 239.008309345346 -204.252747877647</t>
  </si>
  <si>
    <t>-550.038088763032 240.487292766401 -296.31487731014</t>
  </si>
  <si>
    <t>-560.495877276266 243.296540832709 -379.506865729272</t>
  </si>
  <si>
    <t>-569.797633216124 247.577045164811 -462.773088321805</t>
  </si>
  <si>
    <t>-582.080957589179 255.410997369121 -584.56257761783</t>
  </si>
  <si>
    <t>-570.87570251118 264.341429678055 -661.600964162441</t>
  </si>
  <si>
    <t>-575.635982126954 283.259052343255 -529.21650752926</t>
  </si>
  <si>
    <t>-561.874555522224 434.863613564106 -495.136360211169</t>
  </si>
  <si>
    <t>-429.732160825064 440.764025799185 -245.973325279345</t>
  </si>
  <si>
    <t>-208.755723679596 369.370689040468 -241.397790077894</t>
  </si>
  <si>
    <t>-577.746315919153 220.68820910397 -533.028389018399</t>
  </si>
  <si>
    <t>-589.680425753761 66.2408971841253 -514.570955851995</t>
  </si>
  <si>
    <t>-420.189652554819 146.316535727154 -324.887503655094</t>
  </si>
  <si>
    <t>-532.083706277897 334.199695324299 -97.1811299956292</t>
  </si>
  <si>
    <t>-575.44059005189 318.340238565306 315.821594215235</t>
  </si>
  <si>
    <t>-635.546327213607 326.095690447682 774.975818439769</t>
  </si>
  <si>
    <t>-484.950878932057 330.82457431532 831.389344955561</t>
  </si>
  <si>
    <t>-506.65441927895 149.74667755764 -96.514957595274</t>
  </si>
  <si>
    <t>-505.683118472523 119.842180156666 317.981598578411</t>
  </si>
  <si>
    <t>-550.699077169291 46.6063348666075 773.122493492239</t>
  </si>
  <si>
    <t>-399.315432671291 49.8298113749377 827.4956169428</t>
  </si>
  <si>
    <t>9763-20170724T120846.941515100.bin</t>
  </si>
  <si>
    <t>-520.32752443965 241.814732379421 -95.2607249198524</t>
  </si>
  <si>
    <t>-539.09931002412 238.821181895295 -204.330239155787</t>
  </si>
  <si>
    <t>-551.380203651811 240.384289794375 -296.376772996209</t>
  </si>
  <si>
    <t>-561.920381678359 243.307342828601 -379.554365556252</t>
  </si>
  <si>
    <t>-571.289764801508 247.740546323563 -462.805091810832</t>
  </si>
  <si>
    <t>-583.655058578576 255.839166201436 -584.568854536254</t>
  </si>
  <si>
    <t>-572.454992605707 264.994363353228 -661.581634932998</t>
  </si>
  <si>
    <t>-577.247975056757 283.56864036489 -529.159063365868</t>
  </si>
  <si>
    <t>-563.867425741448 435.147859482287 -494.773830893084</t>
  </si>
  <si>
    <t>-428.897838066139 441.241813182487 -247.135643285663</t>
  </si>
  <si>
    <t>-207.792111163249 370.251608950437 -242.533169911087</t>
  </si>
  <si>
    <t>-579.210592732114 221.002370249812 -533.121124916717</t>
  </si>
  <si>
    <t>-590.612691958029 66.4702295511934 -515.052496653007</t>
  </si>
  <si>
    <t>-421.044817536458 147.80186548496 -326.414304588604</t>
  </si>
  <si>
    <t>-533.296480325452 334.096267945732 -97.2879767741069</t>
  </si>
  <si>
    <t>-576.025059027125 318.297104874941 315.782529233816</t>
  </si>
  <si>
    <t>-635.566689624829 326.06711378721 774.99290494214</t>
  </si>
  <si>
    <t>-484.958192769072 330.909357119197 831.361943376524</t>
  </si>
  <si>
    <t>-507.596250521591 149.513657021288 -96.6284746754329</t>
  </si>
  <si>
    <t>-505.986462314479 119.943396377597 317.890027427064</t>
  </si>
  <si>
    <t>-550.70652577532 46.7008522942999 773.06109688817</t>
  </si>
  <si>
    <t>-399.346912915367 50.7866079408673 827.443159679993</t>
  </si>
  <si>
    <t>9763-20170724T120846.973600000.bin</t>
  </si>
  <si>
    <t>-520.940951212954 241.800957673101 -95.3244197180235</t>
  </si>
  <si>
    <t>-539.798062641828 238.772911566176 -204.378197680286</t>
  </si>
  <si>
    <t>-552.129249119702 240.356918357028 -296.417741837467</t>
  </si>
  <si>
    <t>-562.705155675339 243.31707918072 -379.58937150384</t>
  </si>
  <si>
    <t>-572.100054900942 247.805976966196 -462.834334543931</t>
  </si>
  <si>
    <t>-584.490819231273 256.006480496733 -584.588820346627</t>
  </si>
  <si>
    <t>-573.272232120949 265.27568370074 -661.585237709238</t>
  </si>
  <si>
    <t>-578.11277796873 283.690721259416 -529.15271825119</t>
  </si>
  <si>
    <t>-564.919795929996 435.255108393104 -494.620427842235</t>
  </si>
  <si>
    <t>-428.350378499721 441.23924395308 -247.858229272118</t>
  </si>
  <si>
    <t>-207.073931440345 370.806924937287 -242.904154130565</t>
  </si>
  <si>
    <t>-579.994967807568 221.125704247404 -533.175168066816</t>
  </si>
  <si>
    <t>-591.08362975635 66.5466157930978 -515.28410071123</t>
  </si>
  <si>
    <t>-421.49795607283 148.478895135303 -327.102389792385</t>
  </si>
  <si>
    <t>-534.024180501692 334.091976482364 -97.3600671085977</t>
  </si>
  <si>
    <t>-576.390824007685 318.318429817848 315.748727082802</t>
  </si>
  <si>
    <t>-635.568679773456 326.07126794641 774.996813413052</t>
  </si>
  <si>
    <t>-484.952706692284 331.12314880549 831.327222438244</t>
  </si>
  <si>
    <t>-508.088002329389 149.494981397924 -96.6870767787179</t>
  </si>
  <si>
    <t>-506.160465863725 120.06796858539 317.840284199261</t>
  </si>
  <si>
    <t>-550.710460409353 46.693493544554 773.018291704563</t>
  </si>
  <si>
    <t>-399.350110770087 50.8097664283312 827.39592977814</t>
  </si>
  <si>
    <t>9763-20170724T120847.043430600.bin</t>
  </si>
  <si>
    <t>-522.217929898392 241.794082293914 -95.4731049403808</t>
  </si>
  <si>
    <t>-541.249083840612 238.686341856447 -204.494480770364</t>
  </si>
  <si>
    <t>-553.701072139428 240.282550572327 -296.517394847944</t>
  </si>
  <si>
    <t>-564.37328317089 243.283675295501 -379.675418749798</t>
  </si>
  <si>
    <t>-573.851063176169 247.842646453887 -462.907100440913</t>
  </si>
  <si>
    <t>-586.346713466141 256.178391117712 -584.641673817179</t>
  </si>
  <si>
    <t>-575.123768986066 265.633374241848 -661.614799249281</t>
  </si>
  <si>
    <t>-579.991332043468 283.802403107168 -529.17313086734</t>
  </si>
  <si>
    <t>-567.1748782486 435.3530440956 -494.446764301872</t>
  </si>
  <si>
    <t>-427.470222865486 441.343398268845 -249.446159793866</t>
  </si>
  <si>
    <t>-206.026555360218 371.464646172323 -244.137689373285</t>
  </si>
  <si>
    <t>-581.73615420769 221.238994613195 -533.278004953313</t>
  </si>
  <si>
    <t>-592.274100055898 66.5971516484301 -515.606614462678</t>
  </si>
  <si>
    <t>-422.334428917184 149.25210003348 -328.152691635997</t>
  </si>
  <si>
    <t>-535.580441007808 334.071741865792 -97.5169945774669</t>
  </si>
  <si>
    <t>-577.284611740558 318.359557244759 315.661538136077</t>
  </si>
  <si>
    <t>-635.631600539243 325.985376831398 775.006584055264</t>
  </si>
  <si>
    <t>-484.979527201756 330.989632849596 831.244540591936</t>
  </si>
  <si>
    <t>-509.094498731868 149.481971347047 -96.8288134672977</t>
  </si>
  <si>
    <t>-506.619800319857 120.297256527815 317.712855621168</t>
  </si>
  <si>
    <t>-550.736963000238 46.7233473334065 772.901874694053</t>
  </si>
  <si>
    <t>-399.364430857897 50.6001861240736 827.263098040154</t>
  </si>
  <si>
    <t>9763-20170724T120847.076521200.bin</t>
  </si>
  <si>
    <t>-522.917140337654 241.782478450243 -95.5655001603991</t>
  </si>
  <si>
    <t>-542.034613470337 238.646287793191 -204.571008226045</t>
  </si>
  <si>
    <t>-554.545034073753 240.247083415269 -296.586005633816</t>
  </si>
  <si>
    <t>-565.263709737522 243.261086044314 -379.737344353368</t>
  </si>
  <si>
    <t>-574.780892576411 247.843471253818 -462.963333554106</t>
  </si>
  <si>
    <t>-587.326193172529 256.224169622762 -584.689694212875</t>
  </si>
  <si>
    <t>-576.110882607144 265.74374357417 -661.656065745141</t>
  </si>
  <si>
    <t>-580.980975435805 283.82868111133 -529.210179032236</t>
  </si>
  <si>
    <t>-568.317482971309 435.370092643635 -494.414952467136</t>
  </si>
  <si>
    <t>-427.168991166309 441.65745857909 -250.250710419633</t>
  </si>
  <si>
    <t>-205.652043929327 372.034244315058 -244.648518267027</t>
  </si>
  <si>
    <t>-582.661856168326 221.264889247549 -533.344402248662</t>
  </si>
  <si>
    <t>-592.942190858877 66.5962849032401 -515.747460032927</t>
  </si>
  <si>
    <t>-422.768414031739 149.381226846308 -328.542044498063</t>
  </si>
  <si>
    <t>-536.43706540112 334.027944995305 -97.6059747183042</t>
  </si>
  <si>
    <t>-577.800624104126 318.339064669267 315.607737909623</t>
  </si>
  <si>
    <t>-635.67822069267 325.904100463075 775.012961563077</t>
  </si>
  <si>
    <t>-485.000450704748 330.661360992281 831.203588364627</t>
  </si>
  <si>
    <t>-509.663029842057 149.496053776211 -96.9204762192626</t>
  </si>
  <si>
    <t>-506.942205211088 120.382459872012 317.624601771194</t>
  </si>
  <si>
    <t>-550.755521810593 46.7666079801854 772.835916905307</t>
  </si>
  <si>
    <t>-399.385674771844 50.8383116093637 827.190560278166</t>
  </si>
  <si>
    <t>9763-20170724T120847.145707900.bin</t>
  </si>
  <si>
    <t>-524.432418513315 241.703150041118 -95.7517405217855</t>
  </si>
  <si>
    <t>-543.714089846237 238.518225103284 -204.726801511056</t>
  </si>
  <si>
    <t>-556.342401128026 240.111334321266 -296.725762493055</t>
  </si>
  <si>
    <t>-567.158273008557 243.130226814902 -379.86453854024</t>
  </si>
  <si>
    <t>-576.763027582247 247.729897189486 -463.079459236595</t>
  </si>
  <si>
    <t>-589.425308527844 256.148467274104 -584.79117181524</t>
  </si>
  <si>
    <t>-578.276560225136 265.735055965292 -661.758686192089</t>
  </si>
  <si>
    <t>-583.068941299117 283.736312868157 -529.304675048179</t>
  </si>
  <si>
    <t>-570.64651763692 435.284404659448 -494.42189244946</t>
  </si>
  <si>
    <t>-426.611074958496 442.112731701069 -251.963998536327</t>
  </si>
  <si>
    <t>-205.108399603632 372.494783443534 -245.764336919912</t>
  </si>
  <si>
    <t>-584.669462050102 221.172644314945 -533.465534577769</t>
  </si>
  <si>
    <t>-594.615420657491 66.471472858289 -515.97820363235</t>
  </si>
  <si>
    <t>-424.109658848012 149.261871772816 -328.991618756536</t>
  </si>
  <si>
    <t>-538.18923177383 333.856753259622 -97.7893313550987</t>
  </si>
  <si>
    <t>-578.984908283025 318.146208842944 315.479963980414</t>
  </si>
  <si>
    <t>-635.776344688416 325.735035423284 775.027825469707</t>
  </si>
  <si>
    <t>-485.042593058608 330.277943622723 831.085913134452</t>
  </si>
  <si>
    <t>-510.9611695085 149.492069708887 -97.1115614663302</t>
  </si>
  <si>
    <t>-507.690819893188 120.541131690293 317.440950350846</t>
  </si>
  <si>
    <t>-550.800804756516 46.7756056944197 772.681422208735</t>
  </si>
  <si>
    <t>-399.418248548505 50.8130658214784 827.003208903262</t>
  </si>
  <si>
    <t>9763-20170724T120847.178796100.bin</t>
  </si>
  <si>
    <t>-525.187498362717 241.716628476466 -95.8366867819713</t>
  </si>
  <si>
    <t>-544.557774339645 238.511141727334 -204.795503996304</t>
  </si>
  <si>
    <t>-557.248800739954 240.089022884104 -296.786159291622</t>
  </si>
  <si>
    <t>-568.116282708595 243.094624871795 -379.918531163313</t>
  </si>
  <si>
    <t>-577.767495080117 247.681165210721 -463.128819990463</t>
  </si>
  <si>
    <t>-590.492131368948 256.080285438294 -584.835313100653</t>
  </si>
  <si>
    <t>-579.396530975399 265.672157376545 -661.809896377011</t>
  </si>
  <si>
    <t>-584.110085430511 283.677062826003 -529.356162895229</t>
  </si>
  <si>
    <t>-571.669380218539 435.225550985969 -494.490278869534</t>
  </si>
  <si>
    <t>-426.306332971705 442.341883656966 -252.834409563255</t>
  </si>
  <si>
    <t>-204.853456773133 372.626191173386 -245.987337886991</t>
  </si>
  <si>
    <t>-585.707294315635 221.112645320869 -533.506978829859</t>
  </si>
  <si>
    <t>-595.58635143025 66.4115310753668 -515.998161659039</t>
  </si>
  <si>
    <t>-425.166271098091 149.205676364036 -329.128656215417</t>
  </si>
  <si>
    <t>-539.008642889836 333.800291904548 -97.8801579201725</t>
  </si>
  <si>
    <t>-579.582962343546 318.093657279051 315.411119407449</t>
  </si>
  <si>
    <t>-635.795542997063 325.699578374437 775.028491350191</t>
  </si>
  <si>
    <t>-485.033062287753 330.31562711071 831.003386788989</t>
  </si>
  <si>
    <t>-511.656920918938 149.588937266838 -97.2025714201318</t>
  </si>
  <si>
    <t>-508.172898547234 120.666029781992 317.350159263688</t>
  </si>
  <si>
    <t>-550.844152430945 46.756941636288 772.59207737106</t>
  </si>
  <si>
    <t>-399.445285647552 50.8625356049763 826.862976007937</t>
  </si>
  <si>
    <t>9763-20170724T120847.240966400.bin</t>
  </si>
  <si>
    <t>-526.617792648234 241.900198480333 -96.0109940089233</t>
  </si>
  <si>
    <t>-546.148672199838 238.62695398048 -204.939086437727</t>
  </si>
  <si>
    <t>-558.936892394836 240.152058271752 -296.917115365993</t>
  </si>
  <si>
    <t>-569.876550644697 243.110284189982 -380.041776686975</t>
  </si>
  <si>
    <t>-579.583869550017 247.649320986594 -463.24821225961</t>
  </si>
  <si>
    <t>-592.372566668065 255.978438903187 -584.952835094583</t>
  </si>
  <si>
    <t>-581.37599478402 265.529527938722 -661.946665613656</t>
  </si>
  <si>
    <t>-585.934218981798 283.606450491616 -529.495841511743</t>
  </si>
  <si>
    <t>-573.345613383833 435.164454133248 -494.73603506089</t>
  </si>
  <si>
    <t>-425.378118441033 442.977437713877 -254.687829940918</t>
  </si>
  <si>
    <t>-204.138290685925 372.637817643655 -247.35269434125</t>
  </si>
  <si>
    <t>-587.587881110346 221.040482217296 -533.603838465376</t>
  </si>
  <si>
    <t>-597.521521618635 66.3522509688426 -516.020486366009</t>
  </si>
  <si>
    <t>-427.108232632155 149.165758819859 -329.370164935603</t>
  </si>
  <si>
    <t>-540.407927257311 333.841362013216 -98.0696029700841</t>
  </si>
  <si>
    <t>-580.550854362203 318.212656366375 315.266643869209</t>
  </si>
  <si>
    <t>-635.896355019949 325.518728484722 775.024577344342</t>
  </si>
  <si>
    <t>-485.073000661244 330.079965896746 830.839649721298</t>
  </si>
  <si>
    <t>-513.080191577624 149.920792773444 -97.3629666875521</t>
  </si>
  <si>
    <t>-509.617310703314 121.047878594501 317.193375354542</t>
  </si>
  <si>
    <t>-551.016267350484 46.7486301222343 772.426186960237</t>
  </si>
  <si>
    <t>-399.538908708103 51.1276190363151 826.456364516956</t>
  </si>
  <si>
    <t>9763-20170724T120847.307142400.bin</t>
  </si>
  <si>
    <t>-527.787318403419 242.193852807951 -96.1872038617754</t>
  </si>
  <si>
    <t>-547.46354780486 238.907562943834 -205.088761600037</t>
  </si>
  <si>
    <t>-560.403547756102 240.384264178136 -297.046376690015</t>
  </si>
  <si>
    <t>-571.492717161265 243.287136466843 -380.153221749937</t>
  </si>
  <si>
    <t>-581.362681429204 247.757919880774 -463.344121737311</t>
  </si>
  <si>
    <t>-594.403851832721 255.973176366617 -585.029689870714</t>
  </si>
  <si>
    <t>-583.57311057804 265.452705836684 -662.055809987659</t>
  </si>
  <si>
    <t>-587.787040737732 283.651867019631 -529.618900856732</t>
  </si>
  <si>
    <t>-574.84141550508 435.222645852361 -495.055275346768</t>
  </si>
  <si>
    <t>-424.392874670411 442.952417973602 -256.551553230039</t>
  </si>
  <si>
    <t>-203.173526685901 372.582117844871 -248.899236933857</t>
  </si>
  <si>
    <t>-589.575966986837 221.084796225729 -533.651279359688</t>
  </si>
  <si>
    <t>-599.707044711916 66.4285229626162 -515.867906980391</t>
  </si>
  <si>
    <t>-428.931725346791 149.477767969342 -329.517251680291</t>
  </si>
  <si>
    <t>-541.354625372193 334.021727293883 -98.2384930403108</t>
  </si>
  <si>
    <t>-581.170358378228 318.469280430013 315.132354195596</t>
  </si>
  <si>
    <t>-635.999300324527 325.346509011037 774.991417532036</t>
  </si>
  <si>
    <t>-485.116132159544 329.576241153255 830.670928586804</t>
  </si>
  <si>
    <t>-514.459850489854 150.306302077704 -97.5349316178629</t>
  </si>
  <si>
    <t>-511.158499619785 121.323838931321 317.015128366268</t>
  </si>
  <si>
    <t>-551.127013920554 46.726143212524 772.323338253666</t>
  </si>
  <si>
    <t>-399.59443728032 51.3039242545274 826.181746838093</t>
  </si>
  <si>
    <t>9763-20170724T120847.341768000.bin</t>
  </si>
  <si>
    <t>-528.373713736707 242.311795398487 -96.251210008659</t>
  </si>
  <si>
    <t>-548.132691036838 239.030375215761 -205.137899275218</t>
  </si>
  <si>
    <t>-561.161520471109 240.48996232042 -297.083317787003</t>
  </si>
  <si>
    <t>-572.339180493286 243.371065496673 -380.179086282743</t>
  </si>
  <si>
    <t>-582.306242458705 247.812887211282 -463.359899540214</t>
  </si>
  <si>
    <t>-595.499216769339 255.97824156945 -585.03246944651</t>
  </si>
  <si>
    <t>-584.760672726346 265.423146227507 -662.075904399199</t>
  </si>
  <si>
    <t>-588.761557331951 283.678680077365 -529.64696052088</t>
  </si>
  <si>
    <t>-575.52733179026 435.252149772385 -495.197216914689</t>
  </si>
  <si>
    <t>-424.009944308379 442.923225630424 -257.369150591378</t>
  </si>
  <si>
    <t>-202.798568158137 372.537056518667 -249.632962973442</t>
  </si>
  <si>
    <t>-590.658932062215 221.112145603897 -533.640130121841</t>
  </si>
  <si>
    <t>-601.010212486729 66.4840623055211 -515.707043900135</t>
  </si>
  <si>
    <t>-429.715418040525 149.576656201931 -329.619838725352</t>
  </si>
  <si>
    <t>-541.778263670439 334.148069733737 -98.3147448004261</t>
  </si>
  <si>
    <t>-581.369496315874 318.594445813205 315.077548958679</t>
  </si>
  <si>
    <t>-636.022531778589 325.317446022007 774.972160354929</t>
  </si>
  <si>
    <t>-485.123163690297 329.65746651401 830.599151046354</t>
  </si>
  <si>
    <t>-515.258883329713 150.410372500771 -97.5896417686572</t>
  </si>
  <si>
    <t>-511.798539613048 121.491400848805 316.963514770787</t>
  </si>
  <si>
    <t>-551.180220420725 46.7137373405692 772.295000803526</t>
  </si>
  <si>
    <t>-399.616917599933 51.1296711448319 826.080496286941</t>
  </si>
  <si>
    <t>9763-20170724T120847.406941100.bin</t>
  </si>
  <si>
    <t>-529.370116631493 242.476988557788 -96.3573299403504</t>
  </si>
  <si>
    <t>-549.320200394993 239.194774164248 -205.209159327942</t>
  </si>
  <si>
    <t>-562.494205802053 240.626207726969 -297.134278183524</t>
  </si>
  <si>
    <t>-573.797210143235 243.473030471592 -380.214200216384</t>
  </si>
  <si>
    <t>-583.883965110931 247.869705873907 -463.383131200117</t>
  </si>
  <si>
    <t>-597.245691352017 255.95743475376 -585.04241133451</t>
  </si>
  <si>
    <t>-586.677520968379 265.302848849266 -662.12144944251</t>
  </si>
  <si>
    <t>-590.321218438832 283.690310128839 -529.696477816079</t>
  </si>
  <si>
    <t>-576.555470729636 435.271822860563 -495.488972599499</t>
  </si>
  <si>
    <t>-423.070334566953 442.805646684558 -258.921489763049</t>
  </si>
  <si>
    <t>-201.825397585285 372.544192488332 -251.013334178693</t>
  </si>
  <si>
    <t>-592.444169603128 221.126907554899 -533.622339449626</t>
  </si>
  <si>
    <t>-603.242572038677 66.5536025596191 -515.496460262867</t>
  </si>
  <si>
    <t>-431.287007715469 149.27844857372 -329.952044362817</t>
  </si>
  <si>
    <t>-542.467199396786 334.283783512009 -98.4282007546876</t>
  </si>
  <si>
    <t>-581.601164190855 318.834928650324 315.011657295761</t>
  </si>
  <si>
    <t>-636.120011128947 325.177960013349 774.942233338868</t>
  </si>
  <si>
    <t>-485.171809199898 328.836891768553 830.485865063382</t>
  </si>
  <si>
    <t>-516.531976001619 150.682741857579 -97.6643347400457</t>
  </si>
  <si>
    <t>-512.911467700865 121.917832413169 316.898157970984</t>
  </si>
  <si>
    <t>-551.291266439446 46.764340670705 772.244855790717</t>
  </si>
  <si>
    <t>-399.694910936934 51.9058634449402 825.8725402178</t>
  </si>
  <si>
    <t>9763-20170724T120847.442098100.bin</t>
  </si>
  <si>
    <t>-529.787047126941 242.595972383076 -96.3921559442481</t>
  </si>
  <si>
    <t>-549.825786265963 239.317636585327 -205.227725522663</t>
  </si>
  <si>
    <t>-563.070460196888 240.760072294364 -297.142701856229</t>
  </si>
  <si>
    <t>-574.435284636136 243.620422883418 -380.213707478971</t>
  </si>
  <si>
    <t>-584.581393602518 248.033507982408 -463.374489482374</t>
  </si>
  <si>
    <t>-598.027092326061 256.147693297307 -585.022684226631</t>
  </si>
  <si>
    <t>-587.558113299622 265.466545431959 -662.118623066101</t>
  </si>
  <si>
    <t>-591.014121596839 283.867307248886 -529.680985474502</t>
  </si>
  <si>
    <t>-576.978039548402 435.421526570812 -495.482993204253</t>
  </si>
  <si>
    <t>-422.466002901117 443.190679023937 -259.592601913891</t>
  </si>
  <si>
    <t>-201.178196189296 373.063168413768 -251.695323220434</t>
  </si>
  <si>
    <t>-593.240254575535 221.307578640365 -533.607852072247</t>
  </si>
  <si>
    <t>-604.274716958252 66.7569295098367 -515.451918293515</t>
  </si>
  <si>
    <t>-432.106877857961 149.2737091289 -330.035809215463</t>
  </si>
  <si>
    <t>-542.799232824966 334.377148971765 -98.4646347847342</t>
  </si>
  <si>
    <t>-581.676786347795 318.979708680217 315.001296281656</t>
  </si>
  <si>
    <t>-636.153441663074 325.122861977768 774.934070970378</t>
  </si>
  <si>
    <t>-485.184671412382 328.728305964337 830.425148573351</t>
  </si>
  <si>
    <t>-517.042491783421 150.835450938203 -97.6858398268512</t>
  </si>
  <si>
    <t>-513.30251631452 122.152555383383 316.88128929792</t>
  </si>
  <si>
    <t>-551.342970506915 46.7883199202188 772.216371778325</t>
  </si>
  <si>
    <t>-399.723477904614 51.9102215628336 825.780429256254</t>
  </si>
  <si>
    <t>9763-20170724T120847.506268800.bin</t>
  </si>
  <si>
    <t>-530.506552103277 242.463580445055 -96.4682475691185</t>
  </si>
  <si>
    <t>-550.679793350632 239.224278532502 -205.280276866049</t>
  </si>
  <si>
    <t>-564.024339725122 240.700317052824 -297.179999068316</t>
  </si>
  <si>
    <t>-575.473634760326 243.593596692922 -380.238349370208</t>
  </si>
  <si>
    <t>-585.698393637157 248.040374172632 -463.387797706929</t>
  </si>
  <si>
    <t>-599.252437034819 256.204393373374 -585.020594153166</t>
  </si>
  <si>
    <t>-588.933342769229 265.493804468784 -662.140266948596</t>
  </si>
  <si>
    <t>-592.1154997103 283.898857102471 -529.682368766351</t>
  </si>
  <si>
    <t>-577.742855211501 435.441848935989 -495.518710611092</t>
  </si>
  <si>
    <t>-421.191875660541 443.36910874924 -260.981928434783</t>
  </si>
  <si>
    <t>-199.770547828131 373.636899439011 -253.330132229425</t>
  </si>
  <si>
    <t>-594.494658663526 221.3450382833 -533.615884100753</t>
  </si>
  <si>
    <t>-605.838047766154 66.8268846360079 -515.43345448686</t>
  </si>
  <si>
    <t>-433.38048724305 149.001124647374 -329.977809614238</t>
  </si>
  <si>
    <t>-543.345434565047 334.307743074308 -98.5282208816499</t>
  </si>
  <si>
    <t>-581.842876668136 319.006431786136 314.976757497449</t>
  </si>
  <si>
    <t>-636.179713825845 325.079595180786 774.91913840492</t>
  </si>
  <si>
    <t>-485.180951098924 328.73538932775 830.325182102697</t>
  </si>
  <si>
    <t>-517.937899867369 150.546641177061 -97.7790295839108</t>
  </si>
  <si>
    <t>-513.823138900529 122.06577410614 316.798478765422</t>
  </si>
  <si>
    <t>-551.402588014706 46.7377753983858 772.181728706218</t>
  </si>
  <si>
    <t>-399.769207765294 52.1682854904025 825.67599689029</t>
  </si>
  <si>
    <t>9763-20170724T120847.546950200.bin</t>
  </si>
  <si>
    <t>-530.819523622134 242.231264261694 -96.5145635151399</t>
  </si>
  <si>
    <t>-551.052557694428 239.020892982409 -205.316290538562</t>
  </si>
  <si>
    <t>-564.435319482085 240.519799156415 -297.21022622194</t>
  </si>
  <si>
    <t>-575.914454365551 243.433059500616 -380.263745278082</t>
  </si>
  <si>
    <t>-586.164158968117 247.899073082366 -463.409003929078</t>
  </si>
  <si>
    <t>-599.74952517431 256.090008623128 -585.036475719635</t>
  </si>
  <si>
    <t>-589.496475376914 265.379064759894 -662.164950577826</t>
  </si>
  <si>
    <t>-592.57156977887 283.771454847719 -529.697166559005</t>
  </si>
  <si>
    <t>-578.079504788371 435.294084196828 -495.525699129558</t>
  </si>
  <si>
    <t>-420.522957276376 443.286518465885 -261.665385590014</t>
  </si>
  <si>
    <t>-199.034037063711 373.79828161607 -253.75469694117</t>
  </si>
  <si>
    <t>-595.005273384197 221.220247257188 -533.637758938552</t>
  </si>
  <si>
    <t>-606.427619423169 66.7015324144979 -515.492021187965</t>
  </si>
  <si>
    <t>-433.934219622916 148.810078736359 -329.885986437476</t>
  </si>
  <si>
    <t>-543.60379714596 334.176911440419 -98.5566243994575</t>
  </si>
  <si>
    <t>-581.925834370212 318.913304600622 314.966168315619</t>
  </si>
  <si>
    <t>-636.17875030049 325.057882267224 774.917145355951</t>
  </si>
  <si>
    <t>-485.174660683728 328.904588137488 830.295948827238</t>
  </si>
  <si>
    <t>-518.288824912703 150.230066722202 -97.8357688803874</t>
  </si>
  <si>
    <t>-513.99787572317 121.854793954713 316.747178240447</t>
  </si>
  <si>
    <t>-551.388822548084 46.5772526841056 772.172390852762</t>
  </si>
  <si>
    <t>-399.73283998692 51.0805168437666 825.688803190888</t>
  </si>
  <si>
    <t>9763-20170724T120847.576026700.bin</t>
  </si>
  <si>
    <t>-531.130491093826 241.978989832736 -96.5628447953417</t>
  </si>
  <si>
    <t>-551.408476476018 238.815123141098 -205.357599696154</t>
  </si>
  <si>
    <t>-564.823582967905 240.348507978644 -297.246115266959</t>
  </si>
  <si>
    <t>-576.32961302417 243.291835844846 -380.294907850763</t>
  </si>
  <si>
    <t>-586.604058343127 247.786112598325 -463.435593444456</t>
  </si>
  <si>
    <t>-600.223211568561 256.0159481332 -585.056725209539</t>
  </si>
  <si>
    <t>-590.03554220887 265.316872455678 -662.192491009891</t>
  </si>
  <si>
    <t>-593.005204784841 283.678930002049 -529.713233179341</t>
  </si>
  <si>
    <t>-578.412857609679 435.188145511387 -495.499491005391</t>
  </si>
  <si>
    <t>-419.915607671758 443.211174862829 -262.276858482899</t>
  </si>
  <si>
    <t>-198.417559444885 373.778996604321 -254.133147297028</t>
  </si>
  <si>
    <t>-595.489299546571 221.130583475214 -533.667529437915</t>
  </si>
  <si>
    <t>-606.961624021931 66.6109619110039 -515.547269580283</t>
  </si>
  <si>
    <t>-434.347759054253 148.637682438024 -329.827374532151</t>
  </si>
  <si>
    <t>-543.854676417978 334.006142297243 -98.5785108348879</t>
  </si>
  <si>
    <t>-582.055154775629 318.795852834941 314.957487525284</t>
  </si>
  <si>
    <t>-636.204210150153 325.004117236192 774.918308969324</t>
  </si>
  <si>
    <t>-485.18674568827 328.561824850494 830.279697304707</t>
  </si>
  <si>
    <t>-518.659988733117 149.933736606784 -97.9058573015275</t>
  </si>
  <si>
    <t>-514.120307016616 121.654385258535 316.6810851176</t>
  </si>
  <si>
    <t>-551.392178876692 46.5687774882042 772.157236203852</t>
  </si>
  <si>
    <t>-399.746765863213 51.1585465934731 825.696330868959</t>
  </si>
  <si>
    <t>9763-20170724T120847.642724900.bin</t>
  </si>
  <si>
    <t>-531.712944635034 241.660501738866 -96.6203053303145</t>
  </si>
  <si>
    <t>-552.070397760307 238.547978221455 -205.401624168385</t>
  </si>
  <si>
    <t>-565.549979686787 240.160331441319 -297.279551382763</t>
  </si>
  <si>
    <t>-577.112165826807 243.189620814951 -380.317361758367</t>
  </si>
  <si>
    <t>-587.44009885331 247.783331067912 -463.445898909509</t>
  </si>
  <si>
    <t>-601.133635578215 256.174233780946 -585.047714919991</t>
  </si>
  <si>
    <t>-591.036765040439 265.526693923605 -662.189141319391</t>
  </si>
  <si>
    <t>-593.851169136807 283.763077977746 -529.675586290052</t>
  </si>
  <si>
    <t>-579.145458346683 435.22534754827 -495.3522526016</t>
  </si>
  <si>
    <t>-418.898554854326 443.581971166159 -263.340073106214</t>
  </si>
  <si>
    <t>-197.406583185724 374.207214690722 -254.566485696811</t>
  </si>
  <si>
    <t>-596.398843657055 221.221910179678 -533.704199387248</t>
  </si>
  <si>
    <t>-607.927485065788 66.689456605603 -515.697974882053</t>
  </si>
  <si>
    <t>-435.22797524104 148.524334257117 -329.891106720818</t>
  </si>
  <si>
    <t>-544.420543675707 333.785706664914 -98.6217170691389</t>
  </si>
  <si>
    <t>-582.311491941596 318.680705378731 314.946529888875</t>
  </si>
  <si>
    <t>-636.200915467205 324.984607757801 774.924443174093</t>
  </si>
  <si>
    <t>-485.167871281226 328.906873273294 830.218769491064</t>
  </si>
  <si>
    <t>-519.283925938237 149.539839558525 -98.006944960625</t>
  </si>
  <si>
    <t>-514.31333925683 121.472590012007 316.589391629507</t>
  </si>
  <si>
    <t>-551.414423837942 46.5458272778981 772.113351461722</t>
  </si>
  <si>
    <t>-399.788892671058 51.6695480153776 825.660216165966</t>
  </si>
  <si>
    <t>9763-20170724T120847.673807800.bin</t>
  </si>
  <si>
    <t>-532.000707583939 241.534865641886 -96.6535508753946</t>
  </si>
  <si>
    <t>-552.404887024571 238.44439897019 -205.42675001983</t>
  </si>
  <si>
    <t>-565.925399416712 240.11383776061 -297.297554099772</t>
  </si>
  <si>
    <t>-577.524159108167 243.210719237201 -380.327794801837</t>
  </si>
  <si>
    <t>-587.887847065832 247.887732599649 -463.447219525838</t>
  </si>
  <si>
    <t>-601.632214218118 256.417545768449 -585.033789505889</t>
  </si>
  <si>
    <t>-591.557929483869 265.81023906395 -662.173087439322</t>
  </si>
  <si>
    <t>-594.324862001335 283.942917673023 -529.633368006049</t>
  </si>
  <si>
    <t>-579.614151737206 435.379646736879 -495.184349823601</t>
  </si>
  <si>
    <t>-418.447211615079 443.73300391528 -263.810135314092</t>
  </si>
  <si>
    <t>-196.926257395993 374.507172096414 -254.602077120933</t>
  </si>
  <si>
    <t>-596.877784850088 221.406537467656 -533.731924393407</t>
  </si>
  <si>
    <t>-608.42973399084 66.8557866519784 -515.853706448429</t>
  </si>
  <si>
    <t>-435.733247636433 148.630183742219 -329.934315683444</t>
  </si>
  <si>
    <t>-544.723353182054 333.683736298954 -98.6398030286181</t>
  </si>
  <si>
    <t>-582.420833877595 318.629344882361 314.948000045874</t>
  </si>
  <si>
    <t>-636.214454833269 324.927591433577 774.932867768289</t>
  </si>
  <si>
    <t>-485.169484293937 328.680723447007 830.206284858125</t>
  </si>
  <si>
    <t>-519.573611351429 149.376083303162 -98.065156229172</t>
  </si>
  <si>
    <t>-514.448775974947 121.400247849 316.53547157271</t>
  </si>
  <si>
    <t>-551.428400000254 46.5304104116642 772.081967993537</t>
  </si>
  <si>
    <t>-399.801703963553 51.4898005416092 825.641012713522</t>
  </si>
  <si>
    <t>9763-20170724T120847.743074100.bin</t>
  </si>
  <si>
    <t>-532.595695782141 241.351916932966 -96.7281163387271</t>
  </si>
  <si>
    <t>-553.076377894757 238.300458436433 -205.488109536877</t>
  </si>
  <si>
    <t>-566.609445547194 240.076676239247 -297.354972558161</t>
  </si>
  <si>
    <t>-578.197411029309 243.298636650047 -380.381923925553</t>
  </si>
  <si>
    <t>-588.527142392181 248.128958076858 -463.496869815857</t>
  </si>
  <si>
    <t>-602.195656281206 256.912800896356 -585.073842365932</t>
  </si>
  <si>
    <t>-592.066978662081 266.391154566306 -662.195628196242</t>
  </si>
  <si>
    <t>-594.914380878895 284.321825740686 -529.612488606849</t>
  </si>
  <si>
    <t>-580.100513525459 435.689932354013 -494.88108420652</t>
  </si>
  <si>
    <t>-417.285671621942 443.891393209477 -264.657930151766</t>
  </si>
  <si>
    <t>-195.695034826914 375.027510992159 -254.465488564384</t>
  </si>
  <si>
    <t>-597.481762852855 221.794820006249 -533.841380266954</t>
  </si>
  <si>
    <t>-609.046100711544 67.2233563739221 -516.256069471174</t>
  </si>
  <si>
    <t>-436.374673784389 148.989327457491 -329.815960901347</t>
  </si>
  <si>
    <t>-545.264489229122 333.572664757365 -98.6837330846572</t>
  </si>
  <si>
    <t>-582.633867398446 318.531457121454 314.934374838614</t>
  </si>
  <si>
    <t>-636.208841309575 324.890689548048 774.940849889553</t>
  </si>
  <si>
    <t>-485.153664521966 328.766221919951 830.177914281359</t>
  </si>
  <si>
    <t>-520.216947146787 149.096838298309 -98.1664711547388</t>
  </si>
  <si>
    <t>-514.735658438887 121.332640779994 316.443842224683</t>
  </si>
  <si>
    <t>-551.431618038435 46.4367068639774 772.022758100635</t>
  </si>
  <si>
    <t>-399.799667006384 50.9879045505936 825.60308437746</t>
  </si>
  <si>
    <t>9763-20170724T120847.774159800.bin</t>
  </si>
  <si>
    <t>-532.915262180522 241.279965829439 -96.757407002162</t>
  </si>
  <si>
    <t>-553.416823947114 238.250727910387 -205.513975266054</t>
  </si>
  <si>
    <t>-566.940610499214 240.056062867935 -297.381873405948</t>
  </si>
  <si>
    <t>-578.509208832715 243.308120858829 -380.410358438975</t>
  </si>
  <si>
    <t>-588.808530087911 248.171803801657 -463.527181361983</t>
  </si>
  <si>
    <t>-602.420316514982 257.008079000255 -585.106560832052</t>
  </si>
  <si>
    <t>-592.240551759155 266.525125309408 -662.216903331736</t>
  </si>
  <si>
    <t>-595.161638214586 284.393292986078 -529.630396271177</t>
  </si>
  <si>
    <t>-580.383213337359 435.749483752726 -494.850422784615</t>
  </si>
  <si>
    <t>-416.753881603838 443.772600894087 -265.199235576104</t>
  </si>
  <si>
    <t>-195.07890069693 375.264671703193 -254.456763991808</t>
  </si>
  <si>
    <t>-597.73346866265 221.868256910072 -533.886671335041</t>
  </si>
  <si>
    <t>-609.240899137544 67.2793162034218 -516.382951029439</t>
  </si>
  <si>
    <t>-436.662572914314 148.964529549043 -329.717936092052</t>
  </si>
  <si>
    <t>-545.561694747641 333.520006568873 -98.7063953905006</t>
  </si>
  <si>
    <t>-582.815159223419 318.484087322027 314.922317040072</t>
  </si>
  <si>
    <t>-636.20917874187 324.887996999119 774.940637231079</t>
  </si>
  <si>
    <t>-485.145649355231 328.802643449571 830.152171396115</t>
  </si>
  <si>
    <t>-520.572859521059 149.000176416576 -98.2208905912389</t>
  </si>
  <si>
    <t>-514.884511428654 121.302735160646 316.391126622843</t>
  </si>
  <si>
    <t>-551.44865849407 46.4949413133756 771.994548052789</t>
  </si>
  <si>
    <t>-399.834691446075 51.7116168450045 825.565022376103</t>
  </si>
  <si>
    <t>9763-20170724T120847.840882400.bin</t>
  </si>
  <si>
    <t>-533.73757021437 241.178413898756 -96.8477646683031</t>
  </si>
  <si>
    <t>-554.289066969818 238.167277710529 -205.595454751264</t>
  </si>
  <si>
    <t>-567.829128149253 239.994670716794 -297.460390353153</t>
  </si>
  <si>
    <t>-579.401582836623 243.26864461387 -380.487442933842</t>
  </si>
  <si>
    <t>-589.693532400613 248.156434081134 -463.603767942688</t>
  </si>
  <si>
    <t>-603.28236712784 257.02850366058 -585.18323486674</t>
  </si>
  <si>
    <t>-593.085241583801 266.592336771478 -662.28542949053</t>
  </si>
  <si>
    <t>-596.030596264062 284.397115324427 -529.69799314365</t>
  </si>
  <si>
    <t>-581.207912807781 435.71049226816 -494.750644069294</t>
  </si>
  <si>
    <t>-416.066260092821 443.700531998323 -266.183313498078</t>
  </si>
  <si>
    <t>-194.277383429766 375.790013352448 -254.084256878927</t>
  </si>
  <si>
    <t>-598.608893508899 221.873602454438 -533.972406600268</t>
  </si>
  <si>
    <t>-610.033642681003 67.2604395079991 -516.619556355241</t>
  </si>
  <si>
    <t>-437.732545754441 148.92622584223 -329.629152693003</t>
  </si>
  <si>
    <t>-546.459530046012 333.515750237741 -98.7878753753279</t>
  </si>
  <si>
    <t>-583.468609310974 318.359713841046 314.858383284554</t>
  </si>
  <si>
    <t>-636.276591295121 324.850566732427 774.927373910034</t>
  </si>
  <si>
    <t>-485.172660229484 328.2642253672 830.061504124731</t>
  </si>
  <si>
    <t>-521.322169390161 148.780813396807 -98.3276006938232</t>
  </si>
  <si>
    <t>-514.940735057371 121.333906473907 316.290980983912</t>
  </si>
  <si>
    <t>-551.459195359311 46.5020987315547 771.918118649311</t>
  </si>
  <si>
    <t>-399.833119041678 51.1934263236728 825.503045099174</t>
  </si>
  <si>
    <t>9763-20170724T120847.877981200.bin</t>
  </si>
  <si>
    <t>-534.231831907868 241.007776326242 -96.9210797892083</t>
  </si>
  <si>
    <t>-554.809073246339 238.012808210597 -205.664416284447</t>
  </si>
  <si>
    <t>-568.337446815003 239.834942678458 -297.531220262965</t>
  </si>
  <si>
    <t>-579.886587342391 243.095647016906 -380.561940269116</t>
  </si>
  <si>
    <t>-590.142835899628 247.961453225163 -463.683985527286</t>
  </si>
  <si>
    <t>-603.666180242985 256.791831265114 -585.273764470967</t>
  </si>
  <si>
    <t>-593.513756146975 266.355847074502 -662.381854626161</t>
  </si>
  <si>
    <t>-596.453580930901 284.179935879653 -529.793005833705</t>
  </si>
  <si>
    <t>-581.701599857244 435.525998077866 -494.986813936842</t>
  </si>
  <si>
    <t>-416.593135136128 443.999517025227 -266.41302112664</t>
  </si>
  <si>
    <t>-194.76857575713 376.353093565355 -253.515018484675</t>
  </si>
  <si>
    <t>-599.011019225823 221.654057891813 -534.049396698662</t>
  </si>
  <si>
    <t>-610.464577670244 67.0529726133657 -516.610918723324</t>
  </si>
  <si>
    <t>-438.100417278517 148.699955419231 -329.581695474466</t>
  </si>
  <si>
    <t>-546.969232965204 333.460118036286 -98.8588155922574</t>
  </si>
  <si>
    <t>-583.956548011291 318.203375728629 314.785658862249</t>
  </si>
  <si>
    <t>-636.28190470851 324.951906522579 774.897991974087</t>
  </si>
  <si>
    <t>-485.156097146799 328.413398417543 829.969298019339</t>
  </si>
  <si>
    <t>-521.806689032862 148.439096107019 -98.4210883906381</t>
  </si>
  <si>
    <t>-514.890093632676 121.254181751578 316.206180707309</t>
  </si>
  <si>
    <t>-551.476061653299 46.6135657914629 771.878973587809</t>
  </si>
  <si>
    <t>-399.863885155901 51.8368808405537 825.453872913175</t>
  </si>
  <si>
    <t>9763-20170724T120847.945251700.bin</t>
  </si>
  <si>
    <t>-535.385702897868 240.657523754711 -97.1152285648682</t>
  </si>
  <si>
    <t>-556.082579711113 237.752401712478 -205.838250867128</t>
  </si>
  <si>
    <t>-569.614757453369 239.531918277974 -297.705225514151</t>
  </si>
  <si>
    <t>-581.132341949981 242.706634255723 -380.743868225283</t>
  </si>
  <si>
    <t>-591.324552590772 247.437259761596 -463.881467705467</t>
  </si>
  <si>
    <t>-604.720801302968 256.016630190815 -585.503282035935</t>
  </si>
  <si>
    <t>-594.700428882254 265.397871542828 -662.651290695484</t>
  </si>
  <si>
    <t>-597.600522642292 283.520308709366 -530.067814653678</t>
  </si>
  <si>
    <t>-583.194957476655 435.035254534033 -495.779630837575</t>
  </si>
  <si>
    <t>-419.58399568363 443.773203171591 -266.141342554127</t>
  </si>
  <si>
    <t>-197.62219479549 377.049066018015 -250.9961260587</t>
  </si>
  <si>
    <t>-600.084691854661 220.984027150791 -534.20555240049</t>
  </si>
  <si>
    <t>-611.434484887724 66.4237493936951 -516.278573289894</t>
  </si>
  <si>
    <t>-439.209259391771 148.073789062541 -329.531573478599</t>
  </si>
  <si>
    <t>-548.20479016045 333.534515159703 -99.0456927648783</t>
  </si>
  <si>
    <t>-585.111307168076 317.880028790911 314.591189748373</t>
  </si>
  <si>
    <t>-636.379266015196 325.2395801523 774.794915808264</t>
  </si>
  <si>
    <t>-485.184770792454 328.215417015919 829.705662564205</t>
  </si>
  <si>
    <t>-522.841234898389 147.644751534332 -98.6432648657764</t>
  </si>
  <si>
    <t>-514.278106502894 121.719317477897 316.033910488035</t>
  </si>
  <si>
    <t>-551.477757280847 46.8155974678443 771.731530658602</t>
  </si>
  <si>
    <t>-399.874179182461 51.9625529208913 825.338441105718</t>
  </si>
  <si>
    <t>9763-20170724T120847.973325700.bin</t>
  </si>
  <si>
    <t>-536.017915832055 240.445642452458 -97.2577357087575</t>
  </si>
  <si>
    <t>-556.789221622647 237.586301752461 -205.967850963287</t>
  </si>
  <si>
    <t>-570.305662723057 239.378424649475 -297.836905047517</t>
  </si>
  <si>
    <t>-581.778489728444 242.55305019341 -380.881630191494</t>
  </si>
  <si>
    <t>-591.896025490314 247.271425845821 -464.029115182908</t>
  </si>
  <si>
    <t>-605.150714814936 255.819251315732 -585.668667975776</t>
  </si>
  <si>
    <t>-595.185990751303 265.097197994793 -662.836280181357</t>
  </si>
  <si>
    <t>-598.09917705188 283.337445027211 -530.231641688724</t>
  </si>
  <si>
    <t>-583.764177061486 434.865283273293 -496.057745527441</t>
  </si>
  <si>
    <t>-421.200691049517 444.039239373819 -265.69389043227</t>
  </si>
  <si>
    <t>-199.196687313759 377.968793430578 -248.44724099484</t>
  </si>
  <si>
    <t>-600.570143111142 220.799779791541 -534.356855804966</t>
  </si>
  <si>
    <t>-612.055778157824 66.2747211570697 -516.174663170327</t>
  </si>
  <si>
    <t>-439.759531926571 147.941885493987 -329.513401876188</t>
  </si>
  <si>
    <t>-548.947664187875 333.561950285149 -99.1490614177833</t>
  </si>
  <si>
    <t>-585.617645644646 317.769363021336 314.503637011052</t>
  </si>
  <si>
    <t>-636.440004746918 325.371838346594 774.754894756722</t>
  </si>
  <si>
    <t>-485.214985858441 328.068004510735 829.595936362287</t>
  </si>
  <si>
    <t>-523.406556957357 147.248194586612 -98.7611196695487</t>
  </si>
  <si>
    <t>-513.549255751846 122.299772653506 315.947232699461</t>
  </si>
  <si>
    <t>-551.456910765847 46.9103548119049 771.59893878387</t>
  </si>
  <si>
    <t>-399.858236481652 51.65239570668 825.256759764836</t>
  </si>
  <si>
    <t>9763-20170724T120848.044520500.bin</t>
  </si>
  <si>
    <t>-537.395253388458 240.560343666801 -97.4301961468868</t>
  </si>
  <si>
    <t>-558.248471108751 237.725814350294 -206.125286965097</t>
  </si>
  <si>
    <t>-571.573069414796 239.423268262272 -298.024269295451</t>
  </si>
  <si>
    <t>-582.770194715607 242.459869408046 -381.11166864557</t>
  </si>
  <si>
    <t>-592.510369986417 246.985084651728 -464.315030365719</t>
  </si>
  <si>
    <t>-605.103629539263 255.185171223186 -586.048623833703</t>
  </si>
  <si>
    <t>-595.092839968392 264.127864209533 -663.249859001503</t>
  </si>
  <si>
    <t>-598.321272751885 282.860781199363 -530.656251030852</t>
  </si>
  <si>
    <t>-583.690404728331 434.49418694578 -497.030790386939</t>
  </si>
  <si>
    <t>-424.396072205137 446.246506568005 -264.510342958417</t>
  </si>
  <si>
    <t>-202.478639839154 381.093764512728 -243.149072166157</t>
  </si>
  <si>
    <t>-600.834308528542 220.313423314324 -534.609682334733</t>
  </si>
  <si>
    <t>-612.832124520109 65.9096553377947 -515.860050600451</t>
  </si>
  <si>
    <t>-440.698899617334 147.104164189217 -329.67101209697</t>
  </si>
  <si>
    <t>-550.43750328029 334.046673034673 -99.3264405434854</t>
  </si>
  <si>
    <t>-586.632009598038 317.86203232528 314.352936494907</t>
  </si>
  <si>
    <t>-636.487549561305 325.699061452862 774.687080184401</t>
  </si>
  <si>
    <t>-485.197218158445 328.343739324773 829.350191597066</t>
  </si>
  <si>
    <t>-524.652690550665 147.118469418865 -98.8728176689602</t>
  </si>
  <si>
    <t>-511.940394584054 123.898512424372 315.858156488151</t>
  </si>
  <si>
    <t>-551.446038892884 47.1592801780916 771.210284138699</t>
  </si>
  <si>
    <t>-399.872416235178 51.6365884118356 824.961550365459</t>
  </si>
  <si>
    <t>9763-20170724T120848.077608400.bin</t>
  </si>
  <si>
    <t>-537.953893685714 240.80524877559 -97.5109173085443</t>
  </si>
  <si>
    <t>-558.789701742632 237.954924030737 -206.208979938368</t>
  </si>
  <si>
    <t>-572.024803670229 239.571045640717 -298.122177377094</t>
  </si>
  <si>
    <t>-583.112526270097 242.505822266369 -381.228019129824</t>
  </si>
  <si>
    <t>-592.71574396735 246.899490793478 -464.454336844312</t>
  </si>
  <si>
    <t>-605.079417899052 254.874282948717 -586.226496111112</t>
  </si>
  <si>
    <t>-595.033671852079 263.627336701249 -663.444849667562</t>
  </si>
  <si>
    <t>-598.402822207654 282.65244058026 -530.872640044581</t>
  </si>
  <si>
    <t>-583.69812427433 434.336103707597 -497.512331593139</t>
  </si>
  <si>
    <t>-425.996809889456 447.720273545101 -263.996286512658</t>
  </si>
  <si>
    <t>-203.963253458254 383.63537684122 -240.699124814749</t>
  </si>
  <si>
    <t>-600.905836752975 220.097686832105 -534.715178292315</t>
  </si>
  <si>
    <t>-613.10357826519 65.7428477664546 -515.614348991242</t>
  </si>
  <si>
    <t>-441.186268799285 146.301056377068 -329.88606976449</t>
  </si>
  <si>
    <t>-551.007193857757 334.339160012247 -99.407570615852</t>
  </si>
  <si>
    <t>-587.187241595218 317.997872405015 314.266878071951</t>
  </si>
  <si>
    <t>-636.556552955246 325.767953601843 774.648169374926</t>
  </si>
  <si>
    <t>-485.225354418688 327.930431562793 829.219225086323</t>
  </si>
  <si>
    <t>-525.195722448134 147.279559073183 -98.9329778458907</t>
  </si>
  <si>
    <t>-511.51517986338 124.517516297823 315.79269355568</t>
  </si>
  <si>
    <t>-551.466910829773 47.2729670108138 771.002813399789</t>
  </si>
  <si>
    <t>-399.896362913482 51.7613762820886 824.761831113026</t>
  </si>
  <si>
    <t>9763-20170724T120848.143788600.bin</t>
  </si>
  <si>
    <t>-538.969931551608 241.343569164099 -97.6995017866053</t>
  </si>
  <si>
    <t>-559.655264273145 238.452088296017 -206.425093196566</t>
  </si>
  <si>
    <t>-572.791937305295 239.903713016038 -298.355186158652</t>
  </si>
  <si>
    <t>-583.804270425758 242.639730180965 -381.4778703106</t>
  </si>
  <si>
    <t>-593.346917229065 246.782350316559 -464.724001203284</t>
  </si>
  <si>
    <t>-605.639292523681 254.33395217839 -586.530351131404</t>
  </si>
  <si>
    <t>-595.610983709896 262.687665695178 -663.795283031876</t>
  </si>
  <si>
    <t>-598.904151730268 282.301039234396 -531.278820807195</t>
  </si>
  <si>
    <t>-583.628945497767 433.992396228009 -498.187884717929</t>
  </si>
  <si>
    <t>-429.623339188991 452.057592663955 -262.530413551301</t>
  </si>
  <si>
    <t>-206.945763745488 391.015760428764 -237.288884947603</t>
  </si>
  <si>
    <t>-601.586804134682 219.739926552811 -534.886692422508</t>
  </si>
  <si>
    <t>-614.445211799124 65.5226667061565 -515.1056250759</t>
  </si>
  <si>
    <t>-442.160042742989 144.882707606443 -330.11138653659</t>
  </si>
  <si>
    <t>-551.881968403391 334.987409282782 -99.6404902290955</t>
  </si>
  <si>
    <t>-588.292193988289 318.401905058312 314.004100273274</t>
  </si>
  <si>
    <t>-636.655784543232 325.872384589653 774.541170873143</t>
  </si>
  <si>
    <t>-485.260125075341 327.433736795574 828.953633524437</t>
  </si>
  <si>
    <t>-526.324826448085 147.692185664177 -99.1343974885582</t>
  </si>
  <si>
    <t>-511.736958823516 125.064014595496 315.567603381339</t>
  </si>
  <si>
    <t>-551.531828607183 47.4367758248907 770.667688652245</t>
  </si>
  <si>
    <t>-399.933082831886 51.2543983824494 824.399260494832</t>
  </si>
  <si>
    <t>9763-20170724T120848.174872100.bin</t>
  </si>
  <si>
    <t>-539.210123786615 241.465625586231 -97.7939105480239</t>
  </si>
  <si>
    <t>-559.815598377527 238.596162921703 -206.535170208921</t>
  </si>
  <si>
    <t>-572.880379872466 239.990357883798 -298.476514288604</t>
  </si>
  <si>
    <t>-583.827460806752 242.646184450987 -381.610395007427</t>
  </si>
  <si>
    <t>-593.305316155093 246.67870585234 -464.869419867498</t>
  </si>
  <si>
    <t>-605.504614826352 254.035530806124 -586.696992885138</t>
  </si>
  <si>
    <t>-595.463341962877 262.212420529177 -663.979076282176</t>
  </si>
  <si>
    <t>-598.727539189211 282.087457080661 -531.493717284893</t>
  </si>
  <si>
    <t>-583.090834925583 433.789028333548 -498.69545703919</t>
  </si>
  <si>
    <t>-431.99011890044 455.620292364047 -261.481117627018</t>
  </si>
  <si>
    <t>-208.935382158648 396.46409872621 -235.105945915974</t>
  </si>
  <si>
    <t>-601.575831245895 219.52736800968 -534.986473891643</t>
  </si>
  <si>
    <t>-615.062099157757 65.4282031525925 -514.773500375256</t>
  </si>
  <si>
    <t>-442.123598617843 143.955866640505 -330.12045686107</t>
  </si>
  <si>
    <t>-551.87459772136 335.169020563627 -99.7428651474697</t>
  </si>
  <si>
    <t>-588.549267576891 318.523295471777 313.875903650682</t>
  </si>
  <si>
    <t>-636.675743125996 325.943872430744 774.472908189555</t>
  </si>
  <si>
    <t>-485.254255745457 327.46945885745 828.814673034253</t>
  </si>
  <si>
    <t>-526.752975349504 147.705225291078 -99.2593472051163</t>
  </si>
  <si>
    <t>-512.12287300509 125.124168556492 315.443693148972</t>
  </si>
  <si>
    <t>-551.582809344482 47.5244406903257 770.560367984501</t>
  </si>
  <si>
    <t>-399.972486421349 51.385686283204 824.255896908534</t>
  </si>
  <si>
    <t>9763-20170724T120848.240050300.bin</t>
  </si>
  <si>
    <t>-539.255932719139 241.262683665508 -98.0101529538481</t>
  </si>
  <si>
    <t>-559.696674166421 238.5079285539 -206.785566016148</t>
  </si>
  <si>
    <t>-572.622261774885 239.721694375115 -298.748995267013</t>
  </si>
  <si>
    <t>-583.450718586809 242.110028700703 -381.906515517903</t>
  </si>
  <si>
    <t>-592.820951981551 245.768079241557 -465.194980926414</t>
  </si>
  <si>
    <t>-604.878799739703 252.460656675534 -587.074937226317</t>
  </si>
  <si>
    <t>-594.840194790128 260.201555125127 -664.402365043215</t>
  </si>
  <si>
    <t>-598.008478270525 280.806427713275 -532.033475721177</t>
  </si>
  <si>
    <t>-582.258344288566 432.696335591507 -500.041375308841</t>
  </si>
  <si>
    <t>-438.924642723409 461.814640735885 -258.823366280485</t>
  </si>
  <si>
    <t>-215.292985788447 406.593966141131 -229.022518673924</t>
  </si>
  <si>
    <t>-601.167376970715 218.241529823447 -535.156659866766</t>
  </si>
  <si>
    <t>-615.69837637783 64.3422362460497 -514.157102760769</t>
  </si>
  <si>
    <t>-442.108230032035 140.745782714921 -329.86167835266</t>
  </si>
  <si>
    <t>-551.302046555717 335.143445005152 -99.9293298830432</t>
  </si>
  <si>
    <t>-588.352058285272 318.481396350266 313.655363223062</t>
  </si>
  <si>
    <t>-636.642384379947 326.017247215959 774.333077868672</t>
  </si>
  <si>
    <t>-485.219231149424 327.180180238063 828.67913415273</t>
  </si>
  <si>
    <t>-527.483313196069 147.36678428092 -99.4797021100575</t>
  </si>
  <si>
    <t>-512.657242828644 124.830632768122 315.218876563222</t>
  </si>
  <si>
    <t>-551.584265767631 47.5830376969063 770.471079049515</t>
  </si>
  <si>
    <t>-399.996894487891 51.2730369131357 824.243532256227</t>
  </si>
  <si>
    <t>9763-20170724T120848.277148800.bin</t>
  </si>
  <si>
    <t>-539.090237321949 240.957722673747 -98.063601693898</t>
  </si>
  <si>
    <t>-559.446012449293 238.283817795996 -206.856908625336</t>
  </si>
  <si>
    <t>-572.31088960418 239.462667133299 -298.829548636841</t>
  </si>
  <si>
    <t>-583.091327708303 241.781531524095 -381.995114822537</t>
  </si>
  <si>
    <t>-592.421728197445 245.330325862497 -465.292690305119</t>
  </si>
  <si>
    <t>-604.431469494585 251.820441694129 -587.188445290527</t>
  </si>
  <si>
    <t>-594.369847421749 259.379551176567 -664.530811049281</t>
  </si>
  <si>
    <t>-597.465726706842 280.252230812071 -532.20336747704</t>
  </si>
  <si>
    <t>-581.117105140038 432.092943109839 -500.329212383146</t>
  </si>
  <si>
    <t>-444.266721752134 465.213407647173 -255.883847498899</t>
  </si>
  <si>
    <t>-220.388243655309 411.96175487311 -224.400077259791</t>
  </si>
  <si>
    <t>-600.857640596824 217.693034771355 -535.200032965028</t>
  </si>
  <si>
    <t>-616.069843658993 63.8921103010059 -513.809842859845</t>
  </si>
  <si>
    <t>-442.151778274476 139.338974581573 -329.655004119699</t>
  </si>
  <si>
    <t>-550.750300768947 334.961606035233 -99.9657351323177</t>
  </si>
  <si>
    <t>-588.040980214366 318.416243013402 313.601976522681</t>
  </si>
  <si>
    <t>-636.575098020488 326.081678190882 774.278731177307</t>
  </si>
  <si>
    <t>-485.17110989245 327.323155364867 828.676549142812</t>
  </si>
  <si>
    <t>-527.702270123157 146.950628192685 -99.5216996017936</t>
  </si>
  <si>
    <t>-512.755039526929 124.474472062955 315.175823697272</t>
  </si>
  <si>
    <t>-551.55433374895 47.5873504508168 770.493279740776</t>
  </si>
  <si>
    <t>-399.986167703037 50.8266026236236 824.348998278221</t>
  </si>
  <si>
    <t>9763-20170724T120848.343333900.bin</t>
  </si>
  <si>
    <t>-538.460811882806 240.230652049104 -98.0223945898359</t>
  </si>
  <si>
    <t>-558.654013476779 237.705498436329 -206.849572002787</t>
  </si>
  <si>
    <t>-571.293905412393 238.886345826559 -298.853214571288</t>
  </si>
  <si>
    <t>-581.839223451375 241.162596278609 -382.05027018509</t>
  </si>
  <si>
    <t>-590.903888608422 244.61974523073 -465.38104062068</t>
  </si>
  <si>
    <t>-602.493361342401 250.9212266089 -587.32743999284</t>
  </si>
  <si>
    <t>-592.325725126005 258.177510366659 -664.684811221967</t>
  </si>
  <si>
    <t>-595.504499444537 279.426692779338 -532.383455702762</t>
  </si>
  <si>
    <t>-577.931991109969 431.103298918513 -500.374440625232</t>
  </si>
  <si>
    <t>-458.136434773039 472.132478045831 -248.294670733679</t>
  </si>
  <si>
    <t>-233.880393823094 424.502459402373 -211.023692183222</t>
  </si>
  <si>
    <t>-599.311470388779 216.885606474121 -535.253286957643</t>
  </si>
  <si>
    <t>-615.98016505637 63.3276620123283 -513.363010287425</t>
  </si>
  <si>
    <t>-441.365129206091 136.349370663217 -329.810985493311</t>
  </si>
  <si>
    <t>-549.245094115013 334.456938881093 -99.9090599948398</t>
  </si>
  <si>
    <t>-587.013340146244 318.251161000553 313.628684113922</t>
  </si>
  <si>
    <t>-636.444186971627 326.085326169009 774.20899102589</t>
  </si>
  <si>
    <t>-485.084851872211 327.618124836905 828.723572273265</t>
  </si>
  <si>
    <t>-527.968974310185 146.031909668971 -99.5197034633937</t>
  </si>
  <si>
    <t>-513.12029725579 123.617202655158 315.184650678552</t>
  </si>
  <si>
    <t>-551.570769254988 47.6932286247722 770.630525294239</t>
  </si>
  <si>
    <t>-400.016591527008 50.7362017982789 824.536742704733</t>
  </si>
  <si>
    <t>9763-20170724T120848.376417900.bin</t>
  </si>
  <si>
    <t>-538.021243397115 239.898495934505 -97.9797345352287</t>
  </si>
  <si>
    <t>-558.125640570209 237.457494123968 -206.825325981539</t>
  </si>
  <si>
    <t>-570.642118921316 238.649909956383 -298.845659272426</t>
  </si>
  <si>
    <t>-581.057803608966 240.916025685843 -382.059337482879</t>
  </si>
  <si>
    <t>-589.97544543641 244.339268388915 -465.407368754459</t>
  </si>
  <si>
    <t>-601.331810823202 250.564332041841 -587.379474754032</t>
  </si>
  <si>
    <t>-591.094425027853 257.682381604053 -664.740551488737</t>
  </si>
  <si>
    <t>-594.3386602036 279.097688988996 -532.450494212328</t>
  </si>
  <si>
    <t>-575.921789193381 430.649627070001 -500.277948134632</t>
  </si>
  <si>
    <t>-468.374427633605 474.477233805827 -243.19574989784</t>
  </si>
  <si>
    <t>-243.862448682492 430.763392433897 -202.797869688228</t>
  </si>
  <si>
    <t>-598.358791256038 216.567970446717 -535.267703245856</t>
  </si>
  <si>
    <t>-615.75014734327 63.1081796095964 -513.223104214311</t>
  </si>
  <si>
    <t>-440.892945842243 134.764333216514 -330.024233583499</t>
  </si>
  <si>
    <t>-548.363882091533 334.116404518016 -99.848149890772</t>
  </si>
  <si>
    <t>-586.436887603857 318.089080912246 313.668640408587</t>
  </si>
  <si>
    <t>-636.376757102898 326.007648803993 774.19132650054</t>
  </si>
  <si>
    <t>-485.045026970195 327.600715778228 828.78063028203</t>
  </si>
  <si>
    <t>-527.990485970395 145.733667444524 -99.5100826871384</t>
  </si>
  <si>
    <t>-513.574827898321 123.065190402991 315.195742858822</t>
  </si>
  <si>
    <t>-551.590940884527 47.7625105532586 770.744671649613</t>
  </si>
  <si>
    <t>-400.045332526848 51.2331632860287 824.649220393587</t>
  </si>
  <si>
    <t>9763-20170724T120848.442177100.bin</t>
  </si>
  <si>
    <t>-536.801195342036 239.064179815382 -97.8693098024105</t>
  </si>
  <si>
    <t>-556.723046835901 236.828234222666 -206.752799033124</t>
  </si>
  <si>
    <t>-568.967443501556 238.115710346451 -298.808418946209</t>
  </si>
  <si>
    <t>-579.092784462581 240.442124204435 -382.056318010656</t>
  </si>
  <si>
    <t>-587.676768442191 243.89568589394 -465.438007789232</t>
  </si>
  <si>
    <t>-598.499304736091 250.131883300176 -587.458240196608</t>
  </si>
  <si>
    <t>-588.157191877599 257.00860719284 -664.827226098766</t>
  </si>
  <si>
    <t>-591.565909022319 278.649019112909 -532.513335749271</t>
  </si>
  <si>
    <t>-572.443929361165 430.111675285385 -500.52733764326</t>
  </si>
  <si>
    <t>-492.712067336998 476.790720057116 -233.989392604324</t>
  </si>
  <si>
    <t>-268.101794007008 441.476373357159 -186.537793509247</t>
  </si>
  <si>
    <t>-595.935015699149 216.141900402168 -535.320490776512</t>
  </si>
  <si>
    <t>-614.766168506611 62.8879003976344 -513.049533010276</t>
  </si>
  <si>
    <t>-439.537316717426 131.150096657922 -330.119236587495</t>
  </si>
  <si>
    <t>-546.176442139897 333.173649513877 -99.6810327424141</t>
  </si>
  <si>
    <t>-585.271191605618 317.469990214473 313.752862333018</t>
  </si>
  <si>
    <t>-636.238215085972 325.824199656862 774.179555231724</t>
  </si>
  <si>
    <t>-484.97533614056 327.377931511265 828.960592175887</t>
  </si>
  <si>
    <t>-527.687430338259 144.99558569428 -99.4585466001563</t>
  </si>
  <si>
    <t>-514.765331508597 121.607922568625 315.256544851615</t>
  </si>
  <si>
    <t>-551.602322821548 47.7889769375652 771.084514515779</t>
  </si>
  <si>
    <t>-400.06157915768 51.2565276691955 825.003023805989</t>
  </si>
  <si>
    <t>9763-20170724T120848.475264600.bin</t>
  </si>
  <si>
    <t>-536.195447197763 238.69069561388 -97.7938157701676</t>
  </si>
  <si>
    <t>-556.012758311662 236.538403703238 -206.698089444817</t>
  </si>
  <si>
    <t>-568.158718041086 237.873063820584 -298.766120447902</t>
  </si>
  <si>
    <t>-578.192780469863 240.236450058181 -382.023976283414</t>
  </si>
  <si>
    <t>-586.684043892729 243.721138179311 -465.413942153414</t>
  </si>
  <si>
    <t>-597.370443261225 249.997166524896 -587.444058042794</t>
  </si>
  <si>
    <t>-587.016127790321 256.783742446803 -664.81933358017</t>
  </si>
  <si>
    <t>-590.489119248534 278.49591628461 -532.482834403804</t>
  </si>
  <si>
    <t>-571.565037921514 430.013102100776 -500.530839123966</t>
  </si>
  <si>
    <t>-506.576061084599 477.268143025894 -230.120213399113</t>
  </si>
  <si>
    <t>-282.425917224626 446.220314392946 -177.762841937455</t>
  </si>
  <si>
    <t>-594.8735070452 215.990834856242 -535.313697074877</t>
  </si>
  <si>
    <t>-614.014829448794 62.7804399115078 -513.093078840222</t>
  </si>
  <si>
    <t>-439.141317016815 129.433063705341 -329.876973665409</t>
  </si>
  <si>
    <t>-545.146723948254 332.733438033425 -99.6047345714869</t>
  </si>
  <si>
    <t>-584.667635958705 317.239039860156 313.79660738211</t>
  </si>
  <si>
    <t>-636.141519042743 325.778452031414 774.17652960055</t>
  </si>
  <si>
    <t>-484.92011101452 327.620566651119 829.06292943787</t>
  </si>
  <si>
    <t>-527.513527823803 144.747342255424 -99.3799394393243</t>
  </si>
  <si>
    <t>-515.292419130458 120.871388711244 315.328619913556</t>
  </si>
  <si>
    <t>-551.609247597391 47.7401170888545 771.286326361928</t>
  </si>
  <si>
    <t>-400.057980759789 50.9360294067053 825.191951160651</t>
  </si>
  <si>
    <t>9763-20170724T120848.543449800.bin</t>
  </si>
  <si>
    <t>-535.061170926882 237.916528459064 -97.6039718387225</t>
  </si>
  <si>
    <t>-554.758062992446 235.821422870463 -206.531260112716</t>
  </si>
  <si>
    <t>-566.70512749 237.22122895876 -298.624325821356</t>
  </si>
  <si>
    <t>-576.521420703542 239.650348087724 -381.906301839127</t>
  </si>
  <si>
    <t>-584.757167588279 243.207223127717 -465.318809904459</t>
  </si>
  <si>
    <t>-595.028917381951 249.596393414587 -587.378639200027</t>
  </si>
  <si>
    <t>-584.500484601408 256.239203322164 -664.742927073538</t>
  </si>
  <si>
    <t>-588.380428587065 278.047002417979 -532.363997101144</t>
  </si>
  <si>
    <t>-569.861708459545 429.636536937065 -500.444321992078</t>
  </si>
  <si>
    <t>-535.252553409134 471.581248771193 -223.638695426956</t>
  </si>
  <si>
    <t>-312.360222676835 448.495759136657 -162.527127159971</t>
  </si>
  <si>
    <t>-592.663063494659 215.538916805385 -535.275560423991</t>
  </si>
  <si>
    <t>-611.857451021887 62.2894907671612 -513.349646249351</t>
  </si>
  <si>
    <t>-438.209944622859 126.362442939755 -329.035737082521</t>
  </si>
  <si>
    <t>-543.748923466471 331.752018298683 -99.4274087458018</t>
  </si>
  <si>
    <t>-583.723255549585 316.748438742031 313.948410295056</t>
  </si>
  <si>
    <t>-636.013833140026 325.616938822777 774.204990675978</t>
  </si>
  <si>
    <t>-484.871855524873 327.500517291355 829.308326260128</t>
  </si>
  <si>
    <t>-526.58118910339 144.202667254116 -99.1956060451348</t>
  </si>
  <si>
    <t>-515.610829191615 119.792510657477 315.516855293015</t>
  </si>
  <si>
    <t>-551.678882532381 47.8245713300037 771.677608846511</t>
  </si>
  <si>
    <t>-400.095177923541 51.1745900259027 825.482632083496</t>
  </si>
  <si>
    <t>9763-20170724T120848.576538000.bin</t>
  </si>
  <si>
    <t>-534.657552443729 237.487646079549 -97.4921441087158</t>
  </si>
  <si>
    <t>-554.306313719377 235.356788125156 -206.427450086054</t>
  </si>
  <si>
    <t>-566.142647051614 236.752782821416 -298.534921732345</t>
  </si>
  <si>
    <t>-575.829846068712 239.186062621793 -381.831773409754</t>
  </si>
  <si>
    <t>-583.907048893625 242.754313529112 -465.259384875501</t>
  </si>
  <si>
    <t>-593.914286438116 249.167140727979 -587.339908525065</t>
  </si>
  <si>
    <t>-583.266030055584 255.747790250713 -664.693181570265</t>
  </si>
  <si>
    <t>-587.424886876268 277.609546194426 -532.302157463156</t>
  </si>
  <si>
    <t>-569.170967353521 429.213748664066 -500.385317033058</t>
  </si>
  <si>
    <t>-547.945463769958 466.805949309441 -221.611568918516</t>
  </si>
  <si>
    <t>-325.837961387292 446.97431582914 -156.623031081454</t>
  </si>
  <si>
    <t>-591.621505607926 215.096840771413 -535.241905124477</t>
  </si>
  <si>
    <t>-610.706870662586 61.8195065734574 -513.477588128595</t>
  </si>
  <si>
    <t>-437.680957860573 124.931084717001 -328.453335451554</t>
  </si>
  <si>
    <t>-543.546551296971 331.194155822075 -99.3423600828447</t>
  </si>
  <si>
    <t>-583.476565532227 316.433739227417 314.046500673088</t>
  </si>
  <si>
    <t>-635.95702570716 325.500342041955 774.247118754509</t>
  </si>
  <si>
    <t>-484.848218945265 327.253864497603 829.445544147626</t>
  </si>
  <si>
    <t>-525.993958404365 143.87178375561 -99.0690055860939</t>
  </si>
  <si>
    <t>-515.331512869047 119.521322137625 315.654895927581</t>
  </si>
  <si>
    <t>-551.731298263828 47.8505819140303 771.834036568758</t>
  </si>
  <si>
    <t>-400.114320096246 51.0483111635194 825.55468297183</t>
  </si>
  <si>
    <t>9763-20170724T120848.639268600.bin</t>
  </si>
  <si>
    <t>-533.921094331064 236.55375948232 -97.3272637267969</t>
  </si>
  <si>
    <t>-553.611162541711 234.236452451338 -206.251259823878</t>
  </si>
  <si>
    <t>-565.390104562018 235.559104730741 -298.36713255232</t>
  </si>
  <si>
    <t>-574.984647597018 237.949871177839 -381.675958507344</t>
  </si>
  <si>
    <t>-582.926118128029 241.500003468203 -465.117400610784</t>
  </si>
  <si>
    <t>-592.686285494726 247.909399904589 -587.218080962224</t>
  </si>
  <si>
    <t>-581.758414335657 254.389480507215 -664.54091535335</t>
  </si>
  <si>
    <t>-586.403602899013 276.359220361554 -532.160214329536</t>
  </si>
  <si>
    <t>-569.020348666499 428.231196607549 -500.945243729205</t>
  </si>
  <si>
    <t>-570.094019916667 460.237191849803 -220.672154016486</t>
  </si>
  <si>
    <t>-348.936116074308 441.096524659195 -152.324731808812</t>
  </si>
  <si>
    <t>-590.403610741762 213.834752225382 -535.122550640571</t>
  </si>
  <si>
    <t>-608.595363785818 60.3805364837419 -513.736044882592</t>
  </si>
  <si>
    <t>-436.941125418459 122.39078034446 -326.942568190815</t>
  </si>
  <si>
    <t>-543.653674320707 329.901827881162 -99.2396243639294</t>
  </si>
  <si>
    <t>-583.300979704286 315.722074204243 314.196719650244</t>
  </si>
  <si>
    <t>-635.795479184678 325.388118895159 774.347242795493</t>
  </si>
  <si>
    <t>-484.752845912358 327.822913660024 829.700892634441</t>
  </si>
  <si>
    <t>-524.462535075278 143.246896284901 -98.8551416092896</t>
  </si>
  <si>
    <t>-514.577073569137 119.15709201121 315.903291811469</t>
  </si>
  <si>
    <t>-551.885782874257 47.9839796978329 772.042236634293</t>
  </si>
  <si>
    <t>-400.207251898091 52.0981182119331 825.526261802815</t>
  </si>
  <si>
    <t>9763-20170724T120848.675359600.bin</t>
  </si>
  <si>
    <t>-533.574473903206 235.971212971869 -97.275731979556</t>
  </si>
  <si>
    <t>-553.328561730036 233.507015676381 -206.18480266094</t>
  </si>
  <si>
    <t>-565.134651469597 234.752186097217 -298.29844618354</t>
  </si>
  <si>
    <t>-574.740486342274 237.085591637502 -381.607432166071</t>
  </si>
  <si>
    <t>-582.678931721943 240.591829865647 -465.05108513506</t>
  </si>
  <si>
    <t>-592.417823272507 246.950166379841 -587.156149677281</t>
  </si>
  <si>
    <t>-581.345336886877 253.438266868327 -664.457597573237</t>
  </si>
  <si>
    <t>-586.209822215078 275.426841650512 -532.103659941351</t>
  </si>
  <si>
    <t>-569.203162463053 427.419336125487 -501.369518390195</t>
  </si>
  <si>
    <t>-578.417897109731 457.634156398211 -221.047050621923</t>
  </si>
  <si>
    <t>-357.194754444018 437.807340769464 -153.107598980734</t>
  </si>
  <si>
    <t>-590.079134983442 212.893511584423 -535.05140864326</t>
  </si>
  <si>
    <t>-607.638075477667 59.3633431127885 -513.753093474607</t>
  </si>
  <si>
    <t>-436.527241658998 121.413628068705 -326.154759709238</t>
  </si>
  <si>
    <t>-543.851124073257 329.088552088383 -99.2174529179607</t>
  </si>
  <si>
    <t>-583.273659754695 315.268070435906 314.252544010243</t>
  </si>
  <si>
    <t>-635.736286198114 325.311398045894 774.394850749433</t>
  </si>
  <si>
    <t>-484.720191935599 327.689851091046 829.823252961875</t>
  </si>
  <si>
    <t>-523.546896333267 142.832148575525 -98.7671094371269</t>
  </si>
  <si>
    <t>-514.27374188708 118.824456400959 316.01022624754</t>
  </si>
  <si>
    <t>-551.958606461737 47.9713329382923 772.124080125442</t>
  </si>
  <si>
    <t>-400.23602197164 51.9734734382821 825.491303619318</t>
  </si>
  <si>
    <t>9763-20170724T120848.739071900.bin</t>
  </si>
  <si>
    <t>-533.310155532989 234.55951804202 -97.2429911903764</t>
  </si>
  <si>
    <t>-553.215575253791 231.805772276107 -206.11752956327</t>
  </si>
  <si>
    <t>-565.141631654709 232.780996190206 -298.218924989935</t>
  </si>
  <si>
    <t>-574.852627427923 234.851581932976 -381.522951987778</t>
  </si>
  <si>
    <t>-582.893570401833 238.079521371917 -464.967836759696</t>
  </si>
  <si>
    <t>-592.779195269413 244.014998836211 -587.082376110607</t>
  </si>
  <si>
    <t>-581.490667701083 250.594526295073 -664.344854672415</t>
  </si>
  <si>
    <t>-586.748612467966 272.695472310761 -532.116021633441</t>
  </si>
  <si>
    <t>-571.197813543642 424.891263852463 -501.693718060448</t>
  </si>
  <si>
    <t>-584.066222571806 456.703702578737 -221.692012309021</t>
  </si>
  <si>
    <t>-362.47366468756 429.119202182786 -157.783028420598</t>
  </si>
  <si>
    <t>-590.134368836035 210.125473417408 -534.883182342564</t>
  </si>
  <si>
    <t>-606.024824874009 56.3902457088441 -513.586723939203</t>
  </si>
  <si>
    <t>-435.984262284395 119.617823123882 -324.860919678033</t>
  </si>
  <si>
    <t>-544.598659047874 327.246231217805 -99.2557092150787</t>
  </si>
  <si>
    <t>-583.219105396601 314.302912625518 314.318428956136</t>
  </si>
  <si>
    <t>-635.619605078743 325.172810199139 774.477064409641</t>
  </si>
  <si>
    <t>-484.647379252851 327.860895896578 830.010801168071</t>
  </si>
  <si>
    <t>-522.287375898891 141.744521124988 -98.6536517055783</t>
  </si>
  <si>
    <t>-513.725510261725 118.292186783802 316.17077974267</t>
  </si>
  <si>
    <t>-552.174845728817 48.2455565740183 772.269565968094</t>
  </si>
  <si>
    <t>-400.396049603155 53.6639468894562 825.351162305124</t>
  </si>
  <si>
    <t>9763-20170724T120848.807253600.bin</t>
  </si>
  <si>
    <t>-533.435385323427 232.678869166562 -97.2104208323805</t>
  </si>
  <si>
    <t>-553.564500310634 229.605114244538 -206.035242065718</t>
  </si>
  <si>
    <t>-565.746212589767 230.352094717648 -298.105271316757</t>
  </si>
  <si>
    <t>-575.713806106358 232.228233534276 -381.383489340535</t>
  </si>
  <si>
    <t>-584.036381657434 235.27790894346 -464.807583571605</t>
  </si>
  <si>
    <t>-594.360608167059 240.970603624787 -586.897326977478</t>
  </si>
  <si>
    <t>-582.969342078919 247.630868732498 -664.137875701072</t>
  </si>
  <si>
    <t>-588.303386598312 269.768427458894 -531.995369960779</t>
  </si>
  <si>
    <t>-573.426143012797 422.083367772978 -501.720438473019</t>
  </si>
  <si>
    <t>-581.389625820359 453.710902609081 -221.515277993739</t>
  </si>
  <si>
    <t>-358.586903646515 420.754718983488 -164.758450903146</t>
  </si>
  <si>
    <t>-591.357499772669 207.176752958645 -534.655562956008</t>
  </si>
  <si>
    <t>-605.773470963405 53.3251361692139 -513.224513654447</t>
  </si>
  <si>
    <t>-436.196534029758 118.953404052196 -324.259121198234</t>
  </si>
  <si>
    <t>-545.523687038424 325.047437165361 -99.3414346514504</t>
  </si>
  <si>
    <t>-583.328847804085 313.181311696147 314.340297521528</t>
  </si>
  <si>
    <t>-635.508134312412 325.068130713109 774.532424496032</t>
  </si>
  <si>
    <t>-484.559109818708 328.048443595838 830.114241126496</t>
  </si>
  <si>
    <t>-521.63652672804 140.147963998782 -98.5243398451551</t>
  </si>
  <si>
    <t>-513.498292037545 117.581892121987 316.357770348635</t>
  </si>
  <si>
    <t>-552.521292998604 48.3220981577861 772.406543188757</t>
  </si>
  <si>
    <t>-400.551466219166 53.4353966477652 824.969356118147</t>
  </si>
  <si>
    <t>9763-20170724T120848.843115100.bin</t>
  </si>
  <si>
    <t>-533.499970372119 231.58385256108 -97.2225462603066</t>
  </si>
  <si>
    <t>-553.715222382128 228.383006017662 -206.027876228935</t>
  </si>
  <si>
    <t>-566.010760374699 229.01092466693 -298.083568515077</t>
  </si>
  <si>
    <t>-576.097531475831 230.774295911078 -381.349982027215</t>
  </si>
  <si>
    <t>-584.555870804884 233.706473821621 -464.76450906383</t>
  </si>
  <si>
    <t>-595.096860633558 239.222425056624 -586.843951879924</t>
  </si>
  <si>
    <t>-583.686523723495 245.826722346722 -664.086488672925</t>
  </si>
  <si>
    <t>-588.967679462967 268.100770815186 -531.99217078124</t>
  </si>
  <si>
    <t>-573.768589844831 420.372627951327 -501.646427527633</t>
  </si>
  <si>
    <t>-577.797452070115 450.781010229351 -221.222400000931</t>
  </si>
  <si>
    <t>-354.629208722132 416.621780417464 -166.654895849178</t>
  </si>
  <si>
    <t>-591.975478695783 205.503286679816 -534.560982593556</t>
  </si>
  <si>
    <t>-605.912042021771 51.639667889787 -512.988656119281</t>
  </si>
  <si>
    <t>-436.373775207903 118.48618210621 -324.105656585363</t>
  </si>
  <si>
    <t>-545.851268386711 323.794850306968 -99.3955663116626</t>
  </si>
  <si>
    <t>-583.374936601961 312.491863604585 314.327582731307</t>
  </si>
  <si>
    <t>-635.459150287431 325.017159097206 774.542732053332</t>
  </si>
  <si>
    <t>-484.515073647623 328.146458558449 830.129850981252</t>
  </si>
  <si>
    <t>-521.433077249951 139.197897417652 -98.5103938237247</t>
  </si>
  <si>
    <t>-513.753012963962 117.019897504711 316.401344525858</t>
  </si>
  <si>
    <t>-552.706405449727 48.3532942774918 772.486956052792</t>
  </si>
  <si>
    <t>-400.638824680491 53.4247628137384 824.770492780017</t>
  </si>
  <si>
    <t>9763-20170724T120848.875202600.bin</t>
  </si>
  <si>
    <t>-533.477497932136 230.478569721656 -97.2505975457898</t>
  </si>
  <si>
    <t>-553.772389116552 227.174132252751 -206.038031181984</t>
  </si>
  <si>
    <t>-566.179501431391 227.668567054633 -298.079601823649</t>
  </si>
  <si>
    <t>-576.38611076242 229.292896362623 -381.334157230191</t>
  </si>
  <si>
    <t>-584.983998660377 232.068716183908 -464.739746685878</t>
  </si>
  <si>
    <t>-595.751066069052 237.337934860269 -586.81039811385</t>
  </si>
  <si>
    <t>-584.352208748071 243.813742772481 -664.065524985442</t>
  </si>
  <si>
    <t>-589.544831723815 266.328184115883 -532.026353646251</t>
  </si>
  <si>
    <t>-574.369387688024 418.618869126453 -501.792772634721</t>
  </si>
  <si>
    <t>-573.796367752156 448.035638036585 -221.234585356756</t>
  </si>
  <si>
    <t>-350.560098619766 413.094142844204 -167.446310531126</t>
  </si>
  <si>
    <t>-592.508307556884 203.723574590877 -534.467394796519</t>
  </si>
  <si>
    <t>-606.012545876215 49.8287471983274 -512.747278560561</t>
  </si>
  <si>
    <t>-436.656498084526 117.721321136462 -323.982048662629</t>
  </si>
  <si>
    <t>-546.043479348602 322.550243617925 -99.453828784627</t>
  </si>
  <si>
    <t>-583.361790494172 311.741273826828 314.301034074361</t>
  </si>
  <si>
    <t>-635.416616834056 324.92980951555 774.546371663405</t>
  </si>
  <si>
    <t>-484.475965513252 328.147486261737 830.137554217641</t>
  </si>
  <si>
    <t>-521.197539249931 138.275941076029 -98.5072966934714</t>
  </si>
  <si>
    <t>-514.386760290781 116.286491387209 316.4296638975</t>
  </si>
  <si>
    <t>-552.91225552199 48.4460026295014 772.606232041193</t>
  </si>
  <si>
    <t>-400.762746481705 54.0107508191941 824.600319065046</t>
  </si>
  <si>
    <t>9763-20170724T120848.944945000.bin</t>
  </si>
  <si>
    <t>-533.163090976581 228.516309230008 -97.2438593437917</t>
  </si>
  <si>
    <t>-553.61617303453 225.024805766919 -205.995785024312</t>
  </si>
  <si>
    <t>-566.183029238071 225.384209856331 -298.01638148642</t>
  </si>
  <si>
    <t>-576.544417462936 226.897064310621 -381.253887963226</t>
  </si>
  <si>
    <t>-585.307576846092 229.572998899082 -464.645643671533</t>
  </si>
  <si>
    <t>-596.327723041673 234.709300162483 -586.699319845997</t>
  </si>
  <si>
    <t>-585.005969794682 240.987457516386 -663.981993416745</t>
  </si>
  <si>
    <t>-590.032163638429 263.760363809542 -531.957635208807</t>
  </si>
  <si>
    <t>-574.158108623525 415.963235609315 -501.680099493767</t>
  </si>
  <si>
    <t>-567.029785824765 444.75412458654 -221.146921741891</t>
  </si>
  <si>
    <t>-343.560156020602 409.096824893 -168.817211193259</t>
  </si>
  <si>
    <t>-592.952175462152 201.150703968983 -534.328718013107</t>
  </si>
  <si>
    <t>-606.1071692684 47.2629757074301 -512.305873342423</t>
  </si>
  <si>
    <t>-436.852690197005 116.7783151601 -323.663091746319</t>
  </si>
  <si>
    <t>-545.88078406163 320.269370317244 -99.5248530512796</t>
  </si>
  <si>
    <t>-583.10549169913 310.465245921528 314.263543518672</t>
  </si>
  <si>
    <t>-635.331381374386 324.676519923108 774.5543035664</t>
  </si>
  <si>
    <t>-484.407310767162 327.73544807584 830.19941662819</t>
  </si>
  <si>
    <t>-520.749510074894 136.737208212705 -98.4181884427717</t>
  </si>
  <si>
    <t>-516.361839172449 114.63312732689 316.545332640818</t>
  </si>
  <si>
    <t>-553.354563061392 48.516470671972 772.959180161147</t>
  </si>
  <si>
    <t>-400.998645443718 54.1367814520027 824.339321255215</t>
  </si>
  <si>
    <t>9763-20170724T120848.974021400.bin</t>
  </si>
  <si>
    <t>-532.963079756001 227.798792112531 -97.24487817566</t>
  </si>
  <si>
    <t>-553.528643766425 224.23604320341 -205.973234659775</t>
  </si>
  <si>
    <t>-566.11987222048 224.545761062718 -297.990544733005</t>
  </si>
  <si>
    <t>-576.475100896233 226.017731293954 -381.229711988844</t>
  </si>
  <si>
    <t>-585.204121337867 228.655736461298 -464.626255358421</t>
  </si>
  <si>
    <t>-596.143829729624 233.739076357819 -586.689268919477</t>
  </si>
  <si>
    <t>-584.853872337499 239.923061517072 -663.984171701639</t>
  </si>
  <si>
    <t>-589.90064834228 262.814620640152 -531.954660009725</t>
  </si>
  <si>
    <t>-573.991825285711 415.052446206614 -501.825809865474</t>
  </si>
  <si>
    <t>-564.389271192715 443.508048123488 -221.332293543364</t>
  </si>
  <si>
    <t>-340.902501449302 408.073684802549 -168.924074913243</t>
  </si>
  <si>
    <t>-592.786502233445 200.20242223999 -534.303537803637</t>
  </si>
  <si>
    <t>-605.83835600112 46.323748024485 -512.199968768733</t>
  </si>
  <si>
    <t>-436.517384227068 116.146597841604 -323.448501874477</t>
  </si>
  <si>
    <t>-545.648291190969 319.370918123115 -99.5574114785129</t>
  </si>
  <si>
    <t>-582.873810734894 310.01785754819 314.241322611003</t>
  </si>
  <si>
    <t>-635.232514231594 324.660996076273 774.537459585428</t>
  </si>
  <si>
    <t>-484.337566096983 327.93392790902 830.249483027583</t>
  </si>
  <si>
    <t>-520.593193727049 136.251286617239 -98.357234218005</t>
  </si>
  <si>
    <t>-517.226617680855 114.097205782795 316.613191584657</t>
  </si>
  <si>
    <t>-553.572875345141 48.6261124000735 773.156918533078</t>
  </si>
  <si>
    <t>-401.157338923412 55.2749025045393 824.236698605515</t>
  </si>
  <si>
    <t>9763-20170724T120849.042310300.bin</t>
  </si>
  <si>
    <t>-532.58944776629 226.314354659017 -97.2199848748389</t>
  </si>
  <si>
    <t>-553.338871660226 222.71906301038 -205.912409826621</t>
  </si>
  <si>
    <t>-565.937573878253 223.003234844593 -297.928835113203</t>
  </si>
  <si>
    <t>-576.242084475943 224.451695095176 -381.174576624884</t>
  </si>
  <si>
    <t>-584.863751526125 227.065919037659 -464.582965498118</t>
  </si>
  <si>
    <t>-595.585171615558 232.114739700463 -586.666936917189</t>
  </si>
  <si>
    <t>-584.297789979009 238.21957279918 -663.968492281984</t>
  </si>
  <si>
    <t>-589.525914226178 261.209297073739 -531.921722514624</t>
  </si>
  <si>
    <t>-573.616507870904 413.479565500481 -501.971947064934</t>
  </si>
  <si>
    <t>-561.188880598769 440.059354157929 -221.405262105476</t>
  </si>
  <si>
    <t>-337.551590968822 405.228052049287 -169.235423889028</t>
  </si>
  <si>
    <t>-592.235468001808 198.589569369373 -534.273522335553</t>
  </si>
  <si>
    <t>-605.008850524119 44.7045950907473 -512.027903159346</t>
  </si>
  <si>
    <t>-435.828574093043 114.878754885173 -323.090593295017</t>
  </si>
  <si>
    <t>-545.202334443235 317.902881118312 -99.5846847621343</t>
  </si>
  <si>
    <t>-582.031473804208 309.303338639323 314.265864420285</t>
  </si>
  <si>
    <t>-634.914315885189 324.898260391912 774.514332835009</t>
  </si>
  <si>
    <t>-484.206477726406 327.772437872671 830.752252177728</t>
  </si>
  <si>
    <t>-520.292275883634 134.638383654819 -98.245230235891</t>
  </si>
  <si>
    <t>-517.930231432187 112.935601183618 316.755938074711</t>
  </si>
  <si>
    <t>-553.750161273741 48.5212846806639 773.583822162379</t>
  </si>
  <si>
    <t>-401.247749478091 54.712211135208 824.461031192424</t>
  </si>
  <si>
    <t>9763-20170724T120849.073392500.bin</t>
  </si>
  <si>
    <t>-532.383720063221 225.677674690675 -97.1549997811829</t>
  </si>
  <si>
    <t>-553.233559435347 222.053080660766 -205.827133809172</t>
  </si>
  <si>
    <t>-565.811966973326 222.309401936071 -297.846520696413</t>
  </si>
  <si>
    <t>-576.056683486135 223.7297711491 -381.100019217673</t>
  </si>
  <si>
    <t>-584.577570834555 226.312809779247 -464.519843143451</t>
  </si>
  <si>
    <t>-595.107041873597 231.312384186459 -586.622515093449</t>
  </si>
  <si>
    <t>-583.771922530445 237.376920167614 -663.920234087611</t>
  </si>
  <si>
    <t>-589.207126517896 260.431668081867 -531.873069601269</t>
  </si>
  <si>
    <t>-573.612698176807 412.790846556652 -502.147335818535</t>
  </si>
  <si>
    <t>-560.266032458545 438.77552713703 -221.567202424731</t>
  </si>
  <si>
    <t>-336.407876728518 404.558555272603 -169.941059435001</t>
  </si>
  <si>
    <t>-591.766473619558 197.805530573684 -534.216643791829</t>
  </si>
  <si>
    <t>-604.270480305014 43.9252984677807 -511.933024570949</t>
  </si>
  <si>
    <t>-435.441292951148 114.280588988919 -322.936919041506</t>
  </si>
  <si>
    <t>-545.007047124327 317.293052227144 -99.533124824184</t>
  </si>
  <si>
    <t>-581.670523334281 309.046559696344 314.339304753535</t>
  </si>
  <si>
    <t>-634.753409012061 325.004211233071 774.54408401524</t>
  </si>
  <si>
    <t>-484.132802150312 327.45285667662 831.035361407556</t>
  </si>
  <si>
    <t>-520.079636956811 134.025543140314 -98.1305467019461</t>
  </si>
  <si>
    <t>-517.897372426737 112.509212171723 316.881393277968</t>
  </si>
  <si>
    <t>-553.819221793435 48.5230191290138 773.789815504048</t>
  </si>
  <si>
    <t>-401.323610931638 55.3118910433918 824.611341049277</t>
  </si>
  <si>
    <t>9763-20170724T120849.146138100.bin</t>
  </si>
  <si>
    <t>-532.369983593544 224.95008326377 -96.9772327037704</t>
  </si>
  <si>
    <t>-553.318825828859 221.204516654148 -205.626154209558</t>
  </si>
  <si>
    <t>-565.832317682519 221.34554535031 -297.654647177091</t>
  </si>
  <si>
    <t>-575.959762109625 222.64934168869 -380.924548138363</t>
  </si>
  <si>
    <t>-584.305560668063 225.106184529277 -464.365736556627</t>
  </si>
  <si>
    <t>-594.516430561557 229.90989266142 -586.50335008358</t>
  </si>
  <si>
    <t>-583.043288968332 235.912890952635 -663.785573747973</t>
  </si>
  <si>
    <t>-588.995165519395 259.125231757114 -531.765499863677</t>
  </si>
  <si>
    <t>-574.850622825703 411.705067147606 -502.466353841359</t>
  </si>
  <si>
    <t>-558.414569383881 437.081120512523 -221.994341660062</t>
  </si>
  <si>
    <t>-333.991692813719 403.024673111273 -172.769800977826</t>
  </si>
  <si>
    <t>-591.076748355821 196.479062447695 -534.055269497055</t>
  </si>
  <si>
    <t>-602.604953074095 42.5286491123159 -511.614042234224</t>
  </si>
  <si>
    <t>-434.985150599787 113.992728208036 -322.359849630799</t>
  </si>
  <si>
    <t>-545.437536679618 316.513418346147 -99.4381425621058</t>
  </si>
  <si>
    <t>-581.423315019926 308.819825216808 314.504384136429</t>
  </si>
  <si>
    <t>-634.460599570828 325.194262036217 774.62146737983</t>
  </si>
  <si>
    <t>-484.011251928775 327.425975767922 831.576360425461</t>
  </si>
  <si>
    <t>-519.620153926743 133.398822757902 -97.8820529866238</t>
  </si>
  <si>
    <t>-517.772626285477 112.177999974525 317.146709820174</t>
  </si>
  <si>
    <t>-553.970464712699 48.5328397957064 774.092936772163</t>
  </si>
  <si>
    <t>-401.449763809355 55.4740394196938 824.818582355445</t>
  </si>
  <si>
    <t>9763-20170724T120849.174214200.bin</t>
  </si>
  <si>
    <t>-532.462168284654 224.776207341719 -96.8879054709988</t>
  </si>
  <si>
    <t>-553.419993371742 220.923778135409 -205.531460718835</t>
  </si>
  <si>
    <t>-565.885053878305 220.998556793127 -297.56650428952</t>
  </si>
  <si>
    <t>-575.945794849916 222.247811630416 -380.845346331816</t>
  </si>
  <si>
    <t>-584.201793672579 224.65711714459 -464.296942584358</t>
  </si>
  <si>
    <t>-594.256077108993 229.398144659018 -586.449860305806</t>
  </si>
  <si>
    <t>-582.672268934696 235.396091598995 -663.716034272403</t>
  </si>
  <si>
    <t>-588.938562101276 258.645274927243 -531.708965538731</t>
  </si>
  <si>
    <t>-575.36919975862 411.291857988709 -502.527949283191</t>
  </si>
  <si>
    <t>-557.739583092783 436.366417465558 -222.10140151332</t>
  </si>
  <si>
    <t>-332.865206408656 402.464803147989 -174.870925799914</t>
  </si>
  <si>
    <t>-590.750118656722 195.990573526832 -533.991589997041</t>
  </si>
  <si>
    <t>-601.752014369154 42.0269243370897 -511.425844746203</t>
  </si>
  <si>
    <t>-434.54357536726 114.250412596533 -321.821858118825</t>
  </si>
  <si>
    <t>-545.865846374563 316.227952881939 -99.3924432830138</t>
  </si>
  <si>
    <t>-581.608394562851 308.773396644379 314.575579991367</t>
  </si>
  <si>
    <t>-634.377333551781 325.22583630913 774.676701288724</t>
  </si>
  <si>
    <t>-483.968598851818 327.22527828928 831.747130949963</t>
  </si>
  <si>
    <t>-519.385721600258 133.281777468481 -97.7636177853785</t>
  </si>
  <si>
    <t>-517.848881597289 112.113795388879 317.26915201654</t>
  </si>
  <si>
    <t>-554.042882717644 48.4693357384363 774.204766020341</t>
  </si>
  <si>
    <t>-401.50223886295 55.4920642400721 824.859085363575</t>
  </si>
  <si>
    <t>9763-20170724T120849.242900500.bin</t>
  </si>
  <si>
    <t>-532.806846190795 224.7307421854 -96.83235480395</t>
  </si>
  <si>
    <t>-553.673097210055 220.657854259028 -205.485579565475</t>
  </si>
  <si>
    <t>-566.023638418447 220.516306794194 -297.535960364072</t>
  </si>
  <si>
    <t>-575.966921596845 221.550963640029 -380.831750673978</t>
  </si>
  <si>
    <t>-584.092728487207 223.731833561695 -464.302357248688</t>
  </si>
  <si>
    <t>-593.943797306586 228.123265722041 -586.485119775482</t>
  </si>
  <si>
    <t>-582.145942473779 234.058897998416 -663.723652005658</t>
  </si>
  <si>
    <t>-589.033927031731 257.533417525028 -531.793340649741</t>
  </si>
  <si>
    <t>-577.327033870743 410.435881361049 -503.159388086973</t>
  </si>
  <si>
    <t>-556.307832966365 435.478994710446 -222.963652873697</t>
  </si>
  <si>
    <t>-330.90893533222 401.873445262377 -178.080052657096</t>
  </si>
  <si>
    <t>-590.208597711795 194.859162059242 -533.951491273645</t>
  </si>
  <si>
    <t>-599.841160965702 40.8414766044443 -511.043005575366</t>
  </si>
  <si>
    <t>-433.954103628486 114.831536317218 -320.816147484308</t>
  </si>
  <si>
    <t>-546.843207446731 315.869488136632 -99.4035450224516</t>
  </si>
  <si>
    <t>-582.216618343591 308.748716105697 314.602017137298</t>
  </si>
  <si>
    <t>-634.276482923952 325.267553303284 774.730286600407</t>
  </si>
  <si>
    <t>-483.882066752992 327.392312339555 831.833952582209</t>
  </si>
  <si>
    <t>-519.058547451046 133.53792311567 -97.6203905547586</t>
  </si>
  <si>
    <t>-518.245029738814 112.123073462193 317.401711274258</t>
  </si>
  <si>
    <t>-554.221324294328 48.5378172960611 774.362620961882</t>
  </si>
  <si>
    <t>-401.67876472423 56.4689206661378 824.87691529409</t>
  </si>
  <si>
    <t>9763-20170724T120849.275989000.bin</t>
  </si>
  <si>
    <t>-533.075191002661 224.781405586827 -96.8093088752374</t>
  </si>
  <si>
    <t>-553.834259212428 220.592470858564 -205.478596375058</t>
  </si>
  <si>
    <t>-566.08608927736 220.363039079904 -297.542010326943</t>
  </si>
  <si>
    <t>-575.936860550876 221.317950339042 -380.849716227229</t>
  </si>
  <si>
    <t>-583.96705106641 223.42158879959 -464.331675158587</t>
  </si>
  <si>
    <t>-593.674698403775 227.704282747276 -586.529745850617</t>
  </si>
  <si>
    <t>-581.746906211487 233.657407941556 -663.746854324497</t>
  </si>
  <si>
    <t>-588.980120449212 257.165105229363 -531.846464780969</t>
  </si>
  <si>
    <t>-577.972813108118 410.144266486918 -503.348408272422</t>
  </si>
  <si>
    <t>-555.495660118898 435.246544331495 -223.271161860621</t>
  </si>
  <si>
    <t>-329.92940948437 401.681192835184 -179.205673588544</t>
  </si>
  <si>
    <t>-589.850023921728 194.484961019289 -533.974068099685</t>
  </si>
  <si>
    <t>-598.893216404421 40.4575203332188 -510.887149584327</t>
  </si>
  <si>
    <t>-433.654065037779 115.487150989163 -320.44310418656</t>
  </si>
  <si>
    <t>-547.428812255823 315.783714069805 -99.4384748404143</t>
  </si>
  <si>
    <t>-582.573209674681 308.852062849077 314.589778519761</t>
  </si>
  <si>
    <t>-634.232446072165 325.305413843364 774.746868572545</t>
  </si>
  <si>
    <t>-483.841460486807 327.505526849272 831.856718464635</t>
  </si>
  <si>
    <t>-518.998799134326 133.705452244639 -97.5540535466998</t>
  </si>
  <si>
    <t>-518.370571045582 112.183773992688 317.462896577597</t>
  </si>
  <si>
    <t>-554.295568140451 48.4784439994039 774.421959269703</t>
  </si>
  <si>
    <t>-401.722108543071 56.2380428046185 824.869595241319</t>
  </si>
  <si>
    <t>9763-20170724T120849.342787400.bin</t>
  </si>
  <si>
    <t>-533.650587532071 224.760132107873 -96.788867033855</t>
  </si>
  <si>
    <t>-554.052993426294 220.39691702279 -205.518839438672</t>
  </si>
  <si>
    <t>-565.99441021911 220.01000685295 -297.622611061034</t>
  </si>
  <si>
    <t>-575.560459527584 220.811546875025 -380.965112113357</t>
  </si>
  <si>
    <t>-583.301603884517 222.754305183398 -464.478168550844</t>
  </si>
  <si>
    <t>-592.582437367731 226.792634303478 -586.717687880476</t>
  </si>
  <si>
    <t>-580.406562906136 232.72887601703 -663.897357047155</t>
  </si>
  <si>
    <t>-588.271922787435 256.364422426168 -532.062549209379</t>
  </si>
  <si>
    <t>-578.174987386074 409.441994558314 -503.727886344633</t>
  </si>
  <si>
    <t>-553.825534308583 434.660625501933 -223.817747730854</t>
  </si>
  <si>
    <t>-327.859792178549 401.533138442471 -181.502350244671</t>
  </si>
  <si>
    <t>-588.748328458118 193.676590673957 -534.097417038254</t>
  </si>
  <si>
    <t>-596.954492748944 39.6454408035052 -510.767069647136</t>
  </si>
  <si>
    <t>-432.684076290301 116.306646191701 -320.163204756137</t>
  </si>
  <si>
    <t>-548.59625241316 315.547664659462 -99.5112290033622</t>
  </si>
  <si>
    <t>-583.326140033184 308.90978945621 314.55682575971</t>
  </si>
  <si>
    <t>-634.204100912172 325.254902554128 774.789676075632</t>
  </si>
  <si>
    <t>-483.788274644819 327.445110039709 831.834202955599</t>
  </si>
  <si>
    <t>-518.97059060618 133.870497226706 -97.4669437407587</t>
  </si>
  <si>
    <t>-518.655826286048 112.259545077754 317.545667051375</t>
  </si>
  <si>
    <t>-554.492810252535 48.5062768453583 774.487712342727</t>
  </si>
  <si>
    <t>-401.877973239733 56.7102232800373 824.739435788192</t>
  </si>
  <si>
    <t>9763-20170724T120849.406958400.bin</t>
  </si>
  <si>
    <t>-533.786162863873 224.691460276205 -96.8015135257299</t>
  </si>
  <si>
    <t>-553.85538903043 220.257615363801 -205.590520651889</t>
  </si>
  <si>
    <t>-565.486555266987 219.795397960115 -297.73359570924</t>
  </si>
  <si>
    <t>-574.760593613235 220.519081785317 -381.109935568931</t>
  </si>
  <si>
    <t>-582.198420912912 222.374746274248 -464.652479663141</t>
  </si>
  <si>
    <t>-591.023393712478 226.27637141888 -586.930126511365</t>
  </si>
  <si>
    <t>-578.669265061084 232.147796647005 -664.086462522395</t>
  </si>
  <si>
    <t>-587.018511150041 255.90983645552 -532.285240773972</t>
  </si>
  <si>
    <t>-577.567734203665 409.076974763601 -504.251278125191</t>
  </si>
  <si>
    <t>-552.880026538984 434.258785531881 -224.367454929228</t>
  </si>
  <si>
    <t>-326.033780532074 404.094662203293 -184.625058802674</t>
  </si>
  <si>
    <t>-587.283510257313 193.2193904574 -534.266341273067</t>
  </si>
  <si>
    <t>-595.085086461089 39.1812737403643 -510.802244095044</t>
  </si>
  <si>
    <t>-431.252475388225 116.398013763301 -320.216069828919</t>
  </si>
  <si>
    <t>-549.081377661663 315.26420004674 -99.5461266660969</t>
  </si>
  <si>
    <t>-583.992868045307 308.738137741859 314.508377695267</t>
  </si>
  <si>
    <t>-634.215745856675 325.175786613794 774.806668476194</t>
  </si>
  <si>
    <t>-483.734115419734 327.526352770065 831.671228224098</t>
  </si>
  <si>
    <t>-518.810570876149 134.000294740899 -97.4386218885123</t>
  </si>
  <si>
    <t>-518.998411782191 111.955285013191 317.551197935229</t>
  </si>
  <si>
    <t>-554.658909193887 48.4925660153865 774.538546358136</t>
  </si>
  <si>
    <t>-402.002468608977 56.7434412681259 824.655688056968</t>
  </si>
  <si>
    <t>9763-20170724T120849.445068900.bin</t>
  </si>
  <si>
    <t>-533.677960599363 224.619264181662 -96.7936963317877</t>
  </si>
  <si>
    <t>-553.625387209631 220.166251953251 -205.604391059591</t>
  </si>
  <si>
    <t>-565.123551735638 219.687013208126 -297.764038294858</t>
  </si>
  <si>
    <t>-574.265200257089 220.394397719606 -381.154991679404</t>
  </si>
  <si>
    <t>-581.558591202383 222.232805008786 -464.710714132571</t>
  </si>
  <si>
    <t>-590.159406508516 226.107638091785 -587.005314038482</t>
  </si>
  <si>
    <t>-577.756453947809 231.950136335176 -664.156052123811</t>
  </si>
  <si>
    <t>-586.283982382879 255.752753239556 -532.357533100163</t>
  </si>
  <si>
    <t>-577.093627464775 408.952946710338 -504.391885196459</t>
  </si>
  <si>
    <t>-551.716687523671 433.42888443571 -224.506971791046</t>
  </si>
  <si>
    <t>-324.140930374829 406.501650547814 -186.655496926561</t>
  </si>
  <si>
    <t>-586.486987047747 193.061672493084 -534.329543676469</t>
  </si>
  <si>
    <t>-594.135421934153 39.0300128947179 -510.822938072609</t>
  </si>
  <si>
    <t>-430.450503839745 116.409406027279 -320.211259718341</t>
  </si>
  <si>
    <t>-549.0294720206 315.166155516558 -99.5663176916177</t>
  </si>
  <si>
    <t>-584.086467342379 308.607402254737 314.47549749505</t>
  </si>
  <si>
    <t>-634.1948952878 325.15435631883 774.804072897493</t>
  </si>
  <si>
    <t>-483.685029564259 327.639469133988 831.588108956169</t>
  </si>
  <si>
    <t>-518.630218855575 133.962563056681 -97.4331896888318</t>
  </si>
  <si>
    <t>-519.078012557025 111.723498769113 317.546136778917</t>
  </si>
  <si>
    <t>-554.721934292497 48.5113408630784 774.571270835931</t>
  </si>
  <si>
    <t>-402.094684935266 57.5137323209733 824.648196504055</t>
  </si>
  <si>
    <t>9763-20170724T120849.478156000.bin</t>
  </si>
  <si>
    <t>-533.389846957671 224.539808045718 -96.7761659934833</t>
  </si>
  <si>
    <t>-553.244667697406 220.089956744286 -205.603980236041</t>
  </si>
  <si>
    <t>-564.660056265604 219.614055169848 -297.773810024467</t>
  </si>
  <si>
    <t>-573.725506412108 220.32346128361 -381.173217835295</t>
  </si>
  <si>
    <t>-580.941036872773 222.164539127622 -464.735635917955</t>
  </si>
  <si>
    <t>-589.426404827225 226.043663199286 -587.038040027679</t>
  </si>
  <si>
    <t>-577.01397033905 231.874988691908 -664.188225777767</t>
  </si>
  <si>
    <t>-585.626308775321 255.68696807541 -532.384039493466</t>
  </si>
  <si>
    <t>-576.806529202593 408.89712270573 -504.375629377679</t>
  </si>
  <si>
    <t>-548.874877659528 433.011379291408 -224.702621418963</t>
  </si>
  <si>
    <t>-320.464025287385 409.752184621256 -189.545206246193</t>
  </si>
  <si>
    <t>-585.779859449451 192.99614496482 -534.361694201303</t>
  </si>
  <si>
    <t>-593.234045580484 38.9464906279095 -510.874632404217</t>
  </si>
  <si>
    <t>-429.856075902161 116.568768162213 -320.107997211268</t>
  </si>
  <si>
    <t>-548.723376227095 315.134946452112 -99.5602458232383</t>
  </si>
  <si>
    <t>-583.881840139618 308.548194846666 314.472480682426</t>
  </si>
  <si>
    <t>-634.169966397531 325.144468659294 774.80068648747</t>
  </si>
  <si>
    <t>-483.636019104057 327.952333296457 831.505912007156</t>
  </si>
  <si>
    <t>-518.319487407917 133.861058948894 -97.4083362012415</t>
  </si>
  <si>
    <t>-518.87522495223 111.516908497694 317.565231542152</t>
  </si>
  <si>
    <t>-554.72008553726 48.3981609033613 774.61988641507</t>
  </si>
  <si>
    <t>-402.082914884342 57.0010029827945 824.736821852229</t>
  </si>
  <si>
    <t>9763-20170724T120849.542876800.bin</t>
  </si>
  <si>
    <t>-532.506279806602 224.534826789971 -96.671052967063</t>
  </si>
  <si>
    <t>-552.184769458768 220.065922596679 -205.530099393878</t>
  </si>
  <si>
    <t>-563.527278261774 219.567167729731 -297.709004389842</t>
  </si>
  <si>
    <t>-572.55637676307 220.253477052019 -381.112417464905</t>
  </si>
  <si>
    <t>-579.764583514946 222.068251783303 -464.67603769417</t>
  </si>
  <si>
    <t>-588.270570052504 225.905207005571 -586.978280259957</t>
  </si>
  <si>
    <t>-575.885808241586 231.716074291107 -664.134452678867</t>
  </si>
  <si>
    <t>-584.396146610155 255.567648409502 -532.339562189693</t>
  </si>
  <si>
    <t>-575.979819218719 408.781795372213 -504.208166322799</t>
  </si>
  <si>
    <t>-539.846449852739 433.248569025881 -225.506991686115</t>
  </si>
  <si>
    <t>-310.002452038542 415.865684856572 -196.904592087137</t>
  </si>
  <si>
    <t>-584.680222267482 192.87581172005 -534.286606700625</t>
  </si>
  <si>
    <t>-592.095701787603 38.806403696233 -510.905124430583</t>
  </si>
  <si>
    <t>-429.58771848527 116.868167577635 -319.826561256667</t>
  </si>
  <si>
    <t>-547.908834454048 315.239779788307 -99.4676198113439</t>
  </si>
  <si>
    <t>-583.430809530706 308.580164105903 314.53297533587</t>
  </si>
  <si>
    <t>-634.105032243193 325.136788386761 774.801797002379</t>
  </si>
  <si>
    <t>-483.5223421173 328.358516671456 831.354995940693</t>
  </si>
  <si>
    <t>-517.409056911744 133.754860973127 -97.2666860212619</t>
  </si>
  <si>
    <t>-518.274906472773 111.294574756756 317.700026499925</t>
  </si>
  <si>
    <t>-554.749737966366 48.3323633616055 774.731468583369</t>
  </si>
  <si>
    <t>-402.104902485609 56.3390778780986 824.923665015658</t>
  </si>
  <si>
    <t>9763-20170724T120849.576967800.bin</t>
  </si>
  <si>
    <t>-531.885389145517 224.658245011852 -96.585920474454</t>
  </si>
  <si>
    <t>-551.453892436588 220.211192028291 -205.465715808794</t>
  </si>
  <si>
    <t>-562.717044329674 219.716395291653 -297.654332503429</t>
  </si>
  <si>
    <t>-571.67923714782 220.401557453712 -381.064942670501</t>
  </si>
  <si>
    <t>-578.824963927094 222.208291417546 -464.634093065577</t>
  </si>
  <si>
    <t>-587.244448990462 226.025097413318 -586.943142660728</t>
  </si>
  <si>
    <t>-574.859861399701 231.82869123893 -664.099742336551</t>
  </si>
  <si>
    <t>-583.32135701315 255.695969097255 -532.312562230512</t>
  </si>
  <si>
    <t>-574.715951193148 408.909073268433 -504.279139282494</t>
  </si>
  <si>
    <t>-535.694335433079 434.635313632567 -226.081308577596</t>
  </si>
  <si>
    <t>-305.30029684954 419.707062496167 -200.698351919104</t>
  </si>
  <si>
    <t>-583.778790630789 193.004511673466 -534.237430530458</t>
  </si>
  <si>
    <t>-591.533286834572 38.971321073717 -510.78523973788</t>
  </si>
  <si>
    <t>-429.019911351425 116.892008831337 -319.766222116489</t>
  </si>
  <si>
    <t>-547.183029279989 315.343960267577 -99.3820793118833</t>
  </si>
  <si>
    <t>-583.202300714839 308.600795360301 314.5740925677</t>
  </si>
  <si>
    <t>-634.077638634421 325.14048345239 774.801375775544</t>
  </si>
  <si>
    <t>-483.468921255687 328.643449968425 831.268832759602</t>
  </si>
  <si>
    <t>-516.877998908817 133.887068853082 -97.170381899681</t>
  </si>
  <si>
    <t>-518.009281897829 111.265365223231 317.786942563896</t>
  </si>
  <si>
    <t>-554.777714547721 48.2660787869249 774.776506987192</t>
  </si>
  <si>
    <t>-402.11628814225 55.8571138437719 824.98280731938</t>
  </si>
  <si>
    <t>9763-20170724T120849.642179400.bin</t>
  </si>
  <si>
    <t>-530.335980500445 225.149359009307 -96.4211274374248</t>
  </si>
  <si>
    <t>-549.716894760366 220.847627504793 -205.340226512159</t>
  </si>
  <si>
    <t>-560.792333307154 220.335239076486 -297.551467380735</t>
  </si>
  <si>
    <t>-569.576675404625 220.950993729205 -380.981503803712</t>
  </si>
  <si>
    <t>-576.537842825274 222.633539530491 -464.568977554565</t>
  </si>
  <si>
    <t>-584.681968411218 226.208206077228 -586.903852523978</t>
  </si>
  <si>
    <t>-572.340404378297 231.911050076215 -664.074938679603</t>
  </si>
  <si>
    <t>-580.768222712231 255.986279218777 -532.331032781807</t>
  </si>
  <si>
    <t>-572.275564421365 409.295920930565 -504.729525601912</t>
  </si>
  <si>
    <t>-529.472839204239 437.826830475147 -227.362494809312</t>
  </si>
  <si>
    <t>-298.32162588974 426.514785776063 -207.622117460613</t>
  </si>
  <si>
    <t>-581.44858803303 193.29309480021 -534.117701839282</t>
  </si>
  <si>
    <t>-589.768352783101 39.3244467653763 -510.39942921783</t>
  </si>
  <si>
    <t>-427.334403903874 116.84298329171 -319.566485400001</t>
  </si>
  <si>
    <t>-545.030060038063 315.910599517221 -99.1885983760703</t>
  </si>
  <si>
    <t>-581.944116964573 308.882816085661 314.683973076335</t>
  </si>
  <si>
    <t>-633.975785090661 325.208475012044 774.789177337699</t>
  </si>
  <si>
    <t>-483.355460623081 329.311296130051 831.185062817919</t>
  </si>
  <si>
    <t>-515.913894636092 134.325658189297 -97.0304056562165</t>
  </si>
  <si>
    <t>-517.392270854089 111.325123027535 317.905043087833</t>
  </si>
  <si>
    <t>-554.82370965957 48.3588323616541 774.875450404548</t>
  </si>
  <si>
    <t>-402.242197486149 57.0955623575662 825.138576846178</t>
  </si>
  <si>
    <t>9763-20170724T120849.677272900.bin</t>
  </si>
  <si>
    <t>-529.509761863927 225.532582817997 -96.2897043631634</t>
  </si>
  <si>
    <t>-548.832574419383 221.297197857395 -205.221677998393</t>
  </si>
  <si>
    <t>-559.850570015171 220.785544451699 -297.439709074744</t>
  </si>
  <si>
    <t>-568.581675590453 221.382467758288 -380.875666701916</t>
  </si>
  <si>
    <t>-575.489374909105 223.026253849283 -464.468338891297</t>
  </si>
  <si>
    <t>-583.556080291228 226.523349100016 -586.810501029484</t>
  </si>
  <si>
    <t>-571.251002151967 232.170542580538 -663.991538385048</t>
  </si>
  <si>
    <t>-579.676684270565 256.336183811794 -532.254068449804</t>
  </si>
  <si>
    <t>-571.274762566643 409.659194053148 -504.737931860755</t>
  </si>
  <si>
    <t>-527.307603761648 439.438776684002 -227.684357365369</t>
  </si>
  <si>
    <t>-295.878850727694 429.616379178309 -210.573075396679</t>
  </si>
  <si>
    <t>-580.356156510478 193.641810012246 -534.001519526306</t>
  </si>
  <si>
    <t>-588.850321409823 39.6989882160012 -510.177472675431</t>
  </si>
  <si>
    <t>-426.370582772878 117.148968360111 -319.288740644238</t>
  </si>
  <si>
    <t>-543.941966202291 316.350749930175 -99.058979621301</t>
  </si>
  <si>
    <t>-581.216321614517 309.111173907468 314.77777543909</t>
  </si>
  <si>
    <t>-633.928442928855 325.212301993882 774.799258323633</t>
  </si>
  <si>
    <t>-483.316240962368 329.158346468572 831.22820609523</t>
  </si>
  <si>
    <t>-515.379793719469 134.699104404555 -96.9114455396289</t>
  </si>
  <si>
    <t>-517.105417142691 111.465203563755 318.010054667077</t>
  </si>
  <si>
    <t>-554.791857643932 48.2357629956252 774.936202584164</t>
  </si>
  <si>
    <t>-402.210268229514 56.5262183472369 825.274671436471</t>
  </si>
  <si>
    <t>9763-20170724T120849.740467200.bin</t>
  </si>
  <si>
    <t>-527.832978549996 226.814179968598 -96.0352754343971</t>
  </si>
  <si>
    <t>-547.00959982233 222.635646372547 -204.99537128765</t>
  </si>
  <si>
    <t>-558.009078971463 222.073201164128 -297.215375238942</t>
  </si>
  <si>
    <t>-566.768574292138 222.587423531531 -380.648810670373</t>
  </si>
  <si>
    <t>-573.75131820474 224.114426119087 -464.23735366554</t>
  </si>
  <si>
    <t>-581.980390914337 227.405350409972 -586.574551713584</t>
  </si>
  <si>
    <t>-569.758394543982 232.913199042618 -663.778729930506</t>
  </si>
  <si>
    <t>-578.065764455033 257.310336890781 -532.071205351184</t>
  </si>
  <si>
    <t>-570.156266167289 410.700776066949 -504.76358860224</t>
  </si>
  <si>
    <t>-523.681029203672 441.590936242899 -228.241524153173</t>
  </si>
  <si>
    <t>-291.878382738094 433.980124354858 -215.666805605091</t>
  </si>
  <si>
    <t>-578.673320050584 194.612386438514 -533.716983712057</t>
  </si>
  <si>
    <t>-587.094489705373 40.7091981842168 -509.615438372532</t>
  </si>
  <si>
    <t>-424.717035342264 118.37938175912 -318.657642854574</t>
  </si>
  <si>
    <t>-541.986790844404 317.527967303193 -98.7843616802282</t>
  </si>
  <si>
    <t>-580.226410941128 309.802416635446 314.955522601773</t>
  </si>
  <si>
    <t>-633.806439675576 325.298146244728 774.832249549643</t>
  </si>
  <si>
    <t>-483.23028421701 329.772611260599 831.317882959676</t>
  </si>
  <si>
    <t>-513.949048121625 136.135012084146 -96.6355698661075</t>
  </si>
  <si>
    <t>-516.488958866326 112.090234192739 318.235517568794</t>
  </si>
  <si>
    <t>-554.787219633239 48.1931042608817 775.032765034467</t>
  </si>
  <si>
    <t>-402.233638632128 56.3895196652304 825.471325406632</t>
  </si>
  <si>
    <t>9763-20170724T120849.809651400.bin</t>
  </si>
  <si>
    <t>-526.387878898016 228.494240020459 -95.7607911068892</t>
  </si>
  <si>
    <t>-545.394056040104 224.257203574123 -204.748445665272</t>
  </si>
  <si>
    <t>-556.433310997427 223.619033834001 -296.963134068728</t>
  </si>
  <si>
    <t>-565.302923238368 224.054705859392 -380.385550365167</t>
  </si>
  <si>
    <t>-572.470693547673 225.496607989208 -463.95993025636</t>
  </si>
  <si>
    <t>-581.052656623314 228.658361591789 -586.276268128164</t>
  </si>
  <si>
    <t>-568.879793037189 234.111408955911 -663.492053443095</t>
  </si>
  <si>
    <t>-577.092868145107 258.621619471048 -531.808178197929</t>
  </si>
  <si>
    <t>-569.683480495521 412.01806167369 -504.417377246455</t>
  </si>
  <si>
    <t>-520.015457703075 442.718857163869 -228.429887892675</t>
  </si>
  <si>
    <t>-287.984719958522 437.544771422389 -219.291892917342</t>
  </si>
  <si>
    <t>-577.481007845936 195.920512443164 -533.401555485871</t>
  </si>
  <si>
    <t>-585.462951137803 42.0248131120034 -509.098791249058</t>
  </si>
  <si>
    <t>-423.276288297688 120.466108454681 -318.196894396347</t>
  </si>
  <si>
    <t>-540.661363453887 318.983810006634 -98.5820223532726</t>
  </si>
  <si>
    <t>-579.708945165895 310.651319577955 315.070482460724</t>
  </si>
  <si>
    <t>-633.758191898749 325.318700851153 774.875177262422</t>
  </si>
  <si>
    <t>-483.198309169052 329.571347587519 831.421250879705</t>
  </si>
  <si>
    <t>-512.379071767076 137.996490074163 -96.340371102141</t>
  </si>
  <si>
    <t>-515.594179852981 113.087912061851 318.4750859356</t>
  </si>
  <si>
    <t>-554.788683407875 48.100702045499 775.052612556882</t>
  </si>
  <si>
    <t>-402.228355853556 55.9004541647473 825.533460618019</t>
  </si>
  <si>
    <t>9763-20170724T120849.839994100.bin</t>
  </si>
  <si>
    <t>-525.66454017935 229.327015069677 -95.6540974152</t>
  </si>
  <si>
    <t>-544.611687583756 225.054233067789 -204.650700494638</t>
  </si>
  <si>
    <t>-555.656846324006 224.393141674368 -296.864623037179</t>
  </si>
  <si>
    <t>-564.553839657317 224.810850448339 -380.283933511588</t>
  </si>
  <si>
    <t>-571.771175290059 226.238866494267 -463.85440976024</t>
  </si>
  <si>
    <t>-580.450070967194 229.385602420916 -586.1641837855</t>
  </si>
  <si>
    <t>-568.29346575295 234.849458209159 -663.381986292119</t>
  </si>
  <si>
    <t>-576.514875115275 259.355459347577 -531.698205791918</t>
  </si>
  <si>
    <t>-569.270249134969 412.742358796984 -504.185342598795</t>
  </si>
  <si>
    <t>-518.023600522127 443.073166408959 -228.445581035167</t>
  </si>
  <si>
    <t>-285.914262536929 438.898242112957 -220.940429072281</t>
  </si>
  <si>
    <t>-576.768907129335 196.653914338498 -533.293326094856</t>
  </si>
  <si>
    <t>-584.530390329002 42.7637252972181 -508.896745074064</t>
  </si>
  <si>
    <t>-422.501845947804 121.768203950817 -318.063307028659</t>
  </si>
  <si>
    <t>-540.029509180902 319.729729954224 -98.4979300385771</t>
  </si>
  <si>
    <t>-579.393605734892 311.095134888349 315.118455741353</t>
  </si>
  <si>
    <t>-633.69824879821 325.401583847629 774.88886724912</t>
  </si>
  <si>
    <t>-483.156182828229 329.959906378343 831.458461316741</t>
  </si>
  <si>
    <t>-511.539256077576 138.860147596606 -96.2140039913616</t>
  </si>
  <si>
    <t>-515.090249258818 113.583673651093 318.576414011047</t>
  </si>
  <si>
    <t>-554.782630338231 48.0747731809299 775.037906473659</t>
  </si>
  <si>
    <t>-402.220262506892 55.6172479696775 825.552046167036</t>
  </si>
  <si>
    <t>9763-20170724T120849.878095500.bin</t>
  </si>
  <si>
    <t>-524.948023353875 230.075066303618 -95.5719158188538</t>
  </si>
  <si>
    <t>-543.835128788028 225.791184521138 -204.578409899882</t>
  </si>
  <si>
    <t>-554.89738534549 225.117326102552 -296.79020151949</t>
  </si>
  <si>
    <t>-563.837171550282 225.522236593688 -380.20513846628</t>
  </si>
  <si>
    <t>-571.125028251846 226.93766288572 -463.769544299083</t>
  </si>
  <si>
    <t>-579.937361105511 230.067532881861 -586.070334167088</t>
  </si>
  <si>
    <t>-567.830126008442 235.535209858485 -663.29554624887</t>
  </si>
  <si>
    <t>-575.998331262648 260.045353772433 -531.60859435766</t>
  </si>
  <si>
    <t>-569.065027738405 413.43153161838 -503.995520743346</t>
  </si>
  <si>
    <t>-516.203204059215 443.212285480982 -228.500857010677</t>
  </si>
  <si>
    <t>-284.023445481789 440.367647258215 -222.759504333721</t>
  </si>
  <si>
    <t>-576.142758617652 197.343299262831 -533.203011378075</t>
  </si>
  <si>
    <t>-583.649201191881 43.4526475216951 -508.745198827979</t>
  </si>
  <si>
    <t>-421.711212800165 122.995924707238 -317.984550908086</t>
  </si>
  <si>
    <t>-539.333085605913 320.4688892421 -98.4181281535441</t>
  </si>
  <si>
    <t>-579.02364534557 311.505152038497 315.160091728146</t>
  </si>
  <si>
    <t>-633.657491886571 325.481539239278 774.89704497002</t>
  </si>
  <si>
    <t>-483.128078762619 330.060718905847 831.498728544516</t>
  </si>
  <si>
    <t>-510.795994956654 139.597168002629 -96.1255843846534</t>
  </si>
  <si>
    <t>-514.483877648481 113.963158673052 318.641690756063</t>
  </si>
  <si>
    <t>-554.764265739018 48.0970349902129 775.024121377176</t>
  </si>
  <si>
    <t>-402.256459113097 56.3621525227352 825.589802271741</t>
  </si>
  <si>
    <t>9763-20170724T120849.940786200.bin</t>
  </si>
  <si>
    <t>-523.501948785555 230.990304261154 -95.4047022474747</t>
  </si>
  <si>
    <t>-542.239095995384 226.78295486258 -204.440052811035</t>
  </si>
  <si>
    <t>-553.362488729719 226.146567444786 -296.644758235269</t>
  </si>
  <si>
    <t>-562.433795174923 226.578382232366 -380.045248752495</t>
  </si>
  <si>
    <t>-569.929905607583 228.016671162638 -463.590962057725</t>
  </si>
  <si>
    <t>-579.131376003523 231.177586895095 -585.862295752992</t>
  </si>
  <si>
    <t>-567.148364011602 236.626616933062 -663.108125639814</t>
  </si>
  <si>
    <t>-575.019720110716 261.141420991661 -531.405757752395</t>
  </si>
  <si>
    <t>-567.9687455416 414.468724618317 -503.509088151056</t>
  </si>
  <si>
    <t>-513.740564416477 444.12043393534 -228.266237316992</t>
  </si>
  <si>
    <t>-281.48127514148 444.437900901905 -226.253309188366</t>
  </si>
  <si>
    <t>-575.168031595533 198.439829636995 -533.015567365508</t>
  </si>
  <si>
    <t>-582.59702944514 44.5614772562928 -508.436747304195</t>
  </si>
  <si>
    <t>-420.244286384858 124.786816671558 -317.77199859775</t>
  </si>
  <si>
    <t>-537.684729797297 321.55956306797 -98.2202963383353</t>
  </si>
  <si>
    <t>-578.134778335534 312.052839513304 315.272176317591</t>
  </si>
  <si>
    <t>-633.595734822233 325.689588526296 774.88674591791</t>
  </si>
  <si>
    <t>-483.08493042558 330.391337771031 831.527881126397</t>
  </si>
  <si>
    <t>-509.544594035218 140.247382107562 -95.9979419681314</t>
  </si>
  <si>
    <t>-513.187896281343 114.241329078669 318.746556901172</t>
  </si>
  <si>
    <t>-554.587021426672 47.8566217558823 775.018619612362</t>
  </si>
  <si>
    <t>-402.113229722559 54.9041687232079 825.870315460818</t>
  </si>
  <si>
    <t>9763-20170724T120849.979890700.bin</t>
  </si>
  <si>
    <t>-522.802754953308 231.298116620218 -95.3181935575698</t>
  </si>
  <si>
    <t>-541.48134400655 227.169332452123 -204.366610735123</t>
  </si>
  <si>
    <t>-552.593884580612 226.572482539883 -296.572782739598</t>
  </si>
  <si>
    <t>-561.671849815017 227.032681511695 -379.972633872337</t>
  </si>
  <si>
    <t>-569.191802503014 228.491138361948 -463.515684971472</t>
  </si>
  <si>
    <t>-578.447082296306 231.674260205561 -585.782381641913</t>
  </si>
  <si>
    <t>-566.49755662781 237.106795117554 -663.034580526539</t>
  </si>
  <si>
    <t>-574.282130978971 261.628301958902 -531.324534515006</t>
  </si>
  <si>
    <t>-566.949588398805 414.941157009673 -503.41315900663</t>
  </si>
  <si>
    <t>-512.718791067898 444.962809662899 -228.210953461036</t>
  </si>
  <si>
    <t>-280.462467903778 447.238679132014 -228.818254914881</t>
  </si>
  <si>
    <t>-574.489782191126 198.926754216111 -532.941190940265</t>
  </si>
  <si>
    <t>-582.153322560088 45.0858949633155 -508.275917281079</t>
  </si>
  <si>
    <t>-419.369159329513 125.127835946942 -317.814445991888</t>
  </si>
  <si>
    <t>-536.778339855325 321.991505167357 -98.1247532515591</t>
  </si>
  <si>
    <t>-577.669791247382 312.223614183327 315.318164990024</t>
  </si>
  <si>
    <t>-633.563480097857 325.820675619649 774.876546400899</t>
  </si>
  <si>
    <t>-483.059773858093 330.402511491021 831.546215304211</t>
  </si>
  <si>
    <t>-509.066422317432 140.46314260247 -95.9309697787074</t>
  </si>
  <si>
    <t>-512.64875127645 114.405452744811 318.810887474922</t>
  </si>
  <si>
    <t>-554.512251721713 47.856663577873 775.019396479783</t>
  </si>
  <si>
    <t>-402.103973217631 55.2961003416924 826.011302559021</t>
  </si>
  <si>
    <t>9763-20170724T120850.058351900.bin</t>
  </si>
  <si>
    <t>-521.303980220082 231.80147752018 -95.1744726439133</t>
  </si>
  <si>
    <t>-539.829459980454 227.817346958885 -204.254435758126</t>
  </si>
  <si>
    <t>-550.934036054599 227.222242751743 -296.46166176543</t>
  </si>
  <si>
    <t>-560.056774474584 227.641951974233 -379.856638526015</t>
  </si>
  <si>
    <t>-567.6748893398 229.01848900197 -463.392304853344</t>
  </si>
  <si>
    <t>-577.134044026446 232.03728931244 -585.647499635292</t>
  </si>
  <si>
    <t>-565.333998860049 237.337506577112 -662.931931461086</t>
  </si>
  <si>
    <t>-572.786735837301 262.06418012236 -531.244109574746</t>
  </si>
  <si>
    <t>-565.764240307118 415.442381134715 -503.64532066582</t>
  </si>
  <si>
    <t>-508.630462634979 447.183766987367 -229.224442758074</t>
  </si>
  <si>
    <t>-276.470114631248 451.043648387558 -235.156770921698</t>
  </si>
  <si>
    <t>-573.180123353462 199.361352709396 -532.761997898719</t>
  </si>
  <si>
    <t>-581.348233195043 45.5520835011696 -507.966724761314</t>
  </si>
  <si>
    <t>-417.786516617937 124.444508046859 -317.760574771606</t>
  </si>
  <si>
    <t>-534.844861632899 322.771816389338 -97.9314458546397</t>
  </si>
  <si>
    <t>-576.586622278888 312.507764822953 315.414559967491</t>
  </si>
  <si>
    <t>-633.490810801818 326.205482246534 774.826507928219</t>
  </si>
  <si>
    <t>-483.015226582776 330.863376341527 831.564726451959</t>
  </si>
  <si>
    <t>-508.009207418329 140.75327689089 -95.8047959505589</t>
  </si>
  <si>
    <t>-511.645688004159 114.522432899995 318.925647573079</t>
  </si>
  <si>
    <t>-554.312500592402 47.6525507444687 775.033290711759</t>
  </si>
  <si>
    <t>-401.98686558914 54.3560532278675 826.373167482684</t>
  </si>
  <si>
    <t>9763-20170724T120850.077402100.bin</t>
  </si>
  <si>
    <t>-521.081991957008 231.902191717242 -95.1446126994621</t>
  </si>
  <si>
    <t>-539.566976270485 227.928820135545 -204.23187380867</t>
  </si>
  <si>
    <t>-550.658721283444 227.331456923554 -296.440592648187</t>
  </si>
  <si>
    <t>-559.778725033227 227.744930096399 -379.835879272676</t>
  </si>
  <si>
    <t>-567.402857490135 229.111402814136 -463.371211819595</t>
  </si>
  <si>
    <t>-576.880585781571 232.110965087038 -585.625532313157</t>
  </si>
  <si>
    <t>-565.090712526015 237.391226297496 -662.912786970652</t>
  </si>
  <si>
    <t>-572.498295742597 262.14621998249 -531.229433486534</t>
  </si>
  <si>
    <t>-565.32281062611 415.526805808765 -503.655108892225</t>
  </si>
  <si>
    <t>-507.828168762838 447.492166892045 -229.335513572139</t>
  </si>
  <si>
    <t>-275.689535495832 451.427460569246 -236.020582438824</t>
  </si>
  <si>
    <t>-572.945349071791 199.443459718837 -532.733352298542</t>
  </si>
  <si>
    <t>-581.271170660942 45.657289967811 -507.887069933643</t>
  </si>
  <si>
    <t>-417.440346460953 124.339909249293 -317.735784421704</t>
  </si>
  <si>
    <t>-534.554522056065 322.889683165213 -97.8927857966474</t>
  </si>
  <si>
    <t>-576.459795843544 312.589739619854 315.435679003313</t>
  </si>
  <si>
    <t>-633.51386474359 326.210101315014 774.82188584801</t>
  </si>
  <si>
    <t>-483.034665978432 330.573415038319 831.573940936043</t>
  </si>
  <si>
    <t>-507.854333186191 140.844570422293 -95.7766372368936</t>
  </si>
  <si>
    <t>-511.492040906516 114.602929433438 318.953074204546</t>
  </si>
  <si>
    <t>-554.316315443048 47.7584563568864 775.0390018512</t>
  </si>
  <si>
    <t>-402.023040936202 54.9853827724291 826.403893429462</t>
  </si>
  <si>
    <t>9763-20170724T120850.141093500.bin</t>
  </si>
  <si>
    <t>-520.285823209315 232.452413830587 -94.9962397850684</t>
  </si>
  <si>
    <t>-538.713689516328 228.506429797094 -204.093984923589</t>
  </si>
  <si>
    <t>-549.767523620469 227.891604184353 -296.307267603256</t>
  </si>
  <si>
    <t>-558.85807125832 228.273655032371 -379.70599311917</t>
  </si>
  <si>
    <t>-566.457877569611 229.592382844283 -463.244186833577</t>
  </si>
  <si>
    <t>-575.906002714015 232.504548629181 -585.502906345579</t>
  </si>
  <si>
    <t>-564.158053339791 237.69644539469 -662.802544639602</t>
  </si>
  <si>
    <t>-571.505406426029 262.578270221209 -531.129767944375</t>
  </si>
  <si>
    <t>-564.367871636901 415.989985331347 -503.670582763573</t>
  </si>
  <si>
    <t>-505.664482253599 448.091530564221 -229.623194682407</t>
  </si>
  <si>
    <t>-273.581258066684 450.152360820447 -238.658861601002</t>
  </si>
  <si>
    <t>-572.015094439045 199.874986720169 -532.583834719958</t>
  </si>
  <si>
    <t>-580.615537314041 46.1360885227923 -507.545349946659</t>
  </si>
  <si>
    <t>-416.284604441153 124.194292736395 -317.672425541261</t>
  </si>
  <si>
    <t>-533.661577006101 323.494039785235 -97.7648163076939</t>
  </si>
  <si>
    <t>-575.956433420406 312.998168214636 315.519060122427</t>
  </si>
  <si>
    <t>-633.468486379443 326.323601143523 774.828586829263</t>
  </si>
  <si>
    <t>-483.004791730847 330.990531358197 831.597518775052</t>
  </si>
  <si>
    <t>-507.154456888053 141.37907729069 -95.6682568368074</t>
  </si>
  <si>
    <t>-510.99134248769 114.866921183718 319.042456965104</t>
  </si>
  <si>
    <t>-554.309623566626 47.6565966771047 775.028967797096</t>
  </si>
  <si>
    <t>-401.990297421474 54.2064521398142 826.407473327166</t>
  </si>
  <si>
    <t>9763-20170724T120850.206267100.bin</t>
  </si>
  <si>
    <t>-519.727306378464 233.20530030895 -94.9375511604518</t>
  </si>
  <si>
    <t>-538.232385037091 229.19733254242 -204.020149934719</t>
  </si>
  <si>
    <t>-549.388513618248 228.51918338343 -296.220492730275</t>
  </si>
  <si>
    <t>-558.587091295295 228.839049819441 -379.607694111168</t>
  </si>
  <si>
    <t>-566.311292345668 230.09286103077 -463.135435704864</t>
  </si>
  <si>
    <t>-575.959626851226 232.908345657118 -585.380767227108</t>
  </si>
  <si>
    <t>-564.272678027318 238.030205659591 -662.694402708094</t>
  </si>
  <si>
    <t>-571.592386320807 263.025730785727 -531.02903310028</t>
  </si>
  <si>
    <t>-565.445511264473 416.485079769223 -503.669205581209</t>
  </si>
  <si>
    <t>-504.09860905395 450.410829182675 -230.421798385788</t>
  </si>
  <si>
    <t>-272.139123752879 450.898928155775 -242.383872065059</t>
  </si>
  <si>
    <t>-571.859647858939 200.320112543083 -532.452171528264</t>
  </si>
  <si>
    <t>-579.896810607149 46.5503937392984 -507.441169440561</t>
  </si>
  <si>
    <t>-415.734475813598 124.861326655558 -317.509509965744</t>
  </si>
  <si>
    <t>-533.197971485976 324.110062201817 -97.7135209263628</t>
  </si>
  <si>
    <t>-575.365061511095 313.534175102442 315.581406493687</t>
  </si>
  <si>
    <t>-633.420880653857 326.320490189265 774.859255138456</t>
  </si>
  <si>
    <t>-482.989519961673 331.324536521068 831.685085274108</t>
  </si>
  <si>
    <t>-506.501985937989 142.284680391629 -95.5870115110491</t>
  </si>
  <si>
    <t>-510.654942318401 115.376123564084 319.095123505396</t>
  </si>
  <si>
    <t>-554.339744529583 47.6421185617498 774.987373609287</t>
  </si>
  <si>
    <t>-402.02070249624 54.6055316108354 826.312361630298</t>
  </si>
  <si>
    <t>9763-20170724T120850.241746000.bin</t>
  </si>
  <si>
    <t>-519.560377302381 233.56647076438 -94.8814581523828</t>
  </si>
  <si>
    <t>-538.130986837755 229.516178981642 -203.951203762451</t>
  </si>
  <si>
    <t>-549.379325044821 228.798820082288 -296.140158640564</t>
  </si>
  <si>
    <t>-558.676025334195 229.080437288269 -379.516522024745</t>
  </si>
  <si>
    <t>-566.51343632059 230.294459403548 -463.034449196792</t>
  </si>
  <si>
    <t>-576.343558301571 233.051199659631 -585.266496382381</t>
  </si>
  <si>
    <t>-564.68976715709 238.15497614425 -662.586351387501</t>
  </si>
  <si>
    <t>-571.946774688665 263.194860418587 -530.931830836177</t>
  </si>
  <si>
    <t>-566.156880120813 416.674999427518 -503.601089934009</t>
  </si>
  <si>
    <t>-503.534227723767 451.530583961927 -230.760379197023</t>
  </si>
  <si>
    <t>-271.642025367082 449.597665989815 -243.829417903169</t>
  </si>
  <si>
    <t>-572.113569019976 200.488218186397 -532.332552433789</t>
  </si>
  <si>
    <t>-579.831961595842 46.6948146415364 -507.311706515518</t>
  </si>
  <si>
    <t>-415.656099499216 125.376024742414 -317.297800950559</t>
  </si>
  <si>
    <t>-533.201854607015 324.306146975343 -97.6696050916036</t>
  </si>
  <si>
    <t>-575.134276884304 313.70922087135 315.6486700787</t>
  </si>
  <si>
    <t>-633.418444303595 326.240543177827 774.889292082671</t>
  </si>
  <si>
    <t>-482.993327270142 331.17212258267 831.738038715454</t>
  </si>
  <si>
    <t>-506.155773187839 142.769947948327 -95.5288497549789</t>
  </si>
  <si>
    <t>-510.555085042554 115.811149803503 319.147480845231</t>
  </si>
  <si>
    <t>-554.383680766249 47.7104837955676 774.958809875713</t>
  </si>
  <si>
    <t>-402.073170754231 55.2657669083419 826.225467229623</t>
  </si>
  <si>
    <t>9763-20170724T120850.274839100.bin</t>
  </si>
  <si>
    <t>-519.398998691941 233.920277286734 -94.8160111122608</t>
  </si>
  <si>
    <t>-538.055023990954 229.815143229627 -203.86915405654</t>
  </si>
  <si>
    <t>-549.382561585596 229.052500204493 -296.048004787303</t>
  </si>
  <si>
    <t>-558.753488666232 229.29205439784 -379.416226949673</t>
  </si>
  <si>
    <t>-566.667844856192 230.463890097726 -462.927503254379</t>
  </si>
  <si>
    <t>-576.613593872568 233.158211168604 -585.151787093987</t>
  </si>
  <si>
    <t>-564.978367969386 238.250410119275 -662.475109272154</t>
  </si>
  <si>
    <t>-572.214339247177 263.329704752038 -530.832426909627</t>
  </si>
  <si>
    <t>-566.659493990239 416.831284670638 -503.546167576838</t>
  </si>
  <si>
    <t>-502.8632142187 452.411737244785 -231.071080987385</t>
  </si>
  <si>
    <t>-271.049053130879 448.892329528674 -245.154552600051</t>
  </si>
  <si>
    <t>-572.284609492274 200.622324580036 -532.20913470366</t>
  </si>
  <si>
    <t>-579.6920780795 46.8290877208469 -507.148818671711</t>
  </si>
  <si>
    <t>-415.606159338424 125.91377873857 -317.182917353809</t>
  </si>
  <si>
    <t>-533.245583210477 324.470046822577 -97.6141033026777</t>
  </si>
  <si>
    <t>-575.126029232842 313.694913254696 315.704812317749</t>
  </si>
  <si>
    <t>-633.433050902348 326.138480714563 774.928536029524</t>
  </si>
  <si>
    <t>-483.006786655251 330.85747924111 831.79235554491</t>
  </si>
  <si>
    <t>-505.852730876732 143.290299209062 -95.4529306251334</t>
  </si>
  <si>
    <t>-510.520141085342 116.219577184406 319.213141152585</t>
  </si>
  <si>
    <t>-554.420952464132 47.6211299862987 774.91000766505</t>
  </si>
  <si>
    <t>-402.06422931135 54.7012882239517 826.106754039941</t>
  </si>
  <si>
    <t>9763-20170724T120850.341713000.bin</t>
  </si>
  <si>
    <t>-518.941931454451 234.946934022079 -94.7562456732511</t>
  </si>
  <si>
    <t>-537.641334688571 230.719603459621 -203.79743674809</t>
  </si>
  <si>
    <t>-549.088258166829 229.871570363237 -295.960623331033</t>
  </si>
  <si>
    <t>-558.599877846878 230.039891145719 -379.313148974914</t>
  </si>
  <si>
    <t>-566.688148733627 231.149077336672 -462.808632718815</t>
  </si>
  <si>
    <t>-576.924300577537 233.763331186793 -585.010551329207</t>
  </si>
  <si>
    <t>-565.424093391414 238.849157616432 -662.354535913746</t>
  </si>
  <si>
    <t>-572.51575754685 263.969838361674 -530.711797268005</t>
  </si>
  <si>
    <t>-567.048187409604 417.450745072679 -503.265958307713</t>
  </si>
  <si>
    <t>-500.56320503493 452.498992262838 -231.365319043598</t>
  </si>
  <si>
    <t>-268.843742921248 446.444349830821 -246.129506943834</t>
  </si>
  <si>
    <t>-572.349879269401 201.26239395785 -532.066942905776</t>
  </si>
  <si>
    <t>-579.140579827777 47.4430242384951 -506.966816280374</t>
  </si>
  <si>
    <t>-415.267442822398 127.502088286914 -317.240857956871</t>
  </si>
  <si>
    <t>-533.053306556165 325.00504966311 -97.5464619055188</t>
  </si>
  <si>
    <t>-575.393611768817 313.895610121123 315.716777002756</t>
  </si>
  <si>
    <t>-633.463387029995 326.04091765059 774.976948081376</t>
  </si>
  <si>
    <t>-483.026966915995 330.915697255215 831.800652232655</t>
  </si>
  <si>
    <t>-505.025005976181 144.880870441163 -95.3073544325744</t>
  </si>
  <si>
    <t>-510.669917469805 117.188675329905 319.305535198673</t>
  </si>
  <si>
    <t>-554.528783846871 47.4868681201115 774.765747096345</t>
  </si>
  <si>
    <t>-402.081399434369 53.8806974978922 825.782969203479</t>
  </si>
  <si>
    <t>9763-20170724T120850.374798300.bin</t>
  </si>
  <si>
    <t>-518.763412148272 235.572735405171 -94.7048186202724</t>
  </si>
  <si>
    <t>-537.467464922875 231.332768095364 -203.7445612885</t>
  </si>
  <si>
    <t>-548.995359645595 230.462810631047 -295.897663349597</t>
  </si>
  <si>
    <t>-558.611584351644 230.607139215779 -379.238128538022</t>
  </si>
  <si>
    <t>-566.835892603574 231.690925293195 -462.720663494634</t>
  </si>
  <si>
    <t>-577.306036947365 234.265505729287 -584.903540637833</t>
  </si>
  <si>
    <t>-565.931716995647 239.340193992681 -662.266924191557</t>
  </si>
  <si>
    <t>-572.825543089849 264.489726434484 -530.62019562137</t>
  </si>
  <si>
    <t>-567.325057884113 417.931743938255 -503.042723953325</t>
  </si>
  <si>
    <t>-499.189052636134 451.021237519683 -231.305539740807</t>
  </si>
  <si>
    <t>-267.501798752452 444.607531515278 -246.41819401111</t>
  </si>
  <si>
    <t>-572.598087311223 201.78191824944 -531.961233954782</t>
  </si>
  <si>
    <t>-579.147162322424 47.9441246766946 -506.827803326135</t>
  </si>
  <si>
    <t>-415.220024202239 128.541855876303 -317.262766292363</t>
  </si>
  <si>
    <t>-532.889074793974 325.373256968328 -97.5263676923684</t>
  </si>
  <si>
    <t>-575.396022614418 314.144255421465 315.716533777974</t>
  </si>
  <si>
    <t>-633.481044441548 325.984878884356 774.998902088132</t>
  </si>
  <si>
    <t>-483.037849506317 330.677068953856 831.820202413914</t>
  </si>
  <si>
    <t>-504.866526832259 145.767691686594 -95.2517025233145</t>
  </si>
  <si>
    <t>-510.662604342083 117.790605905628 319.340007485739</t>
  </si>
  <si>
    <t>-554.586411867485 47.464429149114 774.674832324053</t>
  </si>
  <si>
    <t>-402.116619649984 54.1198867766425 825.591324301898</t>
  </si>
  <si>
    <t>9763-20170724T120850.443523400.bin</t>
  </si>
  <si>
    <t>-518.191830219812 236.646465158717 -94.6076236306403</t>
  </si>
  <si>
    <t>-536.96764945769 232.415314747053 -203.635482619756</t>
  </si>
  <si>
    <t>-548.679905065773 231.575721266874 -295.76553418192</t>
  </si>
  <si>
    <t>-558.512806680871 231.760352347677 -379.080718297713</t>
  </si>
  <si>
    <t>-567.004348383743 232.898701995376 -462.535698487002</t>
  </si>
  <si>
    <t>-577.920411999747 235.571583529735 -584.67741436705</t>
  </si>
  <si>
    <t>-566.820452638649 240.706306362832 -662.076784056497</t>
  </si>
  <si>
    <t>-573.269565923143 265.75191391374 -530.384166499486</t>
  </si>
  <si>
    <t>-567.60125463181 419.145961403996 -502.574478769745</t>
  </si>
  <si>
    <t>-497.144974791602 449.375969968024 -231.095859030947</t>
  </si>
  <si>
    <t>-265.515778882862 441.987186787422 -246.647457955909</t>
  </si>
  <si>
    <t>-572.991514953387 203.045423090708 -531.78137552969</t>
  </si>
  <si>
    <t>-579.332799819382 49.2043394798188 -506.664655416934</t>
  </si>
  <si>
    <t>-414.92997007909 130.323240855473 -317.463006429113</t>
  </si>
  <si>
    <t>-532.176536332603 326.209861366763 -97.4390001717951</t>
  </si>
  <si>
    <t>-574.982960190556 314.583128757472 315.761946106521</t>
  </si>
  <si>
    <t>-633.461651694217 326.03441602356 775.014219781105</t>
  </si>
  <si>
    <t>-483.026211459321 330.74982016776 831.854215902462</t>
  </si>
  <si>
    <t>-504.431743911185 146.96217096344 -95.1825484929118</t>
  </si>
  <si>
    <t>-510.370144514196 118.864296647019 319.399000540726</t>
  </si>
  <si>
    <t>-554.636093614078 47.3812614328356 774.506162837904</t>
  </si>
  <si>
    <t>-402.159942419663 54.5114656853764 825.339489208344</t>
  </si>
  <si>
    <t>9763-20170724T120850.479619000.bin</t>
  </si>
  <si>
    <t>-517.72397053502 236.978321852498 -94.557725925989</t>
  </si>
  <si>
    <t>-536.567577481297 232.733095885606 -203.573281408271</t>
  </si>
  <si>
    <t>-548.381063228785 231.90847800402 -295.690509014348</t>
  </si>
  <si>
    <t>-558.322787250238 232.119309428558 -378.992755721061</t>
  </si>
  <si>
    <t>-566.940324691678 233.296996127518 -462.434274756171</t>
  </si>
  <si>
    <t>-578.059222684353 236.041786035843 -584.556118984561</t>
  </si>
  <si>
    <t>-567.097688522497 241.218209033448 -661.972318363371</t>
  </si>
  <si>
    <t>-573.301040347144 266.190196876548 -530.254479637692</t>
  </si>
  <si>
    <t>-567.439306704184 419.577137012869 -502.373914203272</t>
  </si>
  <si>
    <t>-495.780293063975 448.844677634108 -231.104671968881</t>
  </si>
  <si>
    <t>-264.194091223863 440.769859716868 -246.952637437823</t>
  </si>
  <si>
    <t>-573.059607395893 203.484705480109 -531.685743896729</t>
  </si>
  <si>
    <t>-579.41753600402 49.6471686475643 -506.618256526748</t>
  </si>
  <si>
    <t>-414.577692318136 130.658957727457 -317.669226837885</t>
  </si>
  <si>
    <t>-531.568325209285 326.508726271305 -97.3836711614633</t>
  </si>
  <si>
    <t>-574.492322376143 314.840266563308 315.804013805704</t>
  </si>
  <si>
    <t>-633.448825351062 326.096024277912 775.009778162411</t>
  </si>
  <si>
    <t>-483.021884685766 330.755029679046 831.876947687184</t>
  </si>
  <si>
    <t>-504.074093354397 147.336577020958 -95.1156044270238</t>
  </si>
  <si>
    <t>-510.109686635565 119.131578715342 319.457233062822</t>
  </si>
  <si>
    <t>-554.628501961529 47.2339712660814 774.454313178668</t>
  </si>
  <si>
    <t>-402.125836009662 53.811783140028 825.282718631998</t>
  </si>
  <si>
    <t>9763-20170724T120850.545014700.bin</t>
  </si>
  <si>
    <t>-516.67141923909 237.366187518073 -94.4281546451421</t>
  </si>
  <si>
    <t>-535.569471224615 233.126858228088 -203.43449858303</t>
  </si>
  <si>
    <t>-547.600478089797 232.331005978722 -295.523812535423</t>
  </si>
  <si>
    <t>-557.807106547377 232.582368978676 -378.793966963855</t>
  </si>
  <si>
    <t>-566.75764627045 233.815017561857 -462.199533771497</t>
  </si>
  <si>
    <t>-578.437386510118 236.65814948893 -584.266916274096</t>
  </si>
  <si>
    <t>-567.776460591695 241.933448544607 -661.71827756888</t>
  </si>
  <si>
    <t>-573.326746401938 266.763518370244 -529.973120853532</t>
  </si>
  <si>
    <t>-567.129479841549 420.132742209731 -502.087352820369</t>
  </si>
  <si>
    <t>-493.020612205829 449.222694321672 -231.45786930567</t>
  </si>
  <si>
    <t>-261.567194581216 438.992861656734 -247.987049226782</t>
  </si>
  <si>
    <t>-573.298009546623 204.057908210863 -531.436414598983</t>
  </si>
  <si>
    <t>-579.980728676759 50.2118912477042 -506.505699151582</t>
  </si>
  <si>
    <t>-413.954339482609 130.531016379723 -318.12077284627</t>
  </si>
  <si>
    <t>-530.291108938121 326.895329980733 -97.2491514933336</t>
  </si>
  <si>
    <t>-573.531638037393 315.159506952425 315.903465538001</t>
  </si>
  <si>
    <t>-633.443847767825 326.228718969925 774.986128608778</t>
  </si>
  <si>
    <t>-483.025753500823 330.870117229493 831.878162129435</t>
  </si>
  <si>
    <t>-503.273789344009 147.714472983369 -94.9990293176917</t>
  </si>
  <si>
    <t>-509.655385183145 119.354697501832 319.558031890993</t>
  </si>
  <si>
    <t>-554.647950482999 47.1588096282494 774.406275165042</t>
  </si>
  <si>
    <t>-402.178138225657 54.7483487425943 825.191802582478</t>
  </si>
  <si>
    <t>9763-20170724T120850.576089500.bin</t>
  </si>
  <si>
    <t>-516.111452797209 237.3886366368 -94.3551672496203</t>
  </si>
  <si>
    <t>-535.039423645451 233.1589792601 -203.356792063955</t>
  </si>
  <si>
    <t>-547.172804025019 232.37487978254 -295.432796888119</t>
  </si>
  <si>
    <t>-557.502849458569 232.640823694371 -378.687509744859</t>
  </si>
  <si>
    <t>-566.607410388846 233.891996868688 -462.076173142403</t>
  </si>
  <si>
    <t>-578.545891329431 236.767104816388 -584.117823303208</t>
  </si>
  <si>
    <t>-568.008915454078 242.109835748082 -661.581527919701</t>
  </si>
  <si>
    <t>-573.264135253896 266.858250290481 -529.832592221647</t>
  </si>
  <si>
    <t>-566.794342619465 420.226612688808 -502.000799837008</t>
  </si>
  <si>
    <t>-491.752359631264 449.297780208294 -231.626688089044</t>
  </si>
  <si>
    <t>-260.345907972715 437.314133279343 -247.625497959595</t>
  </si>
  <si>
    <t>-573.350592555619 204.152880501243 -531.301396796159</t>
  </si>
  <si>
    <t>-580.260924737001 50.3097393009227 -506.394809652072</t>
  </si>
  <si>
    <t>-413.584923699801 130.269915528623 -318.333793260103</t>
  </si>
  <si>
    <t>-529.662399912439 326.956490028198 -97.1825656821563</t>
  </si>
  <si>
    <t>-573.116346749307 315.188282142152 315.94677654058</t>
  </si>
  <si>
    <t>-633.411764368258 326.321214717988 774.980359341162</t>
  </si>
  <si>
    <t>-483.005247662163 331.208597664116 831.882086026519</t>
  </si>
  <si>
    <t>-502.787264986732 147.730308585946 -94.9440850202465</t>
  </si>
  <si>
    <t>-509.447757853664 119.284739854291 319.602823335546</t>
  </si>
  <si>
    <t>-554.633039949345 47.0457426879657 774.408980183099</t>
  </si>
  <si>
    <t>-402.14044814704 54.0470013111208 825.210615746405</t>
  </si>
  <si>
    <t>9763-20170724T120850.642797200.bin</t>
  </si>
  <si>
    <t>-515.064546015482 237.237143448511 -94.2438767164391</t>
  </si>
  <si>
    <t>-534.113053726718 233.047169673103 -203.225886163021</t>
  </si>
  <si>
    <t>-546.414600833861 232.313258876343 -295.280012497984</t>
  </si>
  <si>
    <t>-556.922505719975 232.634858297524 -378.512397272717</t>
  </si>
  <si>
    <t>-566.230294220745 233.950347839725 -461.877691050532</t>
  </si>
  <si>
    <t>-578.493214136438 236.929098504365 -583.884632251192</t>
  </si>
  <si>
    <t>-568.178629964925 242.450910133197 -661.365586321104</t>
  </si>
  <si>
    <t>-572.926226710044 266.973823743406 -529.602247762733</t>
  </si>
  <si>
    <t>-565.736419552737 420.283965885503 -501.667124779581</t>
  </si>
  <si>
    <t>-489.773396104035 448.522542904052 -231.462118248795</t>
  </si>
  <si>
    <t>-258.389996745695 434.124357464328 -245.707747541679</t>
  </si>
  <si>
    <t>-573.298439629635 204.270276150352 -531.095689079656</t>
  </si>
  <si>
    <t>-580.800782338968 50.438960612551 -506.222586202303</t>
  </si>
  <si>
    <t>-413.110062793119 129.991742348309 -318.773184210866</t>
  </si>
  <si>
    <t>-528.514676110328 326.842854457443 -97.0583724088647</t>
  </si>
  <si>
    <t>-572.229814022483 315.083064968628 316.043664252011</t>
  </si>
  <si>
    <t>-633.40105199807 326.360991915944 774.985061942638</t>
  </si>
  <si>
    <t>-483.004918112042 331.120292492833 831.925122741841</t>
  </si>
  <si>
    <t>-501.874952849911 147.552035183352 -94.8429546597338</t>
  </si>
  <si>
    <t>-509.035218941108 119.104051019297 319.695329208982</t>
  </si>
  <si>
    <t>-554.636951266384 46.8635363162114 774.432258630918</t>
  </si>
  <si>
    <t>-402.11297379245 53.2008171032994 825.22703314667</t>
  </si>
  <si>
    <t>9763-20170724T120850.674881800.bin</t>
  </si>
  <si>
    <t>-514.593268828114 237.098706026727 -94.1873825763951</t>
  </si>
  <si>
    <t>-533.723424827487 232.92411460438 -203.155734970585</t>
  </si>
  <si>
    <t>-546.09364204941 232.243215105492 -295.201180692416</t>
  </si>
  <si>
    <t>-556.662308150797 232.630681214515 -378.425475038986</t>
  </si>
  <si>
    <t>-566.029122488072 234.027712666806 -461.782877331502</t>
  </si>
  <si>
    <t>-578.375426828702 237.143355586735 -583.777784237384</t>
  </si>
  <si>
    <t>-568.160954857827 242.793624308938 -661.263018943928</t>
  </si>
  <si>
    <t>-572.692830968787 267.126578686065 -529.473623940569</t>
  </si>
  <si>
    <t>-565.048786141276 420.389067525069 -501.379223854672</t>
  </si>
  <si>
    <t>-488.993670861581 447.185749431603 -231.053287517163</t>
  </si>
  <si>
    <t>-257.568034695817 432.370750403544 -244.138293363347</t>
  </si>
  <si>
    <t>-573.22320370902 204.425625880983 -531.021348692652</t>
  </si>
  <si>
    <t>-581.086941206619 50.6047724174914 -506.203195006736</t>
  </si>
  <si>
    <t>-412.915395100906 129.997859461701 -318.91673425034</t>
  </si>
  <si>
    <t>-527.956995156527 326.724967113284 -96.9971518750201</t>
  </si>
  <si>
    <t>-571.806210130838 314.997345817786 316.091679111856</t>
  </si>
  <si>
    <t>-633.372579229849 326.42042140827 774.987640928741</t>
  </si>
  <si>
    <t>-482.985798399186 331.362678075169 831.936853204403</t>
  </si>
  <si>
    <t>-501.500836422528 147.380243805744 -94.795385712931</t>
  </si>
  <si>
    <t>-508.861214282808 118.996816192551 319.743916067369</t>
  </si>
  <si>
    <t>-554.652490184183 46.7773360025949 774.449185861934</t>
  </si>
  <si>
    <t>-402.123693898522 53.2498541535047 825.212255251947</t>
  </si>
  <si>
    <t>9763-20170724T120850.743536800.bin</t>
  </si>
  <si>
    <t>-513.783416346176 236.699321172535 -94.1092856670875</t>
  </si>
  <si>
    <t>-533.064168806186 232.553507878339 -203.052185407163</t>
  </si>
  <si>
    <t>-545.540089861052 232.007337455012 -295.08415322501</t>
  </si>
  <si>
    <t>-556.193615677129 232.562273948845 -378.296741662627</t>
  </si>
  <si>
    <t>-565.6328862575 234.17177500639 -461.642137267057</t>
  </si>
  <si>
    <t>-578.070320240849 237.645819485387 -583.61817301813</t>
  </si>
  <si>
    <t>-568.031698865347 243.582630784224 -661.104991292333</t>
  </si>
  <si>
    <t>-572.239242532398 267.469065474737 -529.241498230962</t>
  </si>
  <si>
    <t>-563.935284198011 420.626452228393 -500.724929045746</t>
  </si>
  <si>
    <t>-487.871149654987 444.390392420615 -230.118174885261</t>
  </si>
  <si>
    <t>-256.33500596973 429.270232037262 -240.650771319759</t>
  </si>
  <si>
    <t>-572.986471520341 204.774054082378 -530.95088925533</t>
  </si>
  <si>
    <t>-581.296644164117 50.9324935177037 -506.449085446584</t>
  </si>
  <si>
    <t>-412.731652090268 129.64694738237 -319.125839372452</t>
  </si>
  <si>
    <t>-526.962725311452 326.363132862762 -96.8984972636074</t>
  </si>
  <si>
    <t>-571.039761344635 314.758162895515 316.169397760484</t>
  </si>
  <si>
    <t>-633.319474352874 326.54385348593 774.980168077549</t>
  </si>
  <si>
    <t>-482.949204868826 331.872316741048 831.938375231502</t>
  </si>
  <si>
    <t>-500.858920486815 146.964873297454 -94.714756964823</t>
  </si>
  <si>
    <t>-508.683823922631 118.658255594312 319.821185122834</t>
  </si>
  <si>
    <t>-554.697038306266 46.6805056505027 774.514761993493</t>
  </si>
  <si>
    <t>-402.156566337786 53.1801740594196 825.239396082871</t>
  </si>
  <si>
    <t>9763-20170724T120850.777627800.bin</t>
  </si>
  <si>
    <t>-513.480034882997 236.342491315258 -94.0936425670805</t>
  </si>
  <si>
    <t>-532.798589297621 232.227739095163 -203.031153526734</t>
  </si>
  <si>
    <t>-545.303184824009 231.779778546024 -295.059751841923</t>
  </si>
  <si>
    <t>-555.980032101288 232.453509445751 -378.268438526558</t>
  </si>
  <si>
    <t>-565.439154440364 234.210947712564 -461.608565797253</t>
  </si>
  <si>
    <t>-577.901040393959 237.933205598224 -583.574656108879</t>
  </si>
  <si>
    <t>-567.931241805715 244.046081714566 -661.056647711117</t>
  </si>
  <si>
    <t>-572.028025662435 267.645062199779 -529.141623741912</t>
  </si>
  <si>
    <t>-563.439620555357 420.708862102868 -500.309662186145</t>
  </si>
  <si>
    <t>-487.565072706307 443.68050113787 -229.581151549492</t>
  </si>
  <si>
    <t>-255.947956346423 428.710389321433 -238.409826342419</t>
  </si>
  <si>
    <t>-572.837783723876 204.954399473204 -530.97233897655</t>
  </si>
  <si>
    <t>-581.314636231287 51.0843228306412 -506.692004862551</t>
  </si>
  <si>
    <t>-412.646143194331 129.304801189858 -319.19060670723</t>
  </si>
  <si>
    <t>-526.601673244396 326.03835297879 -96.8700736301794</t>
  </si>
  <si>
    <t>-570.773263596022 314.54071158488 316.190746725324</t>
  </si>
  <si>
    <t>-633.310089564615 326.569382092145 774.978018037588</t>
  </si>
  <si>
    <t>-482.940974703389 331.616532369667 831.964764799519</t>
  </si>
  <si>
    <t>-500.606823995264 146.56274649472 -94.7061738069336</t>
  </si>
  <si>
    <t>-508.631883649779 118.29392936458 319.828569660682</t>
  </si>
  <si>
    <t>-554.702553292496 46.5571642952818 774.550611013692</t>
  </si>
  <si>
    <t>-402.147300744502 52.7153620302133 825.273255829099</t>
  </si>
  <si>
    <t>9763-20170724T120850.845801700.bin</t>
  </si>
  <si>
    <t>-513.106192712964 235.4581269204 -94.0832224455717</t>
  </si>
  <si>
    <t>-532.501553097273 231.362558744629 -203.007704906585</t>
  </si>
  <si>
    <t>-544.932390295062 231.093186893046 -295.046905699304</t>
  </si>
  <si>
    <t>-555.483802884514 231.992371665722 -378.269633368444</t>
  </si>
  <si>
    <t>-564.756854708555 234.036858509583 -461.624125160988</t>
  </si>
  <si>
    <t>-576.878431638391 238.245335355612 -583.608722600546</t>
  </si>
  <si>
    <t>-566.902247759109 244.740951059999 -661.05873924412</t>
  </si>
  <si>
    <t>-571.150786393246 267.739940399809 -529.042270646784</t>
  </si>
  <si>
    <t>-562.090659484021 420.651503316556 -499.458099543032</t>
  </si>
  <si>
    <t>-486.399869991437 440.707047815198 -228.446593106767</t>
  </si>
  <si>
    <t>-254.558836191501 427.605834682392 -233.606344880561</t>
  </si>
  <si>
    <t>-571.968417199045 205.057295341552 -531.123500074168</t>
  </si>
  <si>
    <t>-580.514059151168 51.1191983263295 -507.363869836817</t>
  </si>
  <si>
    <t>-411.809139592793 128.484404558836 -319.331170741876</t>
  </si>
  <si>
    <t>-526.180383245922 325.262415058965 -96.8384225205469</t>
  </si>
  <si>
    <t>-570.305714403175 314.152335572839 316.23801676636</t>
  </si>
  <si>
    <t>-633.26801061826 326.67603957702 774.973669042882</t>
  </si>
  <si>
    <t>-482.911168284448 331.590223071229 832.004236705886</t>
  </si>
  <si>
    <t>-500.250272100977 145.572786011428 -94.7149919295974</t>
  </si>
  <si>
    <t>-508.460297366724 117.474254105211 319.827800171411</t>
  </si>
  <si>
    <t>-554.739755204527 46.4417785028877 774.647539625218</t>
  </si>
  <si>
    <t>-402.177678729412 52.6517775705415 825.343584637244</t>
  </si>
  <si>
    <t>9763-20170724T120850.873874600.bin</t>
  </si>
  <si>
    <t>-513.126598880524 234.990937945486 -94.0947463444961</t>
  </si>
  <si>
    <t>-532.519194820822 230.880073888631 -203.019135267579</t>
  </si>
  <si>
    <t>-544.867574843909 230.685344824342 -295.069759477118</t>
  </si>
  <si>
    <t>-555.310690625429 231.684394312666 -378.304818280997</t>
  </si>
  <si>
    <t>-564.440711445918 233.861331563152 -461.671817678348</t>
  </si>
  <si>
    <t>-576.314253627448 238.298446813892 -583.672740714072</t>
  </si>
  <si>
    <t>-566.304440326662 245.017081918256 -661.099320283294</t>
  </si>
  <si>
    <t>-570.748116365131 267.691371246453 -529.034628820536</t>
  </si>
  <si>
    <t>-561.74776354965 420.526710059717 -499.034391214261</t>
  </si>
  <si>
    <t>-485.860062380319 439.263478166954 -227.983520286365</t>
  </si>
  <si>
    <t>-253.997892970012 426.155505834755 -232.063764138813</t>
  </si>
  <si>
    <t>-571.460342492792 205.011762561257 -531.244973342199</t>
  </si>
  <si>
    <t>-579.810011914968 51.0111605531445 -507.820187571582</t>
  </si>
  <si>
    <t>-411.475944099398 128.110635711897 -319.456603142063</t>
  </si>
  <si>
    <t>-526.335550337907 324.812310006452 -96.8523745587979</t>
  </si>
  <si>
    <t>-570.298133315062 313.874192694748 316.245947028785</t>
  </si>
  <si>
    <t>-633.276904961398 326.603629341379 774.963078867908</t>
  </si>
  <si>
    <t>-482.934669218357 331.849402935738 832.002753167477</t>
  </si>
  <si>
    <t>-500.160804492414 145.133256212261 -94.724860163485</t>
  </si>
  <si>
    <t>-508.498937566249 117.1198287847 319.821063840723</t>
  </si>
  <si>
    <t>-554.776958948985 46.4109269364403 774.688919831554</t>
  </si>
  <si>
    <t>-402.231456230443 53.3360737554656 825.342034323846</t>
  </si>
  <si>
    <t>9763-20170724T120850.943070100.bin</t>
  </si>
  <si>
    <t>-513.425286412709 234.176290777567 -94.1806164100331</t>
  </si>
  <si>
    <t>-532.653096179587 230.049859396863 -203.133597757847</t>
  </si>
  <si>
    <t>-544.849919009194 230.009607554892 -295.204651728767</t>
  </si>
  <si>
    <t>-555.147631504145 231.210924271972 -378.455227225099</t>
  </si>
  <si>
    <t>-564.12218461736 233.655050518534 -461.831493736579</t>
  </si>
  <si>
    <t>-575.75546126103 238.55503833717 -583.838061152554</t>
  </si>
  <si>
    <t>-565.705531107739 245.742902275901 -661.217262103395</t>
  </si>
  <si>
    <t>-570.463150545662 267.741155475085 -529.062051669377</t>
  </si>
  <si>
    <t>-562.171265816172 420.437156364158 -498.216264933268</t>
  </si>
  <si>
    <t>-485.028069034337 438.922766000395 -227.50284318387</t>
  </si>
  <si>
    <t>-253.262484234715 423.844240197171 -229.929689399584</t>
  </si>
  <si>
    <t>-570.83862783539 205.068868625756 -531.543243647852</t>
  </si>
  <si>
    <t>-578.445404231343 50.9134008921371 -508.880564885065</t>
  </si>
  <si>
    <t>-411.100198241435 128.05647242245 -319.737575481226</t>
  </si>
  <si>
    <t>-527.117011961879 323.890660984619 -96.911859914517</t>
  </si>
  <si>
    <t>-571.001223645798 313.311725884056 316.204156052906</t>
  </si>
  <si>
    <t>-633.285530942123 326.575554020644 774.970105992595</t>
  </si>
  <si>
    <t>-482.944192198491 332.142207505908 831.981827903884</t>
  </si>
  <si>
    <t>-499.978826615826 144.457598853073 -94.8149131854565</t>
  </si>
  <si>
    <t>-508.597540442065 116.413525494195 319.723235966458</t>
  </si>
  <si>
    <t>-554.798272701523 46.2191931994328 774.714795301751</t>
  </si>
  <si>
    <t>-402.263352002399 53.4834212436904 825.352373149358</t>
  </si>
  <si>
    <t>9763-20170724T120851.006235800.bin</t>
  </si>
  <si>
    <t>-513.951979264035 233.602306557106 -94.2461284347892</t>
  </si>
  <si>
    <t>-533.022757181515 229.379051188158 -203.223065065048</t>
  </si>
  <si>
    <t>-545.14103029894 229.428812515201 -295.304437148533</t>
  </si>
  <si>
    <t>-555.385967771899 230.774651754218 -378.559285217987</t>
  </si>
  <si>
    <t>-564.323788401635 233.432263956571 -461.933127691888</t>
  </si>
  <si>
    <t>-575.919445095624 238.71885698396 -583.927110926579</t>
  </si>
  <si>
    <t>-565.767650392109 246.33122165796 -661.252423733207</t>
  </si>
  <si>
    <t>-570.842418566003 267.731008617013 -529.038288180378</t>
  </si>
  <si>
    <t>-563.344241951618 420.322440291603 -497.48203203896</t>
  </si>
  <si>
    <t>-484.036558366117 437.363371699182 -227.299776755746</t>
  </si>
  <si>
    <t>-252.364919040656 420.760079265487 -228.362895416192</t>
  </si>
  <si>
    <t>-570.820222237815 205.067522836236 -531.755960423261</t>
  </si>
  <si>
    <t>-577.42582226918 50.7745904041074 -509.663850519177</t>
  </si>
  <si>
    <t>-410.656187370285 128.431953313264 -320.07113060779</t>
  </si>
  <si>
    <t>-528.255945146928 323.161291216534 -97.0118709370876</t>
  </si>
  <si>
    <t>-571.91956566123 312.960023438999 316.136945067621</t>
  </si>
  <si>
    <t>-633.295916285306 326.603460290414 775.011680493498</t>
  </si>
  <si>
    <t>-482.938914256304 332.300873298121 831.969034144714</t>
  </si>
  <si>
    <t>-499.913122649019 143.983722242377 -94.9010641567932</t>
  </si>
  <si>
    <t>-508.776963042462 115.865028114792 319.626823366488</t>
  </si>
  <si>
    <t>-554.853000381996 46.0909281022546 774.689568474309</t>
  </si>
  <si>
    <t>-402.303209042461 53.2448211524627 825.29803421243</t>
  </si>
  <si>
    <t>9763-20170724T120851.041966500.bin</t>
  </si>
  <si>
    <t>-514.218625779351 233.413680619608 -94.2877987969534</t>
  </si>
  <si>
    <t>-533.260819454087 229.138840909433 -203.267651654079</t>
  </si>
  <si>
    <t>-545.355046770701 229.236860884925 -295.352263869063</t>
  </si>
  <si>
    <t>-555.576390014887 230.661855415422 -378.608524741832</t>
  </si>
  <si>
    <t>-564.488490032662 233.434686455505 -461.981313638398</t>
  </si>
  <si>
    <t>-576.043139045738 238.930016453548 -583.969851759328</t>
  </si>
  <si>
    <t>-565.84025665805 246.747041682564 -661.268101730741</t>
  </si>
  <si>
    <t>-571.089351806717 267.847663432038 -529.02004504415</t>
  </si>
  <si>
    <t>-563.953042953372 420.379011704486 -497.128585492404</t>
  </si>
  <si>
    <t>-483.721498724948 436.803314485266 -227.180797025222</t>
  </si>
  <si>
    <t>-252.079723046342 419.778464074566 -228.059694675983</t>
  </si>
  <si>
    <t>-570.856653538528 205.190147999927 -531.86471166926</t>
  </si>
  <si>
    <t>-576.987523298373 50.8399286934248 -510.014559749286</t>
  </si>
  <si>
    <t>-410.528048243395 128.937972546569 -320.276364499008</t>
  </si>
  <si>
    <t>-528.767906347323 322.954617839838 -97.0678654198227</t>
  </si>
  <si>
    <t>-572.203513021977 312.894784018282 316.108506291207</t>
  </si>
  <si>
    <t>-633.279105179803 326.716534008403 775.032562744053</t>
  </si>
  <si>
    <t>-482.904700582352 332.266514954758 831.958591724249</t>
  </si>
  <si>
    <t>-499.965268756436 143.798652903424 -94.9376707692103</t>
  </si>
  <si>
    <t>-508.852099040117 115.737458628524 319.59358726725</t>
  </si>
  <si>
    <t>-554.899579322914 46.0648991908076 774.672626130144</t>
  </si>
  <si>
    <t>-402.34537814655 53.4730189476306 825.231154869064</t>
  </si>
  <si>
    <t>9763-20170724T120851.076057200.bin</t>
  </si>
  <si>
    <t>-514.441483912239 233.176208548884 -94.3323115056235</t>
  </si>
  <si>
    <t>-533.471909567721 228.862135189305 -203.312778507601</t>
  </si>
  <si>
    <t>-545.552390341141 228.998205356363 -295.399044312282</t>
  </si>
  <si>
    <t>-555.758830078995 230.483649499171 -378.656202028423</t>
  </si>
  <si>
    <t>-564.652920851809 233.345178308041 -462.027875723709</t>
  </si>
  <si>
    <t>-576.177331850265 239.001550042958 -584.011871689379</t>
  </si>
  <si>
    <t>-565.943875341147 246.982591318778 -661.289291584106</t>
  </si>
  <si>
    <t>-571.325828409096 267.845689804233 -529.014421770558</t>
  </si>
  <si>
    <t>-564.697628603335 420.375845757525 -496.929970740534</t>
  </si>
  <si>
    <t>-483.372870762689 436.012105630096 -227.262856042978</t>
  </si>
  <si>
    <t>-251.76717142914 418.496570146766 -228.000712899764</t>
  </si>
  <si>
    <t>-570.915134830024 205.193646484557 -531.95829926003</t>
  </si>
  <si>
    <t>-576.606565444621 50.8024280190625 -510.345970892526</t>
  </si>
  <si>
    <t>-410.40244671014 129.293884694397 -320.486153594204</t>
  </si>
  <si>
    <t>-529.166254785171 322.657762405443 -97.1011309487233</t>
  </si>
  <si>
    <t>-572.45732451807 312.71111604029 316.093146261905</t>
  </si>
  <si>
    <t>-633.303122372328 326.647678833934 775.052806775312</t>
  </si>
  <si>
    <t>-482.92510542543 332.484333678834 831.940692447217</t>
  </si>
  <si>
    <t>-500.02300254223 143.584202701195 -94.9760528681226</t>
  </si>
  <si>
    <t>-508.957103882907 115.545706143428 319.555753019657</t>
  </si>
  <si>
    <t>-554.944277276098 46.0418079916928 774.655973977625</t>
  </si>
  <si>
    <t>-402.392335099725 53.7837331722365 825.171149097194</t>
  </si>
  <si>
    <t>9763-20170724T120851.140238100.bin</t>
  </si>
  <si>
    <t>-514.604710958511 232.694497157841 -94.3958544190457</t>
  </si>
  <si>
    <t>-533.579250616477 228.336688924871 -203.384170877605</t>
  </si>
  <si>
    <t>-545.635831828004 228.517284253574 -295.473458380029</t>
  </si>
  <si>
    <t>-555.829025246282 230.074938319427 -378.731131222656</t>
  </si>
  <si>
    <t>-564.718011739504 233.042572254075 -462.099586657469</t>
  </si>
  <si>
    <t>-576.243525566532 238.891667184865 -584.074442414881</t>
  </si>
  <si>
    <t>-565.97999741325 247.113688457497 -661.322508136375</t>
  </si>
  <si>
    <t>-571.509484657678 267.647007883655 -529.020503826821</t>
  </si>
  <si>
    <t>-565.451617706034 420.142210081032 -496.667242902669</t>
  </si>
  <si>
    <t>-482.409792594513 434.70355890177 -227.463596976952</t>
  </si>
  <si>
    <t>-250.827185614377 416.870778050701 -227.653105910398</t>
  </si>
  <si>
    <t>-570.863076690788 205.00286869204 -532.085461746845</t>
  </si>
  <si>
    <t>-575.960322860753 50.5464412021138 -510.787493440117</t>
  </si>
  <si>
    <t>-410.092004339045 129.737058182205 -320.820970372543</t>
  </si>
  <si>
    <t>-529.492490994935 322.227214452502 -97.1427550246713</t>
  </si>
  <si>
    <t>-572.690600918549 312.486909836251 316.066145649985</t>
  </si>
  <si>
    <t>-633.27160650579 326.815331311696 775.046138955867</t>
  </si>
  <si>
    <t>-482.877773564636 332.601467734167 831.89710971943</t>
  </si>
  <si>
    <t>-499.974782017973 143.039643074398 -95.0324988167356</t>
  </si>
  <si>
    <t>-509.068542565089 114.914700299876 319.490013121073</t>
  </si>
  <si>
    <t>-554.967717974173 45.7920326613237 774.66590696776</t>
  </si>
  <si>
    <t>-402.357694453813 52.4776535890076 825.15639828639</t>
  </si>
  <si>
    <t>9763-20170724T120851.179343000.bin</t>
  </si>
  <si>
    <t>-514.537465305994 232.492920212645 -94.3997588123916</t>
  </si>
  <si>
    <t>-533.503499780104 228.12412833819 -203.389203958668</t>
  </si>
  <si>
    <t>-545.54811003982 228.305696537316 -295.480155317315</t>
  </si>
  <si>
    <t>-555.728751138167 229.867464460007 -378.739100284378</t>
  </si>
  <si>
    <t>-564.603551040924 232.843082607 -462.108857251843</t>
  </si>
  <si>
    <t>-576.106540922167 238.708899553103 -584.085030454168</t>
  </si>
  <si>
    <t>-565.851617815168 247.009116342517 -661.325907375604</t>
  </si>
  <si>
    <t>-571.416281839817 267.4563455974 -529.023015874406</t>
  </si>
  <si>
    <t>-565.474982162935 419.937164098321 -496.587501264822</t>
  </si>
  <si>
    <t>-481.891698974366 434.137747843103 -227.532277226799</t>
  </si>
  <si>
    <t>-250.36599152796 415.581905315902 -227.288441015151</t>
  </si>
  <si>
    <t>-570.701987842107 204.813580918392 -532.102841933665</t>
  </si>
  <si>
    <t>-575.652087192688 50.3374292460098 -510.887118826566</t>
  </si>
  <si>
    <t>-409.813930816362 129.812031210533 -321.029351054516</t>
  </si>
  <si>
    <t>-529.450028507862 322.071332579289 -97.1483140336194</t>
  </si>
  <si>
    <t>-572.69185799303 312.386961468284 316.057449959339</t>
  </si>
  <si>
    <t>-633.266562322238 326.863724472136 775.039993341651</t>
  </si>
  <si>
    <t>-482.86814603792 332.5326142732 831.890794943228</t>
  </si>
  <si>
    <t>-499.873031099831 142.810365095422 -95.0413311879595</t>
  </si>
  <si>
    <t>-509.068780321095 114.646363461484 319.476351141098</t>
  </si>
  <si>
    <t>-554.990936212675 45.706560730129 774.680916036278</t>
  </si>
  <si>
    <t>-402.375788462031 52.4878027221175 825.143407754409</t>
  </si>
  <si>
    <t>9763-20170724T120851.241517800.bin</t>
  </si>
  <si>
    <t>-514.256855557624 232.232181499283 -94.4075973270222</t>
  </si>
  <si>
    <t>-533.238170871626 227.880380301273 -203.395090585388</t>
  </si>
  <si>
    <t>-545.291113600247 228.084227892285 -295.48470632095</t>
  </si>
  <si>
    <t>-555.478344292897 229.670348773559 -378.742549366781</t>
  </si>
  <si>
    <t>-564.359315758616 232.675527100671 -462.110490871715</t>
  </si>
  <si>
    <t>-575.871486059749 238.589830905134 -584.083617161486</t>
  </si>
  <si>
    <t>-565.70061803635 247.049580620203 -661.318242852201</t>
  </si>
  <si>
    <t>-571.224619619015 267.314677556381 -529.005972525629</t>
  </si>
  <si>
    <t>-565.334164693961 419.790195000466 -496.567940958138</t>
  </si>
  <si>
    <t>-481.145073603734 433.549336325794 -227.678645381661</t>
  </si>
  <si>
    <t>-249.88820969618 411.952397656192 -226.142803584695</t>
  </si>
  <si>
    <t>-570.415433318667 204.674950076832 -532.119733791558</t>
  </si>
  <si>
    <t>-575.244307261984 50.1778415276142 -511.037124844315</t>
  </si>
  <si>
    <t>-408.962463492404 130.033457932698 -321.879946002144</t>
  </si>
  <si>
    <t>-529.020612686474 322.025142188683 -97.1477128098771</t>
  </si>
  <si>
    <t>-572.293392005091 312.353974074624 316.055144897914</t>
  </si>
  <si>
    <t>-633.235723960401 327.015144489963 775.009538323933</t>
  </si>
  <si>
    <t>-482.847808848517 332.894637457535 831.86678333237</t>
  </si>
  <si>
    <t>-499.770799083985 142.337276983306 -95.0629832347498</t>
  </si>
  <si>
    <t>-508.823355952492 114.240880866434 319.462401485068</t>
  </si>
  <si>
    <t>-554.999382670988 45.6479999767353 774.749596048705</t>
  </si>
  <si>
    <t>-402.417081868092 53.060342470653 825.222666104149</t>
  </si>
  <si>
    <t>9763-20170724T120851.275616600.bin</t>
  </si>
  <si>
    <t>-514.108297373253 232.237567752929 -94.3902552034627</t>
  </si>
  <si>
    <t>-533.126098952887 227.862669539032 -203.370472630622</t>
  </si>
  <si>
    <t>-545.216560212579 228.064497746572 -295.455307005683</t>
  </si>
  <si>
    <t>-555.440556852099 229.654960136932 -378.708305909268</t>
  </si>
  <si>
    <t>-564.360960631538 232.671936697784 -462.071736499903</t>
  </si>
  <si>
    <t>-575.933810224779 238.612013785366 -584.037751354216</t>
  </si>
  <si>
    <t>-565.831656560228 247.149916330929 -661.272861327188</t>
  </si>
  <si>
    <t>-571.283590093313 267.324879723906 -528.954311095692</t>
  </si>
  <si>
    <t>-565.431866782537 419.797987871456 -496.494463079837</t>
  </si>
  <si>
    <t>-480.827103087046 433.126215116568 -227.714004005513</t>
  </si>
  <si>
    <t>-249.795888731161 409.29156822872 -225.46882300575</t>
  </si>
  <si>
    <t>-570.427835116054 204.686481836111 -532.085982138996</t>
  </si>
  <si>
    <t>-575.176723224014 50.1769637144102 -511.069032809182</t>
  </si>
  <si>
    <t>-408.491261502651 130.324310970512 -322.539830807178</t>
  </si>
  <si>
    <t>-528.881209913985 322.109206280217 -97.1355758172754</t>
  </si>
  <si>
    <t>-572.079782151658 312.424210426452 316.074617697821</t>
  </si>
  <si>
    <t>-633.20490607411 327.104778772439 774.99904170275</t>
  </si>
  <si>
    <t>-482.828632009901 333.113424257913 831.873551563367</t>
  </si>
  <si>
    <t>-499.633631788118 142.295157150191 -95.0227627447319</t>
  </si>
  <si>
    <t>-508.590089883566 114.22945038344 319.506700988747</t>
  </si>
  <si>
    <t>-555.007052403071 45.681713629964 774.793178967183</t>
  </si>
  <si>
    <t>-402.448612376984 53.4858868360968 825.279166299524</t>
  </si>
  <si>
    <t>9763-20170724T120851.340786300.bin</t>
  </si>
  <si>
    <t>-513.812158339172 232.619199593941 -94.2742984236662</t>
  </si>
  <si>
    <t>-532.922661921551 228.149849943886 -203.234431287349</t>
  </si>
  <si>
    <t>-545.085958250803 228.353383898315 -295.309675758418</t>
  </si>
  <si>
    <t>-555.371711079956 229.976724889918 -378.554477241974</t>
  </si>
  <si>
    <t>-564.349072540994 233.05837552298 -461.909432470325</t>
  </si>
  <si>
    <t>-575.998983982788 239.127264194477 -583.86184833427</t>
  </si>
  <si>
    <t>-566.04766960042 247.829867587901 -661.098029761905</t>
  </si>
  <si>
    <t>-571.364702302635 267.780730139986 -528.746100134508</t>
  </si>
  <si>
    <t>-565.505606181185 420.20598918635 -496.063582837369</t>
  </si>
  <si>
    <t>-480.163870626872 431.725257519881 -227.43246944053</t>
  </si>
  <si>
    <t>-249.480337141238 404.796087912125 -224.522656052515</t>
  </si>
  <si>
    <t>-570.40952067475 205.147859577715 -531.954200296297</t>
  </si>
  <si>
    <t>-574.924419193033 50.6140345784931 -511.070680351791</t>
  </si>
  <si>
    <t>-407.600178715616 131.762826415011 -324.343256500272</t>
  </si>
  <si>
    <t>-528.738979455452 322.530017340414 -97.0776321138272</t>
  </si>
  <si>
    <t>-571.906189640561 312.716794635616 316.132824206871</t>
  </si>
  <si>
    <t>-633.168691208351 327.23738314777 775.003779050481</t>
  </si>
  <si>
    <t>-482.796155865706 333.297978441644 831.882617039677</t>
  </si>
  <si>
    <t>-499.156815745931 142.705761627279 -94.8542632382851</t>
  </si>
  <si>
    <t>-508.1538913467 114.529084687364 319.666866319942</t>
  </si>
  <si>
    <t>-555.030725527477 45.5781921143537 774.845176727227</t>
  </si>
  <si>
    <t>-402.445767440546 53.0161641571924 825.306253226695</t>
  </si>
  <si>
    <t>9763-20170724T120851.374878700.bin</t>
  </si>
  <si>
    <t>-513.741321284501 232.957379130966 -94.2406775935563</t>
  </si>
  <si>
    <t>-532.893256188233 228.43728285563 -203.191403943416</t>
  </si>
  <si>
    <t>-545.107065618795 228.642871087321 -295.260046264635</t>
  </si>
  <si>
    <t>-555.443687543318 230.285230857762 -378.498158575289</t>
  </si>
  <si>
    <t>-564.476991061185 233.403061545505 -461.845688864214</t>
  </si>
  <si>
    <t>-576.213378602902 239.545148439219 -583.786118026996</t>
  </si>
  <si>
    <t>-566.374779217105 248.330484750679 -661.027467113557</t>
  </si>
  <si>
    <t>-571.583908750222 268.164913504226 -528.652273614986</t>
  </si>
  <si>
    <t>-565.813642438588 420.565990712691 -495.813824328142</t>
  </si>
  <si>
    <t>-480.06296084626 431.342820286815 -227.282119030973</t>
  </si>
  <si>
    <t>-249.573406142051 402.826958955067 -224.128248515933</t>
  </si>
  <si>
    <t>-570.543111919883 205.535467693865 -531.907189844752</t>
  </si>
  <si>
    <t>-574.875331806125 50.9855501919983 -511.115064920944</t>
  </si>
  <si>
    <t>-407.290543216274 132.588247591973 -325.436469279085</t>
  </si>
  <si>
    <t>-528.78828120191 322.799628335529 -97.0659356406204</t>
  </si>
  <si>
    <t>-571.924411660849 312.889751250503 316.145488771126</t>
  </si>
  <si>
    <t>-633.191666701904 327.234319581526 775.011078806735</t>
  </si>
  <si>
    <t>-482.809778247938 333.086227237549 831.886992814776</t>
  </si>
  <si>
    <t>-498.978282026059 143.097241517555 -94.7912516888894</t>
  </si>
  <si>
    <t>-508.019549766964 114.802661293798 319.720860403936</t>
  </si>
  <si>
    <t>-555.053935104844 45.5926233552971 774.846696877773</t>
  </si>
  <si>
    <t>-402.473327907269 53.263405317439 825.28617136394</t>
  </si>
  <si>
    <t>9763-20170724T120851.444621400.bin</t>
  </si>
  <si>
    <t>-513.613992368104 233.546653870333 -94.1893192016505</t>
  </si>
  <si>
    <t>-532.767464703677 228.9505018576 -203.136607877054</t>
  </si>
  <si>
    <t>-545.013714242702 229.150771596668 -295.200810114228</t>
  </si>
  <si>
    <t>-555.390715541993 230.810476309911 -378.433780738371</t>
  </si>
  <si>
    <t>-564.474898241486 233.969251878238 -461.774179317186</t>
  </si>
  <si>
    <t>-576.296797661444 240.197163539423 -583.701864082487</t>
  </si>
  <si>
    <t>-566.669154939486 249.12393381932 -660.953711912317</t>
  </si>
  <si>
    <t>-571.702492482572 268.776170388208 -528.544169866554</t>
  </si>
  <si>
    <t>-566.178271739291 421.131589605866 -495.457144359873</t>
  </si>
  <si>
    <t>-479.947350886566 430.601471126769 -227.030051863793</t>
  </si>
  <si>
    <t>-249.782509927224 399.651442654079 -223.187785898953</t>
  </si>
  <si>
    <t>-570.516414254826 206.152675039459 -531.85782319986</t>
  </si>
  <si>
    <t>-574.432881917559 51.5646076073365 -511.26000029911</t>
  </si>
  <si>
    <t>-406.564519000763 134.081559717158 -327.169487298677</t>
  </si>
  <si>
    <t>-528.834216926884 323.294756866755 -97.0551581903644</t>
  </si>
  <si>
    <t>-571.978252035147 313.22427887649 316.151604917698</t>
  </si>
  <si>
    <t>-633.185810628762 327.330301213206 775.018458276873</t>
  </si>
  <si>
    <t>-482.796796430767 333.254587674888 831.86787431776</t>
  </si>
  <si>
    <t>-498.652336071714 143.715830953997 -94.7008759021626</t>
  </si>
  <si>
    <t>-507.848416397167 115.249032066692 319.796047188139</t>
  </si>
  <si>
    <t>-555.079742740804 45.5608694577597 774.83692699587</t>
  </si>
  <si>
    <t>-402.513003461009 53.6322005030613 825.255680018392</t>
  </si>
  <si>
    <t>9763-20170724T120851.474672200.bin</t>
  </si>
  <si>
    <t>-513.507046595403 233.725916551834 -94.1717132154279</t>
  </si>
  <si>
    <t>-532.650980163858 229.112735492771 -203.119958022264</t>
  </si>
  <si>
    <t>-544.891163489794 229.326316250231 -295.18494154159</t>
  </si>
  <si>
    <t>-555.263153552016 231.007681796681 -378.417882972533</t>
  </si>
  <si>
    <t>-564.342528703518 234.199013528285 -461.757778132828</t>
  </si>
  <si>
    <t>-576.157352725434 240.486422536055 -583.683130613277</t>
  </si>
  <si>
    <t>-566.634915423199 249.48701879994 -660.93933579924</t>
  </si>
  <si>
    <t>-571.599722438755 269.037677442315 -528.50808257358</t>
  </si>
  <si>
    <t>-566.109062011949 421.365149775113 -495.294943902546</t>
  </si>
  <si>
    <t>-479.807091246928 430.501808194658 -226.879182536724</t>
  </si>
  <si>
    <t>-249.748987873658 398.825954716853 -222.58526804633</t>
  </si>
  <si>
    <t>-570.346464373407 206.417521594399 -531.858619948284</t>
  </si>
  <si>
    <t>-574.092646597627 51.81791169195 -511.331465842122</t>
  </si>
  <si>
    <t>-405.969769996439 134.60490762582 -327.835210695715</t>
  </si>
  <si>
    <t>-528.77048736833 323.447039037131 -97.0463797730506</t>
  </si>
  <si>
    <t>-571.993050585163 313.313325391172 316.150620190265</t>
  </si>
  <si>
    <t>-633.162320420917 327.406060197816 775.020156003332</t>
  </si>
  <si>
    <t>-482.77690240164 333.437463991012 831.867915092449</t>
  </si>
  <si>
    <t>-498.483206161336 143.903893836748 -94.6767994821025</t>
  </si>
  <si>
    <t>-507.750430516512 115.312309775981 319.80989446869</t>
  </si>
  <si>
    <t>-555.067213485602 45.4235036304231 774.821706329673</t>
  </si>
  <si>
    <t>-402.464779323639 52.7129071756892 825.251916693831</t>
  </si>
  <si>
    <t>9763-20170724T120851.541355300.bin</t>
  </si>
  <si>
    <t>-513.225885357737 233.838003401998 -94.1716893136455</t>
  </si>
  <si>
    <t>-532.311312430815 229.255602406665 -203.131526935095</t>
  </si>
  <si>
    <t>-544.521172609525 229.512067476478 -295.200449638357</t>
  </si>
  <si>
    <t>-554.873417230432 231.238796529688 -378.43494408488</t>
  </si>
  <si>
    <t>-563.940890154932 234.483581468321 -461.773994244819</t>
  </si>
  <si>
    <t>-575.747127384728 240.857854798195 -583.695658260799</t>
  </si>
  <si>
    <t>-566.455905735204 249.960450768596 -660.968144664146</t>
  </si>
  <si>
    <t>-571.249942660227 269.368216002139 -528.494529740029</t>
  </si>
  <si>
    <t>-565.966161253074 421.636326798028 -494.982899348367</t>
  </si>
  <si>
    <t>-479.327073032843 430.4208408609 -226.663911849153</t>
  </si>
  <si>
    <t>-249.558934839486 396.822062782625 -221.53939350909</t>
  </si>
  <si>
    <t>-569.883426114556 206.753339614273 -531.90034743555</t>
  </si>
  <si>
    <t>-573.381020562014 52.1185697111009 -511.564048645234</t>
  </si>
  <si>
    <t>-404.953244143082 135.085831566748 -328.77854766171</t>
  </si>
  <si>
    <t>-528.481294817681 323.68131707851 -97.0219454292186</t>
  </si>
  <si>
    <t>-571.821820838716 313.432375014708 316.15981354626</t>
  </si>
  <si>
    <t>-633.118250768099 327.56885937603 775.015199264999</t>
  </si>
  <si>
    <t>-482.744487512942 333.862398181005 831.865484624351</t>
  </si>
  <si>
    <t>-498.196698645473 143.889672628648 -94.7090060174464</t>
  </si>
  <si>
    <t>-507.403474690682 115.173652313025 319.770427345382</t>
  </si>
  <si>
    <t>-555.039387013915 45.3254986346669 774.799125560487</t>
  </si>
  <si>
    <t>-402.454721252072 52.5653323703852 825.289836770209</t>
  </si>
  <si>
    <t>9763-20170724T120851.575445900.bin</t>
  </si>
  <si>
    <t>-513.135534783864 233.875425435356 -94.167512712728</t>
  </si>
  <si>
    <t>-532.195287627064 229.322405611963 -203.133179964582</t>
  </si>
  <si>
    <t>-544.380922827815 229.623313949658 -295.205133737223</t>
  </si>
  <si>
    <t>-554.71028871871 231.397130166612 -378.441454943626</t>
  </si>
  <si>
    <t>-563.753549919077 234.69677137931 -461.780979747614</t>
  </si>
  <si>
    <t>-575.5229681132 241.159558287154 -583.701570420714</t>
  </si>
  <si>
    <t>-566.340565029524 250.325513857488 -660.979620775463</t>
  </si>
  <si>
    <t>-571.06221588192 269.629484382341 -528.476433501875</t>
  </si>
  <si>
    <t>-565.752123618883 421.861929285987 -494.816279504361</t>
  </si>
  <si>
    <t>-479.175746874581 430.668855440826 -226.477809390168</t>
  </si>
  <si>
    <t>-249.645289683003 395.496951149194 -221.25832084873</t>
  </si>
  <si>
    <t>-569.655072072915 207.018157413125 -531.931285934616</t>
  </si>
  <si>
    <t>-573.122927840256 52.3679811437837 -511.70561322714</t>
  </si>
  <si>
    <t>-404.575153167074 135.251008401247 -329.064589977813</t>
  </si>
  <si>
    <t>-528.412140696746 323.785279368436 -97.0016082944569</t>
  </si>
  <si>
    <t>-571.779677216709 313.494628803991 316.176247995647</t>
  </si>
  <si>
    <t>-633.105188187301 327.632113315734 775.016604457687</t>
  </si>
  <si>
    <t>-482.736340982582 334.014365455568 831.869817517669</t>
  </si>
  <si>
    <t>-498.116614526355 143.87393309422 -94.7224775131527</t>
  </si>
  <si>
    <t>-507.210658626346 115.149860932316 319.758894703375</t>
  </si>
  <si>
    <t>-555.016887717383 45.2607971403952 774.783714609284</t>
  </si>
  <si>
    <t>-402.446230975091 52.4973883297776 825.317524984364</t>
  </si>
  <si>
    <t>9763-20170724T120851.641630100.bin</t>
  </si>
  <si>
    <t>-513.052677124535 233.763257937939 -94.1821481760029</t>
  </si>
  <si>
    <t>-532.025436936005 229.272459457499 -203.165386433593</t>
  </si>
  <si>
    <t>-544.083500806672 229.668256368259 -295.254010977852</t>
  </si>
  <si>
    <t>-554.274908264201 231.544493052907 -378.505106153981</t>
  </si>
  <si>
    <t>-563.157323433468 234.962048612393 -461.857039663228</t>
  </si>
  <si>
    <t>-574.666095289592 241.613847232016 -583.792451788446</t>
  </si>
  <si>
    <t>-565.591235128519 250.870925374148 -661.072145540068</t>
  </si>
  <si>
    <t>-570.341182769573 269.997776935916 -528.512085192967</t>
  </si>
  <si>
    <t>-565.050049337011 422.163512048646 -494.508632579223</t>
  </si>
  <si>
    <t>-478.39084976289 430.695997611983 -226.187982864952</t>
  </si>
  <si>
    <t>-249.215730286546 393.333043610003 -220.591882900226</t>
  </si>
  <si>
    <t>-568.891068418092 207.392590851843 -532.064379064099</t>
  </si>
  <si>
    <t>-572.346545387149 52.7120168367951 -512.099742325456</t>
  </si>
  <si>
    <t>-403.733449785792 135.111869126396 -329.380173829815</t>
  </si>
  <si>
    <t>-528.364260370823 323.813958183285 -96.9746579866705</t>
  </si>
  <si>
    <t>-571.81689469977 313.4740446675 316.193018162871</t>
  </si>
  <si>
    <t>-633.100779739064 327.727483390692 775.02497343589</t>
  </si>
  <si>
    <t>-482.728585097326 333.930474067944 831.889474930592</t>
  </si>
  <si>
    <t>-498.001815973873 143.598673332162 -94.7662590921439</t>
  </si>
  <si>
    <t>-506.763956880202 114.932785369106 319.726287069184</t>
  </si>
  <si>
    <t>-554.984652467411 45.1594586095255 774.743306715746</t>
  </si>
  <si>
    <t>-402.415001843956 51.851416292076 825.355035967351</t>
  </si>
  <si>
    <t>9763-20170724T120851.675720000.bin</t>
  </si>
  <si>
    <t>-513.102822591998 233.802892751954 -94.1861896981114</t>
  </si>
  <si>
    <t>-532.004791916869 229.341242076287 -203.182937420854</t>
  </si>
  <si>
    <t>-543.98325984874 229.787263868619 -295.281556221373</t>
  </si>
  <si>
    <t>-554.09401060716 231.719042779484 -378.541346353559</t>
  </si>
  <si>
    <t>-562.88683512717 235.201040598948 -461.900182820653</t>
  </si>
  <si>
    <t>-574.253950260474 241.958102781344 -583.842992317363</t>
  </si>
  <si>
    <t>-565.186559661193 251.261528518407 -661.118058358846</t>
  </si>
  <si>
    <t>-569.983197723594 270.294345784021 -528.534399781573</t>
  </si>
  <si>
    <t>-564.613476691011 422.412772358435 -494.376268605278</t>
  </si>
  <si>
    <t>-478.025482553793 430.518071609869 -226.019487816358</t>
  </si>
  <si>
    <t>-249.004756823735 392.215383774226 -220.456631280176</t>
  </si>
  <si>
    <t>-568.549165796477 207.69178200172 -532.136778708913</t>
  </si>
  <si>
    <t>-572.079641174462 52.9935612950067 -512.299213479617</t>
  </si>
  <si>
    <t>-403.504351413607 135.315216840751 -329.345492608858</t>
  </si>
  <si>
    <t>-528.420591244883 323.897924911322 -96.9719903832869</t>
  </si>
  <si>
    <t>-571.890190047305 313.513819273231 316.192836671287</t>
  </si>
  <si>
    <t>-633.087198451787 327.80895018461 775.025159891826</t>
  </si>
  <si>
    <t>-482.716525151274 334.140415216301 831.879457332949</t>
  </si>
  <si>
    <t>-498.044981159768 143.632886089802 -94.7899000530831</t>
  </si>
  <si>
    <t>-506.631033628403 114.956697010628 319.705663839447</t>
  </si>
  <si>
    <t>-554.985225022076 45.1304305631791 774.710359178927</t>
  </si>
  <si>
    <t>-402.449679554874 52.5392997534575 825.325091017578</t>
  </si>
  <si>
    <t>9763-20170724T120851.741917200.bin</t>
  </si>
  <si>
    <t>-513.240673598328 233.920455174457 -94.2119779234496</t>
  </si>
  <si>
    <t>-532.051203589163 229.511337549137 -203.226643138216</t>
  </si>
  <si>
    <t>-543.927252343136 230.042059674648 -295.338117128925</t>
  </si>
  <si>
    <t>-553.934652579843 232.065694737639 -378.608159517429</t>
  </si>
  <si>
    <t>-562.61235958207 235.65558063021 -461.974385348624</t>
  </si>
  <si>
    <t>-573.798362931506 242.586089515133 -583.924336483958</t>
  </si>
  <si>
    <t>-564.661233277995 251.948842274587 -661.184105242321</t>
  </si>
  <si>
    <t>-569.595287770919 270.844105809358 -528.57029439589</t>
  </si>
  <si>
    <t>-563.983781267779 422.892222787456 -494.104645449991</t>
  </si>
  <si>
    <t>-477.461914699085 430.461813967207 -225.71085011929</t>
  </si>
  <si>
    <t>-248.750770136031 390.362668270634 -220.071450124042</t>
  </si>
  <si>
    <t>-568.184789936604 208.245895963273 -532.257239721832</t>
  </si>
  <si>
    <t>-571.795674619739 53.5318880958032 -512.584722848598</t>
  </si>
  <si>
    <t>-403.008345727361 135.415845693194 -328.780766184529</t>
  </si>
  <si>
    <t>-528.516761040841 324.159565451549 -96.9778273615991</t>
  </si>
  <si>
    <t>-572.068319190704 313.659386753105 316.175469611665</t>
  </si>
  <si>
    <t>-633.095895625203 327.880682413951 775.026599180573</t>
  </si>
  <si>
    <t>-482.714699207179 333.973983472918 831.87884224803</t>
  </si>
  <si>
    <t>-498.220660604185 143.587060297435 -94.8572342668269</t>
  </si>
  <si>
    <t>-506.605925911022 114.925169854074 319.643427041691</t>
  </si>
  <si>
    <t>-554.96588688369 44.9952158696794 774.648228331102</t>
  </si>
  <si>
    <t>-402.430564958755 52.2333608769043 825.28826543889</t>
  </si>
  <si>
    <t>9763-20170724T120851.772998600.bin</t>
  </si>
  <si>
    <t>-513.297323401316 233.983548229774 -94.2336534693538</t>
  </si>
  <si>
    <t>-532.09065586874 229.591401524573 -203.25202189129</t>
  </si>
  <si>
    <t>-543.928065116061 230.143751264287 -295.368428548847</t>
  </si>
  <si>
    <t>-553.890920176928 232.189808531199 -378.643140635967</t>
  </si>
  <si>
    <t>-562.514540129692 235.8045083113 -462.014061425281</t>
  </si>
  <si>
    <t>-573.610834850042 242.774032082998 -583.969810178074</t>
  </si>
  <si>
    <t>-564.397383114336 252.139622250452 -661.22009697061</t>
  </si>
  <si>
    <t>-569.453123949792 271.014117449249 -528.603359818329</t>
  </si>
  <si>
    <t>-563.821535453637 423.026997561597 -494.015737761962</t>
  </si>
  <si>
    <t>-477.161687642454 430.49162000662 -225.663421471487</t>
  </si>
  <si>
    <t>-248.620827956152 389.478925997445 -219.699235898791</t>
  </si>
  <si>
    <t>-568.030634182455 208.417533941546 -532.310068497745</t>
  </si>
  <si>
    <t>-571.582295820485 53.6936096991212 -512.693871740764</t>
  </si>
  <si>
    <t>-402.954856365001 135.255637459597 -328.514568533457</t>
  </si>
  <si>
    <t>-528.532614747265 324.301132521383 -96.9901373074513</t>
  </si>
  <si>
    <t>-572.115748885773 313.728616925108 316.157964955828</t>
  </si>
  <si>
    <t>-633.093677753434 327.921725045973 775.020433950729</t>
  </si>
  <si>
    <t>-482.71651526247 334.16768902056 831.866657057348</t>
  </si>
  <si>
    <t>-498.328553683377 143.578718199823 -94.8916865407625</t>
  </si>
  <si>
    <t>-506.648763841827 114.845247450401 319.605333393253</t>
  </si>
  <si>
    <t>-554.980361560988 45.0237269919426 774.627786565726</t>
  </si>
  <si>
    <t>-402.447703926991 52.2899927504759 825.271731892955</t>
  </si>
  <si>
    <t>9763-20170724T120851.839788500.bin</t>
  </si>
  <si>
    <t>-513.521390183696 234.152826267265 -94.2933684924627</t>
  </si>
  <si>
    <t>-532.310773371533 229.800156431154 -203.314060441045</t>
  </si>
  <si>
    <t>-544.081378779794 230.418344597926 -295.438440629736</t>
  </si>
  <si>
    <t>-553.957415602075 232.536282988922 -378.721728753949</t>
  </si>
  <si>
    <t>-562.467106306202 236.233963073907 -462.100733325488</t>
  </si>
  <si>
    <t>-573.36658134268 243.336126178162 -584.066719645563</t>
  </si>
  <si>
    <t>-563.967663993492 252.728091719693 -661.291386396679</t>
  </si>
  <si>
    <t>-569.260939948135 271.517373373724 -528.665979464374</t>
  </si>
  <si>
    <t>-563.358739157567 423.487399735465 -493.924754900843</t>
  </si>
  <si>
    <t>-476.734406605338 430.347637131969 -225.544836037102</t>
  </si>
  <si>
    <t>-248.635788558044 386.940293623893 -219.598863363799</t>
  </si>
  <si>
    <t>-567.906907531337 208.922636621944 -532.432042642971</t>
  </si>
  <si>
    <t>-571.682093836361 54.1889759491428 -512.94635112672</t>
  </si>
  <si>
    <t>-403.795287648366 135.625010255251 -328.582189420843</t>
  </si>
  <si>
    <t>-528.691195626539 324.610667454003 -97.0335108512504</t>
  </si>
  <si>
    <t>-572.202761439784 313.965246311078 316.120223842849</t>
  </si>
  <si>
    <t>-633.082971427732 328.018604184393 775.008019591219</t>
  </si>
  <si>
    <t>-482.707289584503 334.276116009187 831.857145328124</t>
  </si>
  <si>
    <t>-498.607417630967 143.630499221177 -94.9599972907291</t>
  </si>
  <si>
    <t>-506.533996098029 115.011907481384 319.55265846195</t>
  </si>
  <si>
    <t>-554.942445276187 44.878223483508 774.578094382103</t>
  </si>
  <si>
    <t>-402.395537122475 51.4432267950813 825.275032927584</t>
  </si>
  <si>
    <t>9763-20170724T120851.878863800.bin</t>
  </si>
  <si>
    <t>-513.675050142721 234.212386459475 -94.3120567427776</t>
  </si>
  <si>
    <t>-532.458838285814 229.876640583262 -203.334456977705</t>
  </si>
  <si>
    <t>-544.204466687655 230.526493534423 -295.461826924866</t>
  </si>
  <si>
    <t>-554.049293695533 232.679325198125 -378.747912687191</t>
  </si>
  <si>
    <t>-562.518322718965 236.418363150568 -462.129103353055</t>
  </si>
  <si>
    <t>-573.347952938773 243.586796222815 -584.097437483954</t>
  </si>
  <si>
    <t>-563.84002575 252.969460447852 -661.310047055</t>
  </si>
  <si>
    <t>-569.243942721547 271.738473307535 -528.681867600487</t>
  </si>
  <si>
    <t>-563.133053146565 423.681908212883 -493.855894477237</t>
  </si>
  <si>
    <t>-476.553448083993 430.200049581372 -225.453110202784</t>
  </si>
  <si>
    <t>-248.668186637016 385.705668399998 -219.363060109884</t>
  </si>
  <si>
    <t>-567.948025230438 209.144289161829 -532.475725792684</t>
  </si>
  <si>
    <t>-571.902255047057 54.4028903868518 -513.042969191566</t>
  </si>
  <si>
    <t>-404.234376400505 135.797531589978 -328.741989639401</t>
  </si>
  <si>
    <t>-528.804734088463 324.702049378915 -97.0422819500398</t>
  </si>
  <si>
    <t>-572.235703797106 314.051557766663 316.119817692669</t>
  </si>
  <si>
    <t>-633.085340845171 328.056441877657 775.007216864603</t>
  </si>
  <si>
    <t>-482.708561382598 334.31935146656 831.852753313273</t>
  </si>
  <si>
    <t>-498.792056878208 143.627202855136 -94.9820554575165</t>
  </si>
  <si>
    <t>-506.476727483808 115.116332610831 319.542671045363</t>
  </si>
  <si>
    <t>-554.915034106122 44.8048243281969 774.550170012875</t>
  </si>
  <si>
    <t>-402.359208374397 50.7819800952213 825.292968166729</t>
  </si>
  <si>
    <t>9763-20170724T120851.943742900.bin</t>
  </si>
  <si>
    <t>-514.053478575509 234.188275975027 -94.3688656353463</t>
  </si>
  <si>
    <t>-532.802267076997 229.930085919205 -203.400246848736</t>
  </si>
  <si>
    <t>-544.46580353183 230.669835721982 -295.537444937566</t>
  </si>
  <si>
    <t>-554.214841510828 232.914705592272 -378.832301371672</t>
  </si>
  <si>
    <t>-562.56621776745 236.754195740812 -462.220910644523</t>
  </si>
  <si>
    <t>-573.199150932136 244.078793051636 -584.197242185935</t>
  </si>
  <si>
    <t>-563.487930748793 253.443241050204 -661.386698416931</t>
  </si>
  <si>
    <t>-569.123068113736 272.161144632497 -528.744426793524</t>
  </si>
  <si>
    <t>-562.387763532805 424.031779379498 -493.724555856171</t>
  </si>
  <si>
    <t>-476.169145670344 429.965801691042 -225.192021624129</t>
  </si>
  <si>
    <t>-248.737225637374 383.205335699784 -219.131732168032</t>
  </si>
  <si>
    <t>-567.94388616856 209.568802574948 -532.605849085043</t>
  </si>
  <si>
    <t>-572.345885432095 54.8459274516008 -513.189909976701</t>
  </si>
  <si>
    <t>-404.685948742611 135.985023764825 -328.88644647675</t>
  </si>
  <si>
    <t>-529.009416153713 324.741014293458 -97.0577682266864</t>
  </si>
  <si>
    <t>-572.397333050209 314.090706279019 316.108809438841</t>
  </si>
  <si>
    <t>-633.093913989482 328.125911732311 775.002124539084</t>
  </si>
  <si>
    <t>-482.704198588514 334.108183154052 831.843613481532</t>
  </si>
  <si>
    <t>-499.325306140922 143.536744633742 -95.0661677377099</t>
  </si>
  <si>
    <t>-506.685449017305 115.115145430577 319.47051443076</t>
  </si>
  <si>
    <t>-554.935403225447 44.8886576371917 774.486576267612</t>
  </si>
  <si>
    <t>-402.415231508289 51.7386601208812 825.226115875174</t>
  </si>
  <si>
    <t>9763-20170724T120852.006910000.bin</t>
  </si>
  <si>
    <t>-514.487565116019 233.966445128186 -94.4906232458835</t>
  </si>
  <si>
    <t>-533.10533813787 229.855288804036 -203.550087411371</t>
  </si>
  <si>
    <t>-544.679419426044 230.703224397128 -295.697450860864</t>
  </si>
  <si>
    <t>-554.357473617089 233.042925106548 -378.998080123626</t>
  </si>
  <si>
    <t>-562.648159776611 236.974166713953 -462.388484109993</t>
  </si>
  <si>
    <t>-573.204595908594 244.429463213365 -584.363592795522</t>
  </si>
  <si>
    <t>-563.337671751006 253.745768718514 -661.539109452091</t>
  </si>
  <si>
    <t>-569.128541482954 272.453126930585 -528.880997681936</t>
  </si>
  <si>
    <t>-562.023997315672 424.284963080069 -493.766051036151</t>
  </si>
  <si>
    <t>-475.868345315852 428.983166311707 -225.188807254432</t>
  </si>
  <si>
    <t>-248.783676758747 380.552917569926 -219.222604825806</t>
  </si>
  <si>
    <t>-568.016464139253 209.863261240473 -532.802936741677</t>
  </si>
  <si>
    <t>-572.678607628361 55.1402522315777 -513.421278592431</t>
  </si>
  <si>
    <t>-405.28811060479 135.867578488264 -328.748665510763</t>
  </si>
  <si>
    <t>-529.171404258188 324.749757357321 -97.1150614234913</t>
  </si>
  <si>
    <t>-572.623505107401 314.090129722943 316.044639642211</t>
  </si>
  <si>
    <t>-633.124582747073 328.168811454946 774.985593357591</t>
  </si>
  <si>
    <t>-482.72123646703 333.957510185694 831.811101012454</t>
  </si>
  <si>
    <t>-500.041212358459 143.116472651725 -95.2378062271006</t>
  </si>
  <si>
    <t>-507.041562496472 114.768482010336 319.310164987557</t>
  </si>
  <si>
    <t>-554.90886954487 44.7536814897951 774.440468805704</t>
  </si>
  <si>
    <t>-402.372731995507 50.9500289486275 825.215968486477</t>
  </si>
  <si>
    <t>9763-20170724T120852.044049800.bin</t>
  </si>
  <si>
    <t>-514.693344497586 233.781988296108 -94.5387374835723</t>
  </si>
  <si>
    <t>-533.282927759001 229.713411231848 -203.604685735089</t>
  </si>
  <si>
    <t>-544.84278233219 230.615152698889 -295.753371096674</t>
  </si>
  <si>
    <t>-554.511958591066 233.011575831624 -379.053373853821</t>
  </si>
  <si>
    <t>-562.797564957602 237.00760997536 -462.441138547733</t>
  </si>
  <si>
    <t>-573.350719168168 244.567051181125 -584.409985089102</t>
  </si>
  <si>
    <t>-563.432750645301 253.880583396813 -661.579398065998</t>
  </si>
  <si>
    <t>-569.254118589877 272.543988494462 -528.905341149297</t>
  </si>
  <si>
    <t>-561.938872934907 424.353695940891 -493.730505812389</t>
  </si>
  <si>
    <t>-475.688070567508 428.493968226226 -225.17461141554</t>
  </si>
  <si>
    <t>-248.722544574976 379.504130473231 -219.244344758458</t>
  </si>
  <si>
    <t>-568.185983577957 209.956443038228 -532.876873121536</t>
  </si>
  <si>
    <t>-573.002635052699 55.2274644667755 -513.559924516598</t>
  </si>
  <si>
    <t>-405.676573987981 135.903009186466 -328.619884478032</t>
  </si>
  <si>
    <t>-529.278122452427 324.65480494179 -97.1476847642559</t>
  </si>
  <si>
    <t>-572.768798914266 314.017318506605 316.008364101137</t>
  </si>
  <si>
    <t>-633.139824690522 328.184792242315 774.972578439046</t>
  </si>
  <si>
    <t>-482.726833750431 333.814374186758 831.788600183962</t>
  </si>
  <si>
    <t>-500.364376498056 142.825356652205 -95.319351475657</t>
  </si>
  <si>
    <t>-507.221540859864 114.541921313744 319.235419372744</t>
  </si>
  <si>
    <t>-554.902009587246 44.7329933362728 774.434220362205</t>
  </si>
  <si>
    <t>-402.385093677382 51.3624938542007 825.212837402946</t>
  </si>
  <si>
    <t>9763-20170724T120852.077136900.bin</t>
  </si>
  <si>
    <t>-514.899911032761 233.603442907281 -94.5740173246841</t>
  </si>
  <si>
    <t>-533.466189924343 229.559839307238 -203.644749527842</t>
  </si>
  <si>
    <t>-545.014229448506 230.518018694802 -295.794370242521</t>
  </si>
  <si>
    <t>-554.675539769591 232.980745162864 -379.093456299019</t>
  </si>
  <si>
    <t>-562.956042112984 237.057961711196 -462.477760848381</t>
  </si>
  <si>
    <t>-573.504412616416 244.753210799949 -584.438604885341</t>
  </si>
  <si>
    <t>-563.530354103236 254.096859339599 -661.597150882739</t>
  </si>
  <si>
    <t>-569.404786132792 272.668463453709 -528.903115160277</t>
  </si>
  <si>
    <t>-561.895566888316 424.447864638911 -493.654167058317</t>
  </si>
  <si>
    <t>-475.462501021394 428.256599866646 -225.152018095166</t>
  </si>
  <si>
    <t>-248.571339848723 378.911358378393 -219.323005605355</t>
  </si>
  <si>
    <t>-568.346925475657 210.084989850469 -532.94341987881</t>
  </si>
  <si>
    <t>-573.256681872182 55.3514240574859 -513.701668458189</t>
  </si>
  <si>
    <t>-406.008647501058 135.940020612106 -328.617004131302</t>
  </si>
  <si>
    <t>-529.421676990497 324.581578297136 -97.1833389417966</t>
  </si>
  <si>
    <t>-572.889520811175 313.965415239255 315.975790065587</t>
  </si>
  <si>
    <t>-633.145089246871 328.207909343732 774.96162174969</t>
  </si>
  <si>
    <t>-482.730741779191 334.005955948728 831.757313587503</t>
  </si>
  <si>
    <t>-500.63184378785 142.566782751186 -95.3806061861006</t>
  </si>
  <si>
    <t>-507.364422674989 114.336664597878 319.17987259479</t>
  </si>
  <si>
    <t>-554.899957269174 44.6983303572561 774.433437039117</t>
  </si>
  <si>
    <t>-402.369734187937 50.9544255583864 825.219334021771</t>
  </si>
  <si>
    <t>9763-20170724T120852.145326000.bin</t>
  </si>
  <si>
    <t>-515.328747214383 233.440999453589 -94.6498186116124</t>
  </si>
  <si>
    <t>-533.90050575575 229.410363668052 -203.720248281125</t>
  </si>
  <si>
    <t>-545.449263060127 230.454883910897 -295.868774975355</t>
  </si>
  <si>
    <t>-555.108607984818 233.026262740168 -379.164717455815</t>
  </si>
  <si>
    <t>-563.383876521649 237.242895592017 -462.542711672928</t>
  </si>
  <si>
    <t>-573.920721703385 245.174962005146 -584.489335412837</t>
  </si>
  <si>
    <t>-563.862674277457 254.642211546514 -661.621822100387</t>
  </si>
  <si>
    <t>-569.843748367601 272.981658903062 -528.89786614689</t>
  </si>
  <si>
    <t>-562.299823421048 424.731567006346 -493.531750300931</t>
  </si>
  <si>
    <t>-474.916185186484 427.576738166218 -225.325442242018</t>
  </si>
  <si>
    <t>-248.169757237698 377.543784696071 -219.731653006877</t>
  </si>
  <si>
    <t>-568.750784517712 210.407168382257 -533.062531000707</t>
  </si>
  <si>
    <t>-573.668504697435 55.6414138027706 -514.039030686783</t>
  </si>
  <si>
    <t>-406.764367962243 136.071027798506 -328.587564320951</t>
  </si>
  <si>
    <t>-529.827676085656 324.524256474405 -97.2426500256487</t>
  </si>
  <si>
    <t>-573.104377104268 313.927839560111 315.936991964159</t>
  </si>
  <si>
    <t>-633.145942031707 328.230338434676 774.948084074779</t>
  </si>
  <si>
    <t>-482.726711353029 334.110806362405 831.722183572285</t>
  </si>
  <si>
    <t>-501.097170138765 142.362658152602 -95.4552145178462</t>
  </si>
  <si>
    <t>-507.457245020868 114.252157807843 319.119262299451</t>
  </si>
  <si>
    <t>-554.924406099489 44.7371439840576 774.420446067008</t>
  </si>
  <si>
    <t>-402.393291318901 51.1598305119596 825.182963315627</t>
  </si>
  <si>
    <t>9763-20170724T120852.176410300.bin</t>
  </si>
  <si>
    <t>-515.5478048447 233.467265644896 -94.6709070773956</t>
  </si>
  <si>
    <t>-534.127720552003 229.424887985534 -203.739421077532</t>
  </si>
  <si>
    <t>-545.700320468925 230.513269259363 -295.88464214269</t>
  </si>
  <si>
    <t>-555.386974699725 233.145302612143 -379.175490745704</t>
  </si>
  <si>
    <t>-563.694824901451 237.444139773878 -462.545922767247</t>
  </si>
  <si>
    <t>-574.284310415954 245.52056812503 -584.478469947282</t>
  </si>
  <si>
    <t>-564.214685981957 255.073961335641 -661.598802382067</t>
  </si>
  <si>
    <t>-570.207970183545 273.260782710898 -528.853832840265</t>
  </si>
  <si>
    <t>-562.682991278343 425.0022723444 -493.421604720387</t>
  </si>
  <si>
    <t>-474.761650923442 427.443278936831 -225.387086242373</t>
  </si>
  <si>
    <t>-248.12620841135 376.882915310682 -220.042532038935</t>
  </si>
  <si>
    <t>-569.067503583157 210.692671037186 -533.097287409752</t>
  </si>
  <si>
    <t>-573.873585183413 55.9104602145094 -514.234777805113</t>
  </si>
  <si>
    <t>-407.218009796223 136.25491472802 -328.522320145563</t>
  </si>
  <si>
    <t>-530.112615470521 324.548967865011 -97.2695235106266</t>
  </si>
  <si>
    <t>-573.242006593088 313.956680864917 315.925702173661</t>
  </si>
  <si>
    <t>-633.149185147448 328.233679677515 774.948383101457</t>
  </si>
  <si>
    <t>-482.72653508462 334.098940707923 831.715025483614</t>
  </si>
  <si>
    <t>-501.242355138585 142.405361308204 -95.4701219520268</t>
  </si>
  <si>
    <t>-507.457431202426 114.382926916078 319.112411007983</t>
  </si>
  <si>
    <t>-554.95793444087 44.8323500264064 774.402860074992</t>
  </si>
  <si>
    <t>-402.473604242421 52.6006213403011 825.11776439809</t>
  </si>
  <si>
    <t>9763-20170724T120852.256170500.bin</t>
  </si>
  <si>
    <t>-515.824696730921 233.61193517204 -94.7177901139532</t>
  </si>
  <si>
    <t>-534.39841442304 229.509868860529 -203.785185737615</t>
  </si>
  <si>
    <t>-546.028273998257 230.636032037066 -295.922608384254</t>
  </si>
  <si>
    <t>-555.788896834112 233.335567368972 -379.202745720384</t>
  </si>
  <si>
    <t>-564.191668790996 237.736761135743 -462.558308857784</t>
  </si>
  <si>
    <t>-574.941425915939 246.001061542386 -584.464428440764</t>
  </si>
  <si>
    <t>-564.909554104429 255.676328505613 -661.574320977729</t>
  </si>
  <si>
    <t>-570.831948997832 273.654492856716 -528.798999582786</t>
  </si>
  <si>
    <t>-563.434899117577 425.371752230117 -493.242094437079</t>
  </si>
  <si>
    <t>-474.136260557756 427.242982050526 -225.658674777948</t>
  </si>
  <si>
    <t>-247.72712968489 375.602406041247 -221.10981893098</t>
  </si>
  <si>
    <t>-569.617152511916 211.094744256739 -533.14715467029</t>
  </si>
  <si>
    <t>-574.193538587379 56.2718976737274 -514.54801525939</t>
  </si>
  <si>
    <t>-407.689839823968 136.575150056187 -328.31791666922</t>
  </si>
  <si>
    <t>-530.655590652841 324.650921524875 -97.320361344524</t>
  </si>
  <si>
    <t>-573.585063172055 314.033609471699 315.895002916588</t>
  </si>
  <si>
    <t>-633.147216437399 328.247311010251 774.956656401238</t>
  </si>
  <si>
    <t>-482.726267533569 334.344773284498 831.703373486139</t>
  </si>
  <si>
    <t>-501.227361263976 142.549466182347 -95.4916356986911</t>
  </si>
  <si>
    <t>-507.432478957716 114.416259657925 319.083601171693</t>
  </si>
  <si>
    <t>-554.935885092008 44.7118414344129 774.356647757679</t>
  </si>
  <si>
    <t>-402.419871622849 51.5827281440561 825.105990598035</t>
  </si>
  <si>
    <t>9763-20170724T120852.274248800.bin</t>
  </si>
  <si>
    <t>-515.919124482887 233.690824864591 -94.7233807717523</t>
  </si>
  <si>
    <t>-534.481890192667 229.564578024118 -203.791668415204</t>
  </si>
  <si>
    <t>-546.150954373566 230.689397755009 -295.924267286849</t>
  </si>
  <si>
    <t>-555.965608309072 233.3953954151 -379.197787155794</t>
  </si>
  <si>
    <t>-564.440776005105 237.810724999353 -462.545300997523</t>
  </si>
  <si>
    <t>-575.316015528407 246.104911085635 -584.438113178354</t>
  </si>
  <si>
    <t>-565.324390120245 255.809097102809 -661.549749007321</t>
  </si>
  <si>
    <t>-571.165393629094 273.744379611572 -528.768771738001</t>
  </si>
  <si>
    <t>-563.79288965891 425.465701413109 -493.206587367321</t>
  </si>
  <si>
    <t>-473.79473970731 427.08710178159 -225.856061596787</t>
  </si>
  <si>
    <t>-247.418322624804 375.282459284089 -221.550696082523</t>
  </si>
  <si>
    <t>-569.922715813164 211.186564578391 -533.136397625896</t>
  </si>
  <si>
    <t>-574.355739222047 56.3552645544205 -514.589223222032</t>
  </si>
  <si>
    <t>-407.78988820853 136.69680136956 -328.208038370358</t>
  </si>
  <si>
    <t>-530.841189609086 324.714842296986 -97.3351076706888</t>
  </si>
  <si>
    <t>-573.7226035609 314.077823904002 315.884739804096</t>
  </si>
  <si>
    <t>-633.152672155094 328.246074840305 774.961665189334</t>
  </si>
  <si>
    <t>-482.723693446529 334.175703037057 831.70478784203</t>
  </si>
  <si>
    <t>-501.221557096777 142.612859345627 -95.4953409761489</t>
  </si>
  <si>
    <t>-507.430979757102 114.417380494696 319.07557964848</t>
  </si>
  <si>
    <t>-554.932222557608 44.6852474655229 774.337986555133</t>
  </si>
  <si>
    <t>-402.408679228178 51.3086764387906 825.097532521477</t>
  </si>
  <si>
    <t>9763-20170724T120852.341446000.bin</t>
  </si>
  <si>
    <t>-516.071917207619 233.786774652867 -94.75447270462</t>
  </si>
  <si>
    <t>-534.64753203706 229.629861200596 -203.819485648659</t>
  </si>
  <si>
    <t>-546.419813338523 230.726341842244 -295.939111176383</t>
  </si>
  <si>
    <t>-556.364705132083 233.40654307979 -379.198164696187</t>
  </si>
  <si>
    <t>-565.007086601825 237.797589349191 -462.529712734635</t>
  </si>
  <si>
    <t>-576.167403987825 246.058760673914 -584.399050784841</t>
  </si>
  <si>
    <t>-566.287337993224 255.748324297889 -661.526835740126</t>
  </si>
  <si>
    <t>-571.905683595635 273.712665467409 -528.745428851204</t>
  </si>
  <si>
    <t>-564.540544166393 425.453116418338 -493.284742310698</t>
  </si>
  <si>
    <t>-473.043519167957 427.208138034425 -226.444366849134</t>
  </si>
  <si>
    <t>-246.787555370019 374.86048486227 -222.383492715193</t>
  </si>
  <si>
    <t>-570.63510932406 211.154761014846 -533.102297936205</t>
  </si>
  <si>
    <t>-574.882991292711 56.3165266490757 -514.549205434577</t>
  </si>
  <si>
    <t>-408.214675128104 136.946387799072 -328.183649029624</t>
  </si>
  <si>
    <t>-531.077779075453 324.836751257481 -97.3763677366123</t>
  </si>
  <si>
    <t>-573.776078151032 314.136773900182 315.860855188736</t>
  </si>
  <si>
    <t>-633.150935949583 328.282453049492 774.955485568826</t>
  </si>
  <si>
    <t>-482.720931055422 334.229806814878 831.69412675639</t>
  </si>
  <si>
    <t>-501.322210681495 142.636899839938 -95.5313254710857</t>
  </si>
  <si>
    <t>-507.443225965721 114.424046483161 319.03974029741</t>
  </si>
  <si>
    <t>-554.922599635043 44.6431664857575 774.307445037146</t>
  </si>
  <si>
    <t>-402.40391066121 51.224022415289 825.086805828206</t>
  </si>
  <si>
    <t>9763-20170724T120852.373537400.bin</t>
  </si>
  <si>
    <t>-516.142818531847 233.754500677803 -94.760126582347</t>
  </si>
  <si>
    <t>-534.748090888646 229.587574909006 -203.819704636755</t>
  </si>
  <si>
    <t>-546.587235296485 230.666847845559 -295.930953390511</t>
  </si>
  <si>
    <t>-556.609879943884 233.328052670371 -379.181205955286</t>
  </si>
  <si>
    <t>-565.347320950719 237.6978914174 -462.504027409196</t>
  </si>
  <si>
    <t>-576.66563185898 245.92579944091 -584.361045866892</t>
  </si>
  <si>
    <t>-566.861067834735 255.589539593366 -661.501812282482</t>
  </si>
  <si>
    <t>-572.330524479075 273.595116257442 -528.720627715283</t>
  </si>
  <si>
    <t>-564.906426340611 425.360742278946 -493.383941807997</t>
  </si>
  <si>
    <t>-472.806927680992 427.377071761512 -226.752802934928</t>
  </si>
  <si>
    <t>-246.645564265388 374.606578678362 -222.898959947438</t>
  </si>
  <si>
    <t>-571.067940079664 211.035954406694 -533.061914273622</t>
  </si>
  <si>
    <t>-575.294397019502 56.2052574078953 -514.438522803685</t>
  </si>
  <si>
    <t>-408.403872981634 136.968207339315 -328.143482107544</t>
  </si>
  <si>
    <t>-531.147615758155 324.833014336771 -97.3867263556532</t>
  </si>
  <si>
    <t>-573.770070088381 314.133922811129 315.858271230332</t>
  </si>
  <si>
    <t>-633.154447997826 328.285998428979 774.95231448254</t>
  </si>
  <si>
    <t>-482.722554331327 334.120778103123 831.69740637869</t>
  </si>
  <si>
    <t>-501.399038061013 142.576003492287 -95.5336299193355</t>
  </si>
  <si>
    <t>-507.385316659511 114.42274579486 319.043429979311</t>
  </si>
  <si>
    <t>-554.900590804785 44.5682224922575 774.302197939919</t>
  </si>
  <si>
    <t>-402.368974050017 50.6216737286629 825.108517853786</t>
  </si>
  <si>
    <t>9763-20170724T120852.442093200.bin</t>
  </si>
  <si>
    <t>-516.304453485765 233.799541213343 -94.7681628547028</t>
  </si>
  <si>
    <t>-534.965738196997 229.627340010228 -203.817957500648</t>
  </si>
  <si>
    <t>-546.90813907665 230.658129654827 -295.916472857989</t>
  </si>
  <si>
    <t>-557.047109273726 233.259757148709 -379.154486342014</t>
  </si>
  <si>
    <t>-565.924562445607 237.553999245973 -462.46653796473</t>
  </si>
  <si>
    <t>-577.474007468101 245.654189867224 -584.310407261705</t>
  </si>
  <si>
    <t>-567.757543674141 255.208245015775 -661.475962873812</t>
  </si>
  <si>
    <t>-573.014060855017 273.382075654916 -528.709014375249</t>
  </si>
  <si>
    <t>-565.384387624262 425.194185241705 -493.613401645225</t>
  </si>
  <si>
    <t>-472.166619100506 427.527601234537 -227.373751722711</t>
  </si>
  <si>
    <t>-246.194288798204 373.927296958914 -223.902230629721</t>
  </si>
  <si>
    <t>-571.798512741759 210.817274753731 -532.98364151214</t>
  </si>
  <si>
    <t>-576.034384943372 56.0080864941808 -514.185360524635</t>
  </si>
  <si>
    <t>-409.0789496755 137.150404153575 -328.049077487177</t>
  </si>
  <si>
    <t>-531.257010242235 324.941515305061 -97.4022914080081</t>
  </si>
  <si>
    <t>-573.727153744069 314.192629098959 315.857110103756</t>
  </si>
  <si>
    <t>-633.149411926211 328.341873462598 774.943909423047</t>
  </si>
  <si>
    <t>-482.724719482945 334.397670995521 831.685134589318</t>
  </si>
  <si>
    <t>-501.603371609454 142.607907088171 -95.5316062670921</t>
  </si>
  <si>
    <t>-507.357999659284 114.573984317361 319.056805110682</t>
  </si>
  <si>
    <t>-554.896946102459 44.6058372535608 774.286986947591</t>
  </si>
  <si>
    <t>-402.393051176978 51.1911073837539 825.110383229049</t>
  </si>
  <si>
    <t>9763-20170724T120852.473175700.bin</t>
  </si>
  <si>
    <t>-516.403238606547 233.783624432536 -94.7951121461188</t>
  </si>
  <si>
    <t>-535.06528908282 229.610361877618 -203.844731943239</t>
  </si>
  <si>
    <t>-547.035570609297 230.603675276662 -295.940014211134</t>
  </si>
  <si>
    <t>-557.211068631922 233.157393184334 -379.175093019118</t>
  </si>
  <si>
    <t>-566.136535545332 237.389956487456 -462.485060837758</t>
  </si>
  <si>
    <t>-577.769210429676 245.384120945678 -584.328076428673</t>
  </si>
  <si>
    <t>-568.076107007255 254.866081353412 -661.505350975477</t>
  </si>
  <si>
    <t>-573.24658577438 273.161291732225 -528.756223591861</t>
  </si>
  <si>
    <t>-565.498580374816 425.006148548636 -493.813628677774</t>
  </si>
  <si>
    <t>-471.78624344772 427.441212243112 -227.748545173774</t>
  </si>
  <si>
    <t>-245.945897534944 373.276573794414 -224.454369793958</t>
  </si>
  <si>
    <t>-572.083139598846 210.591587439817 -532.972707122235</t>
  </si>
  <si>
    <t>-576.354283596756 55.7936852412256 -514.100771378836</t>
  </si>
  <si>
    <t>-409.300957020639 137.062571272244 -328.009607965588</t>
  </si>
  <si>
    <t>-531.32378166104 324.969014212515 -97.4195676377892</t>
  </si>
  <si>
    <t>-573.724506565542 314.219579164526 315.846890654422</t>
  </si>
  <si>
    <t>-633.153217544331 328.363738918354 774.936613017617</t>
  </si>
  <si>
    <t>-482.724120059379 334.301607675325 831.678531900563</t>
  </si>
  <si>
    <t>-501.714829157523 142.526997273393 -95.5487065350221</t>
  </si>
  <si>
    <t>-507.356517026332 114.546524104728 319.044900099376</t>
  </si>
  <si>
    <t>-554.879402746745 44.5369087267597 774.285093743528</t>
  </si>
  <si>
    <t>-402.370400081345 50.911265477896 825.120256735616</t>
  </si>
  <si>
    <t>9763-20170724T120852.553033200.bin</t>
  </si>
  <si>
    <t>-516.704174468937 233.732294331815 -94.8135223666515</t>
  </si>
  <si>
    <t>-535.431518720675 229.52972436727 -203.850859410872</t>
  </si>
  <si>
    <t>-547.50573480673 230.453576674132 -295.933239017392</t>
  </si>
  <si>
    <t>-557.794947675366 232.927397234851 -379.156773543104</t>
  </si>
  <si>
    <t>-566.854194697704 237.062613083335 -462.457246663981</t>
  </si>
  <si>
    <t>-578.704099049677 244.896531172491 -584.289615019817</t>
  </si>
  <si>
    <t>-569.062964120353 254.249246807935 -661.489409269512</t>
  </si>
  <si>
    <t>-574.041308585782 272.747748844268 -528.766497890145</t>
  </si>
  <si>
    <t>-566.026340049046 424.630427716683 -494.089879815064</t>
  </si>
  <si>
    <t>-471.195779814742 427.109429823554 -228.421711422039</t>
  </si>
  <si>
    <t>-245.785712528017 371.152549908161 -225.653874043918</t>
  </si>
  <si>
    <t>-572.967607599272 210.170481729438 -532.894744970589</t>
  </si>
  <si>
    <t>-577.328141980279 55.391733343854 -513.878056604672</t>
  </si>
  <si>
    <t>-410.012709256749 136.801505629915 -327.821850326015</t>
  </si>
  <si>
    <t>-531.661761690568 324.991927373811 -97.4687968125118</t>
  </si>
  <si>
    <t>-573.817798149828 314.231078256466 315.822501195758</t>
  </si>
  <si>
    <t>-633.146158145251 328.401485614404 774.928411811658</t>
  </si>
  <si>
    <t>-482.718032121713 334.323873939261 831.674583621547</t>
  </si>
  <si>
    <t>-501.989564210261 142.38119243248 -95.5676808385399</t>
  </si>
  <si>
    <t>-507.378354198474 114.601287023314 319.042798996174</t>
  </si>
  <si>
    <t>-554.886801788365 44.5644446163144 774.284932071222</t>
  </si>
  <si>
    <t>-402.389919375461 51.2667464134556 825.114024704949</t>
  </si>
  <si>
    <t>9763-20170724T120852.607147600.bin</t>
  </si>
  <si>
    <t>-517.245616239898 233.590192208938 -94.861449280211</t>
  </si>
  <si>
    <t>-536.061131514053 229.333497653264 -203.88137181635</t>
  </si>
  <si>
    <t>-548.237950694619 230.194091930846 -295.95116889779</t>
  </si>
  <si>
    <t>-558.630740001173 232.603588652691 -379.163649223694</t>
  </si>
  <si>
    <t>-567.804013820564 236.66721225938 -462.455091349911</t>
  </si>
  <si>
    <t>-579.831808315476 244.388674317842 -584.277276672016</t>
  </si>
  <si>
    <t>-570.229567755325 253.646601865812 -661.493191217546</t>
  </si>
  <si>
    <t>-575.047863982457 272.292164255081 -528.790703054409</t>
  </si>
  <si>
    <t>-566.805561149583 424.219923210641 -494.324117113675</t>
  </si>
  <si>
    <t>-470.629402948143 426.467971004488 -229.138158765322</t>
  </si>
  <si>
    <t>-245.654492318396 368.75784350481 -227.04857895868</t>
  </si>
  <si>
    <t>-574.060299287401 209.709159120117 -532.854709662188</t>
  </si>
  <si>
    <t>-578.524688894795 54.9488969173208 -513.724025314645</t>
  </si>
  <si>
    <t>-410.818202309945 136.374460802906 -327.789143992259</t>
  </si>
  <si>
    <t>-532.269897028246 324.860277787537 -97.5386570547847</t>
  </si>
  <si>
    <t>-574.041579476676 314.223056983752 315.794900678981</t>
  </si>
  <si>
    <t>-633.176196155019 328.367346997113 774.924857751522</t>
  </si>
  <si>
    <t>-482.733206266144 333.881127088049 831.672686615019</t>
  </si>
  <si>
    <t>-502.469263806124 142.221003609769 -95.5879390717386</t>
  </si>
  <si>
    <t>-507.542921746337 114.68131810452 319.042563680651</t>
  </si>
  <si>
    <t>-554.921801803719 44.5647681686958 774.276891937073</t>
  </si>
  <si>
    <t>-402.399090805205 51.0014189090105 825.062832174438</t>
  </si>
  <si>
    <t>9763-20170724T120852.640246400.bin</t>
  </si>
  <si>
    <t>-517.571537345561 233.536049999277 -94.8953511705251</t>
  </si>
  <si>
    <t>-536.434822449065 229.252856066359 -203.906054366729</t>
  </si>
  <si>
    <t>-548.659514833796 230.088387498213 -295.969657003359</t>
  </si>
  <si>
    <t>-559.098257390221 232.474570406463 -379.177030119416</t>
  </si>
  <si>
    <t>-568.320097764765 236.513740054403 -462.464345517396</t>
  </si>
  <si>
    <t>-580.421655973126 244.197706197606 -584.28144963951</t>
  </si>
  <si>
    <t>-570.838675618489 253.418427909236 -661.504335590335</t>
  </si>
  <si>
    <t>-575.58796043455 272.11850604654 -528.808033329735</t>
  </si>
  <si>
    <t>-567.226809113538 424.053455478673 -494.425926625339</t>
  </si>
  <si>
    <t>-470.457247205665 426.2548845899 -229.455299424706</t>
  </si>
  <si>
    <t>-245.678105877591 367.783370070037 -227.467115860108</t>
  </si>
  <si>
    <t>-574.635250910629 209.533625810191 -532.850371982561</t>
  </si>
  <si>
    <t>-579.168464649609 54.7799504313186 -513.676879403446</t>
  </si>
  <si>
    <t>-411.334462943365 136.223262582012 -327.761548788754</t>
  </si>
  <si>
    <t>-532.603667539166 324.813296340996 -97.583028147697</t>
  </si>
  <si>
    <t>-574.176705728425 314.260475631521 315.77262317591</t>
  </si>
  <si>
    <t>-633.143146732873 328.429945885021 774.92092238902</t>
  </si>
  <si>
    <t>-482.708994190888 334.431104583642 831.642771414957</t>
  </si>
  <si>
    <t>-502.796222194218 142.18555056212 -95.6052777794062</t>
  </si>
  <si>
    <t>-507.669920446019 114.76959179942 319.035743878001</t>
  </si>
  <si>
    <t>-554.964869005666 44.6559251520343 774.273918753701</t>
  </si>
  <si>
    <t>-402.444011443616 51.544427859322 825.006374008342</t>
  </si>
  <si>
    <t>9763-20170724T120852.709427700.bin</t>
  </si>
  <si>
    <t>-518.301379077096 233.320695564994 -94.9694228495225</t>
  </si>
  <si>
    <t>-537.239990671214 229.004233551181 -203.965685499952</t>
  </si>
  <si>
    <t>-549.535688812129 229.791384020463 -296.020249962512</t>
  </si>
  <si>
    <t>-560.041157773798 232.126282876188 -379.220618463342</t>
  </si>
  <si>
    <t>-569.332157327383 236.105637241868 -462.503201777153</t>
  </si>
  <si>
    <t>-581.537227676402 243.692548916044 -584.316152332307</t>
  </si>
  <si>
    <t>-572.007883423643 252.810001146843 -661.55785748923</t>
  </si>
  <si>
    <t>-576.60534687417 271.658454595583 -528.874147846722</t>
  </si>
  <si>
    <t>-567.969203100683 423.623417868987 -494.697383893772</t>
  </si>
  <si>
    <t>-470.321416621077 425.973687161249 -230.050524718537</t>
  </si>
  <si>
    <t>-245.936143527118 366.002151959233 -228.264874607657</t>
  </si>
  <si>
    <t>-575.758176239687 209.068502870132 -532.857326837991</t>
  </si>
  <si>
    <t>-580.495176990905 54.3350209723617 -513.567609903527</t>
  </si>
  <si>
    <t>-412.405412209464 135.795277606549 -327.645379842543</t>
  </si>
  <si>
    <t>-533.314511391957 324.579303047098 -97.68064524534</t>
  </si>
  <si>
    <t>-574.53742327689 314.239470901973 315.715547236885</t>
  </si>
  <si>
    <t>-633.172139174906 328.394045036667 774.917695539646</t>
  </si>
  <si>
    <t>-482.725505057778 334.431140988385 831.602592404014</t>
  </si>
  <si>
    <t>-503.543771189571 141.982869202243 -95.6588802091993</t>
  </si>
  <si>
    <t>-508.119922767034 114.832470902803 319.003076582166</t>
  </si>
  <si>
    <t>-555.026891056221 44.6285724507172 774.263573405085</t>
  </si>
  <si>
    <t>-402.485520011975 51.8217452410247 824.891751990515</t>
  </si>
  <si>
    <t>9763-20170724T120852.742553300.bin</t>
  </si>
  <si>
    <t>-518.701501301042 233.196340211527 -95.0161232734467</t>
  </si>
  <si>
    <t>-537.675984195531 228.859889414656 -204.005451822217</t>
  </si>
  <si>
    <t>-549.992837759458 229.62221366538 -296.057327006376</t>
  </si>
  <si>
    <t>-560.513769348521 231.931563981754 -379.256531508494</t>
  </si>
  <si>
    <t>-569.816574041068 235.881393450589 -462.539081184078</t>
  </si>
  <si>
    <t>-582.034687782704 243.421409417858 -584.35360785327</t>
  </si>
  <si>
    <t>-572.532781598032 252.486238489968 -661.605043362313</t>
  </si>
  <si>
    <t>-577.075954169401 271.409352749094 -528.924931231544</t>
  </si>
  <si>
    <t>-568.334382483736 423.400393508147 -494.86574973437</t>
  </si>
  <si>
    <t>-470.15226143647 425.725235314652 -230.416424914486</t>
  </si>
  <si>
    <t>-245.930674380816 365.147551914748 -228.531817489398</t>
  </si>
  <si>
    <t>-576.271030597471 208.816569172619 -532.880051562541</t>
  </si>
  <si>
    <t>-581.113206273905 54.0944680976559 -513.556269915657</t>
  </si>
  <si>
    <t>-412.934422857904 135.500723808531 -327.640230626438</t>
  </si>
  <si>
    <t>-533.690155047799 324.429297092905 -97.7310569863853</t>
  </si>
  <si>
    <t>-574.728995539234 314.189054421809 315.685779136394</t>
  </si>
  <si>
    <t>-633.176126693492 328.391254448705 774.917307364683</t>
  </si>
  <si>
    <t>-482.719053918765 334.332228242922 831.584682862856</t>
  </si>
  <si>
    <t>-503.970667547375 141.893054743733 -95.6865502183311</t>
  </si>
  <si>
    <t>-508.460198170741 114.849888225369 318.983385257194</t>
  </si>
  <si>
    <t>-555.054224546211 44.6024270944088 774.263311144419</t>
  </si>
  <si>
    <t>-402.49605968886 51.761669009172 824.845787305989</t>
  </si>
  <si>
    <t>9763-20170724T120852.807726100.bin</t>
  </si>
  <si>
    <t>-519.45232010986 232.858714997627 -95.0933802974621</t>
  </si>
  <si>
    <t>-538.457988089996 228.481717102086 -204.075558799861</t>
  </si>
  <si>
    <t>-550.83042425465 229.195001516507 -296.120384822568</t>
  </si>
  <si>
    <t>-561.413127753963 231.454069343167 -379.313271006783</t>
  </si>
  <si>
    <t>-570.788727709299 235.348549646219 -462.590215304062</t>
  </si>
  <si>
    <t>-583.125394582578 242.800649260084 -584.398208838653</t>
  </si>
  <si>
    <t>-573.711208483296 251.772430295146 -661.671065356544</t>
  </si>
  <si>
    <t>-578.062480395047 270.829218776322 -528.999578000188</t>
  </si>
  <si>
    <t>-569.018198837031 422.829645383884 -495.087435057549</t>
  </si>
  <si>
    <t>-469.559397174158 425.060360269185 -231.114776796281</t>
  </si>
  <si>
    <t>-245.749928983559 362.970065595463 -229.487105803527</t>
  </si>
  <si>
    <t>-577.361866376734 208.232158559737 -532.900243913725</t>
  </si>
  <si>
    <t>-582.411153126168 53.5266322581722 -513.472984622783</t>
  </si>
  <si>
    <t>-413.962593202786 134.944157407947 -327.357106417528</t>
  </si>
  <si>
    <t>-534.427517559285 324.024993622982 -97.8263999760175</t>
  </si>
  <si>
    <t>-575.193489419604 313.99542765313 315.622675922721</t>
  </si>
  <si>
    <t>-633.223337316021 328.333705607608 774.905723084854</t>
  </si>
  <si>
    <t>-482.742061693237 334.002483020934 831.536703289924</t>
  </si>
  <si>
    <t>-504.723338647205 141.613496874896 -95.7354089584691</t>
  </si>
  <si>
    <t>-509.144251356245 114.709836039155 318.944301293463</t>
  </si>
  <si>
    <t>-555.113826121325 44.5887433328908 774.280969921522</t>
  </si>
  <si>
    <t>-402.532446301632 51.920332413262 824.768555641637</t>
  </si>
  <si>
    <t>9763-20170724T120852.844935300.bin</t>
  </si>
  <si>
    <t>-519.747041349532 232.617111677302 -95.1299051071956</t>
  </si>
  <si>
    <t>-538.768113226295 228.228464625378 -204.109000626236</t>
  </si>
  <si>
    <t>-551.166950535626 228.916501843078 -296.150332889227</t>
  </si>
  <si>
    <t>-561.778711638812 231.147699651427 -379.340179367395</t>
  </si>
  <si>
    <t>-571.188598317239 235.008032664075 -462.615091990934</t>
  </si>
  <si>
    <t>-583.581027339237 242.403926153639 -584.420864572843</t>
  </si>
  <si>
    <t>-574.213237837591 251.340432187429 -661.703334672795</t>
  </si>
  <si>
    <t>-578.464760090755 270.458558533592 -529.040373462866</t>
  </si>
  <si>
    <t>-569.244540786703 422.468792331898 -495.203405628686</t>
  </si>
  <si>
    <t>-469.315074393482 424.52025242303 -231.407273394465</t>
  </si>
  <si>
    <t>-245.727245017432 361.62974514768 -230.062662981517</t>
  </si>
  <si>
    <t>-577.821929640277 207.858744788866 -532.906575048542</t>
  </si>
  <si>
    <t>-582.974347189553 53.1635065982 -513.417194129923</t>
  </si>
  <si>
    <t>-414.4371889725 134.568016949856 -327.191076476656</t>
  </si>
  <si>
    <t>-534.708909254475 323.790974096784 -97.8751829003056</t>
  </si>
  <si>
    <t>-575.38543218368 313.873589462802 315.585439652446</t>
  </si>
  <si>
    <t>-633.233700920097 328.327669213185 774.895946450245</t>
  </si>
  <si>
    <t>-482.741541304933 333.977466447759 831.500093562178</t>
  </si>
  <si>
    <t>-505.008744901276 141.349358804348 -95.7735418513126</t>
  </si>
  <si>
    <t>-509.386086750904 114.522335582444 318.911510986507</t>
  </si>
  <si>
    <t>-555.133295265807 44.5676449645825 774.298705553769</t>
  </si>
  <si>
    <t>-402.51680305555 51.2408539854464 824.771374302581</t>
  </si>
  <si>
    <t>9763-20170724T120852.877020300.bin</t>
  </si>
  <si>
    <t>-520.031227363927 232.38674694106 -95.1655451379445</t>
  </si>
  <si>
    <t>-539.073232396884 228.000948867057 -204.141046402655</t>
  </si>
  <si>
    <t>-551.493949986228 228.673408795497 -296.17964548339</t>
  </si>
  <si>
    <t>-562.12723154011 230.883886059813 -379.367256700231</t>
  </si>
  <si>
    <t>-571.56066444349 234.716171583852 -462.640784040426</t>
  </si>
  <si>
    <t>-583.989694599082 242.062846976889 -584.445664520807</t>
  </si>
  <si>
    <t>-574.660404175795 250.989415611453 -661.734122005582</t>
  </si>
  <si>
    <t>-578.832160615753 270.140366179862 -529.080614018115</t>
  </si>
  <si>
    <t>-569.46191381867 422.152795807839 -495.311376693574</t>
  </si>
  <si>
    <t>-469.148558479469 423.999227514592 -231.65939656293</t>
  </si>
  <si>
    <t>-245.866078580385 360.024845887924 -230.8009586229</t>
  </si>
  <si>
    <t>-578.239721863095 207.538057490929 -532.917014400511</t>
  </si>
  <si>
    <t>-583.493899372009 52.8529406169494 -513.360179711962</t>
  </si>
  <si>
    <t>-414.860313609858 134.223176514627 -327.028586616558</t>
  </si>
  <si>
    <t>-534.994835854858 323.615309316045 -97.9223606745725</t>
  </si>
  <si>
    <t>-575.516379902404 313.779760886089 315.555407142729</t>
  </si>
  <si>
    <t>-633.242828756969 328.322154146757 774.888450622766</t>
  </si>
  <si>
    <t>-482.748392149336 334.190031140467 831.464201396195</t>
  </si>
  <si>
    <t>-505.313993851436 141.0787232379 -95.815893291075</t>
  </si>
  <si>
    <t>-509.584486564084 114.367986737027 318.87785980266</t>
  </si>
  <si>
    <t>-555.146010083436 44.5532662815338 774.319538566436</t>
  </si>
  <si>
    <t>-402.52006245765 51.1207456530728 824.77749392324</t>
  </si>
  <si>
    <t>9763-20170724T120852.943813800.bin</t>
  </si>
  <si>
    <t>-520.513226809894 231.982003019716 -95.2269148067036</t>
  </si>
  <si>
    <t>-539.636265156211 227.580497130631 -204.187593894134</t>
  </si>
  <si>
    <t>-552.112565830511 228.233645258139 -296.218769892975</t>
  </si>
  <si>
    <t>-562.790906462515 230.424110448845 -379.401263566143</t>
  </si>
  <si>
    <t>-572.263736782136 234.23340481024 -462.671142461774</t>
  </si>
  <si>
    <t>-584.743975858288 241.543150147229 -584.473209850298</t>
  </si>
  <si>
    <t>-575.493883836748 250.511074648814 -661.766385136008</t>
  </si>
  <si>
    <t>-579.50782550136 269.638194924843 -529.124407620448</t>
  </si>
  <si>
    <t>-569.842981803026 421.646026852219 -495.408115407268</t>
  </si>
  <si>
    <t>-468.905740132391 423.120468672588 -231.991957113707</t>
  </si>
  <si>
    <t>-246.309651011927 356.792546264524 -232.334615483086</t>
  </si>
  <si>
    <t>-579.027741442227 207.033071845003 -532.930666577934</t>
  </si>
  <si>
    <t>-584.515727932406 52.362673335324 -513.330710976998</t>
  </si>
  <si>
    <t>-415.7195188805 133.761049551882 -326.827224998684</t>
  </si>
  <si>
    <t>-535.410677756883 323.265198903553 -97.9927517472955</t>
  </si>
  <si>
    <t>-575.637171580334 313.601295379977 315.517922342973</t>
  </si>
  <si>
    <t>-633.253778056307 328.320376944474 774.873588686334</t>
  </si>
  <si>
    <t>-482.745096371075 334.136256890539 831.41670978974</t>
  </si>
  <si>
    <t>-505.890285335464 140.621928750272 -95.8587688411271</t>
  </si>
  <si>
    <t>-509.924568496274 114.18353029217 318.854781582403</t>
  </si>
  <si>
    <t>-555.18902402473 44.6178862404652 774.371032149809</t>
  </si>
  <si>
    <t>-402.583493108451 51.9585784282799 824.784159048925</t>
  </si>
  <si>
    <t>9763-20170724T120852.975899100.bin</t>
  </si>
  <si>
    <t>-520.69542744543 231.780107012395 -95.2505633496341</t>
  </si>
  <si>
    <t>-539.853179744774 227.372909119389 -204.204881063638</t>
  </si>
  <si>
    <t>-552.360395154029 228.020091108981 -296.232021011793</t>
  </si>
  <si>
    <t>-563.066965759856 230.205667777057 -379.410843115764</t>
  </si>
  <si>
    <t>-572.568411400451 234.009387375647 -462.67787549269</t>
  </si>
  <si>
    <t>-585.090772788744 241.3104311125 -584.476059337136</t>
  </si>
  <si>
    <t>-575.877587929379 250.306961862912 -661.770353872995</t>
  </si>
  <si>
    <t>-579.811197693334 269.409742766715 -529.133521523164</t>
  </si>
  <si>
    <t>-569.965856441828 421.402591597976 -495.400567056944</t>
  </si>
  <si>
    <t>-468.73660470614 422.595170083779 -232.095006470558</t>
  </si>
  <si>
    <t>-246.539217302253 354.953261028059 -233.28602198529</t>
  </si>
  <si>
    <t>-579.380922150272 206.803809795941 -532.930689406912</t>
  </si>
  <si>
    <t>-584.969615602535 52.1388596046097 -513.312686121563</t>
  </si>
  <si>
    <t>-416.058694456779 133.489779569953 -326.864221311173</t>
  </si>
  <si>
    <t>-535.562795623546 323.105378903445 -98.0161571828316</t>
  </si>
  <si>
    <t>-575.711194578958 313.520169042287 315.503917826645</t>
  </si>
  <si>
    <t>-633.238419482955 328.353535561024 774.86571348908</t>
  </si>
  <si>
    <t>-482.728700172801 334.236574015191 831.399108255073</t>
  </si>
  <si>
    <t>-506.09667943877 140.387669016696 -95.8718016192238</t>
  </si>
  <si>
    <t>-510.004939121361 114.05190687649 318.849562482456</t>
  </si>
  <si>
    <t>-555.191017342927 44.6153510848524 774.397211185847</t>
  </si>
  <si>
    <t>-402.588666280717 52.024193430582 824.810018767355</t>
  </si>
  <si>
    <t>9763-20170724T120853.040106100.bin</t>
  </si>
  <si>
    <t>-520.964739197173 231.354548671333 -95.2809194777325</t>
  </si>
  <si>
    <t>-540.161979489231 226.960479858676 -204.228985193972</t>
  </si>
  <si>
    <t>-552.693894171026 227.610695634593 -296.252648164257</t>
  </si>
  <si>
    <t>-563.418957448335 229.795698765416 -379.429099550927</t>
  </si>
  <si>
    <t>-572.934549333431 233.594703191452 -462.694667247143</t>
  </si>
  <si>
    <t>-585.472363874108 240.884035246947 -584.492025212179</t>
  </si>
  <si>
    <t>-576.322127298638 249.911833937364 -661.790137288222</t>
  </si>
  <si>
    <t>-580.121998482591 268.989444694761 -529.159440716699</t>
  </si>
  <si>
    <t>-569.959778941644 420.957415068131 -495.391011309356</t>
  </si>
  <si>
    <t>-468.097628251878 421.420717411828 -232.327404895833</t>
  </si>
  <si>
    <t>-246.728198567088 351.191450221944 -235.785522395533</t>
  </si>
  <si>
    <t>-579.819749176674 206.381740258993 -532.937552243189</t>
  </si>
  <si>
    <t>-585.738579363433 51.7246258471278 -513.384445494085</t>
  </si>
  <si>
    <t>-416.526674071788 132.864410205806 -327.268300311086</t>
  </si>
  <si>
    <t>-535.800258402719 322.779810306186 -98.0482955363241</t>
  </si>
  <si>
    <t>-575.805603954562 313.353978831743 315.489281185143</t>
  </si>
  <si>
    <t>-633.229586441556 328.380971495395 774.856159478964</t>
  </si>
  <si>
    <t>-482.719172266996 334.325762364439 831.381279579322</t>
  </si>
  <si>
    <t>-506.388107823327 139.862632454014 -95.9024997081852</t>
  </si>
  <si>
    <t>-510.059393808599 113.786130653753 318.837365922656</t>
  </si>
  <si>
    <t>-555.176986169212 44.5974646425843 774.453704516991</t>
  </si>
  <si>
    <t>-402.599617277974 52.3366495538555 824.892447013577</t>
  </si>
  <si>
    <t>9763-20170724T120853.078206700.bin</t>
  </si>
  <si>
    <t>-521.059480100789 231.122639754499 -95.2826384390596</t>
  </si>
  <si>
    <t>-540.279356612749 226.741164620934 -204.227105009612</t>
  </si>
  <si>
    <t>-552.817209055671 227.386596270243 -296.250077165251</t>
  </si>
  <si>
    <t>-563.542389626126 229.561040521297 -379.42687759366</t>
  </si>
  <si>
    <t>-573.052604096998 233.343290049689 -462.693812521115</t>
  </si>
  <si>
    <t>-585.576839827119 240.599895166903 -584.494511461465</t>
  </si>
  <si>
    <t>-576.443577031781 249.619007160914 -661.795605986079</t>
  </si>
  <si>
    <t>-580.199967747412 268.720732755595 -529.172149034903</t>
  </si>
  <si>
    <t>-569.873037578941 420.674434004625 -495.386156626366</t>
  </si>
  <si>
    <t>-467.681706114382 420.805708301503 -232.449838763075</t>
  </si>
  <si>
    <t>-246.817936070387 349.074199327077 -237.174148192487</t>
  </si>
  <si>
    <t>-579.962605733228 206.110939108964 -532.926682714728</t>
  </si>
  <si>
    <t>-586.03453087499 51.454202636439 -513.418452131179</t>
  </si>
  <si>
    <t>-416.546750217653 132.48820208733 -327.609196838199</t>
  </si>
  <si>
    <t>-535.884729765382 322.608352747958 -98.055514526618</t>
  </si>
  <si>
    <t>-575.819133508825 313.241813971374 315.490231781477</t>
  </si>
  <si>
    <t>-633.225398923423 328.368422254631 774.85870968027</t>
  </si>
  <si>
    <t>-482.711363589761 334.151379547538 831.391159034871</t>
  </si>
  <si>
    <t>-506.500977915154 139.573974086659 -95.9148455614527</t>
  </si>
  <si>
    <t>-510.107534418525 113.619768829273 318.833212660035</t>
  </si>
  <si>
    <t>-555.186917612502 44.6266462393542 774.480219014058</t>
  </si>
  <si>
    <t>-402.612886478694 52.3836651114977 824.926519640432</t>
  </si>
  <si>
    <t>9763-20170724T120853.142020900.bin</t>
  </si>
  <si>
    <t>-521.100906548058 230.611715881616 -95.3062888241236</t>
  </si>
  <si>
    <t>-540.380543811275 226.272464883999 -204.241817305472</t>
  </si>
  <si>
    <t>-552.934204681368 226.917645873634 -296.262764782429</t>
  </si>
  <si>
    <t>-563.6601217718 229.078420034786 -379.439694482596</t>
  </si>
  <si>
    <t>-573.157739543921 232.83173274689 -462.709417687388</t>
  </si>
  <si>
    <t>-585.649098650386 240.028997478638 -584.51702547713</t>
  </si>
  <si>
    <t>-576.533207020032 249.021824155237 -661.823224747887</t>
  </si>
  <si>
    <t>-580.220001494503 268.177155890412 -529.213771523307</t>
  </si>
  <si>
    <t>-569.521189795204 420.097390466384 -495.425294842614</t>
  </si>
  <si>
    <t>-467.026373329324 419.837904143214 -232.607213900167</t>
  </si>
  <si>
    <t>-247.108336059281 345.454392926356 -239.795630399698</t>
  </si>
  <si>
    <t>-580.115947484959 205.56473071147 -532.923996154108</t>
  </si>
  <si>
    <t>-586.550766047196 50.9122785830577 -513.463302895676</t>
  </si>
  <si>
    <t>-416.267127113351 131.614614461689 -328.767892502002</t>
  </si>
  <si>
    <t>-535.819835881196 322.224514967963 -98.0525659123753</t>
  </si>
  <si>
    <t>-575.672250507311 313.01408012495 315.504648553584</t>
  </si>
  <si>
    <t>-633.195782157502 328.37539014465 774.859879591791</t>
  </si>
  <si>
    <t>-482.68999753378 334.147327372575 831.415296967996</t>
  </si>
  <si>
    <t>-506.645990981535 138.917549596883 -95.9453752156713</t>
  </si>
  <si>
    <t>-510.039269374546 113.244689948222 318.8220231826</t>
  </si>
  <si>
    <t>-555.169902933046 44.5626430132309 774.531708848125</t>
  </si>
  <si>
    <t>-402.594416208588 52.0916372762433 825.008114154409</t>
  </si>
  <si>
    <t>9763-20170724T120853.206193400.bin</t>
  </si>
  <si>
    <t>-521.240154408183 230.1449505917 -95.3225896675053</t>
  </si>
  <si>
    <t>-540.568546478459 225.834788865784 -204.250710157515</t>
  </si>
  <si>
    <t>-553.166416549567 226.520981336865 -296.265249340522</t>
  </si>
  <si>
    <t>-563.93313357376 228.726190641717 -379.435851272972</t>
  </si>
  <si>
    <t>-573.472138390683 232.53040516218 -462.698528792367</t>
  </si>
  <si>
    <t>-586.024035179332 239.809953239222 -584.494911477952</t>
  </si>
  <si>
    <t>-576.962310371166 248.818980874478 -661.805600403635</t>
  </si>
  <si>
    <t>-580.526762646206 267.921274445059 -529.179578354666</t>
  </si>
  <si>
    <t>-569.617143899646 419.797119472452 -495.242336257118</t>
  </si>
  <si>
    <t>-466.409428637122 418.976902950231 -232.70464219748</t>
  </si>
  <si>
    <t>-247.061378890526 343.239557935735 -242.645004717269</t>
  </si>
  <si>
    <t>-580.505860532518 205.310690976237 -532.923718941219</t>
  </si>
  <si>
    <t>-587.181264022382 50.6531435216518 -513.574965283802</t>
  </si>
  <si>
    <t>-415.936968255087 131.031889731627 -330.250559823952</t>
  </si>
  <si>
    <t>-535.93843080649 321.883514328981 -98.0539038050865</t>
  </si>
  <si>
    <t>-575.621103870785 312.809205347096 315.522585638194</t>
  </si>
  <si>
    <t>-633.157744164348 328.402554422305 774.865477814622</t>
  </si>
  <si>
    <t>-482.661748146107 334.130863241775 831.451314592637</t>
  </si>
  <si>
    <t>-506.816645589553 138.369342892527 -95.9743518344113</t>
  </si>
  <si>
    <t>-510.033823340792 112.919269595224 318.808212138668</t>
  </si>
  <si>
    <t>-555.155906146696 44.5184800913946 774.573946382601</t>
  </si>
  <si>
    <t>-402.579155174413 51.685641452164 825.099116800043</t>
  </si>
  <si>
    <t>9763-20170724T120853.244335300.bin</t>
  </si>
  <si>
    <t>-521.264427925198 229.907882466103 -95.3192530261596</t>
  </si>
  <si>
    <t>-540.603862368615 225.607086383475 -204.245872311549</t>
  </si>
  <si>
    <t>-553.198834406479 226.327557477611 -296.260372126538</t>
  </si>
  <si>
    <t>-563.957161504341 228.574733885734 -379.430947740606</t>
  </si>
  <si>
    <t>-573.481690693564 232.431250749538 -462.69284208552</t>
  </si>
  <si>
    <t>-586.005561278258 239.7977751563 -584.487073570323</t>
  </si>
  <si>
    <t>-576.933831565347 248.829353548065 -661.793897540674</t>
  </si>
  <si>
    <t>-580.512605309864 267.86931289758 -529.151069428026</t>
  </si>
  <si>
    <t>-569.541540253352 419.714466448098 -495.090111663423</t>
  </si>
  <si>
    <t>-465.9432482457 418.688208859145 -232.706919710019</t>
  </si>
  <si>
    <t>-246.664239139473 342.84275150093 -243.323268297899</t>
  </si>
  <si>
    <t>-580.507813394431 205.261333884193 -532.938451519731</t>
  </si>
  <si>
    <t>-587.228802619168 50.5995701012785 -513.666564539096</t>
  </si>
  <si>
    <t>-415.496815023998 130.816571137811 -330.932557659773</t>
  </si>
  <si>
    <t>-535.959007255072 321.666834341091 -98.0456959157289</t>
  </si>
  <si>
    <t>-575.621726071399 312.699223593162 315.53506676932</t>
  </si>
  <si>
    <t>-633.140085378951 328.40305452175 774.86977399234</t>
  </si>
  <si>
    <t>-482.650917192862 334.161030399652 831.470871210261</t>
  </si>
  <si>
    <t>-506.815269048195 138.100365866307 -95.9799295464701</t>
  </si>
  <si>
    <t>-509.984498077585 112.740203341702 318.808477461325</t>
  </si>
  <si>
    <t>-555.153776783842 44.497131871208 774.591758131738</t>
  </si>
  <si>
    <t>-402.574799089845 51.5344218487976 825.128306598742</t>
  </si>
  <si>
    <t>9763-20170724T120853.274415300.bin</t>
  </si>
  <si>
    <t>-521.297171734996 229.7233115158 -95.3232554038912</t>
  </si>
  <si>
    <t>-540.630832518592 225.42858277119 -204.251079820477</t>
  </si>
  <si>
    <t>-553.202397697024 226.165744563944 -296.268759884445</t>
  </si>
  <si>
    <t>-563.931977921036 228.431551052909 -379.442383141949</t>
  </si>
  <si>
    <t>-573.419646021937 232.310698977342 -462.707584152642</t>
  </si>
  <si>
    <t>-585.880650054709 239.7142108193 -584.505892744694</t>
  </si>
  <si>
    <t>-576.780299053036 248.762964922214 -661.807416147047</t>
  </si>
  <si>
    <t>-580.411517316122 267.769162107861 -529.159121117424</t>
  </si>
  <si>
    <t>-569.478894374244 419.590336283036 -494.965256498258</t>
  </si>
  <si>
    <t>-465.504617002626 418.487532581524 -232.731276274176</t>
  </si>
  <si>
    <t>-246.255364933575 342.552232881506 -243.320199958258</t>
  </si>
  <si>
    <t>-580.41410553435 205.162185331597 -532.964474788471</t>
  </si>
  <si>
    <t>-587.144919606305 50.4910256450173 -513.784384084751</t>
  </si>
  <si>
    <t>-415.003844125573 130.479609783149 -331.458627979327</t>
  </si>
  <si>
    <t>-536.031190752997 321.486736052022 -98.0459246467922</t>
  </si>
  <si>
    <t>-575.656965756561 312.569699539604 315.539460099058</t>
  </si>
  <si>
    <t>-633.137439373883 328.380022791566 774.87869719863</t>
  </si>
  <si>
    <t>-482.650925918698 334.042507505166 831.496211890214</t>
  </si>
  <si>
    <t>-506.808702280758 137.911330448062 -95.9884343463855</t>
  </si>
  <si>
    <t>-509.906604827899 112.611997605425 318.804242578902</t>
  </si>
  <si>
    <t>-555.149299837448 44.4604909417242 774.602812853645</t>
  </si>
  <si>
    <t>-402.574719702258 51.4979501650587 825.152981323362</t>
  </si>
  <si>
    <t>9763-20170724T120853.338612000.bin</t>
  </si>
  <si>
    <t>-521.303766991017 229.358956644162 -95.3264094497702</t>
  </si>
  <si>
    <t>-540.679672921105 225.075307291544 -204.247102402439</t>
  </si>
  <si>
    <t>-553.226416849889 225.857269590205 -296.267720910806</t>
  </si>
  <si>
    <t>-563.908129573737 228.176131214315 -379.446389049947</t>
  </si>
  <si>
    <t>-573.321727798356 232.119893494044 -462.716733073855</t>
  </si>
  <si>
    <t>-585.64510712962 239.62942386964 -584.522560941405</t>
  </si>
  <si>
    <t>-576.429124759786 248.741807483744 -661.802920453196</t>
  </si>
  <si>
    <t>-580.219102102362 267.63645261499 -529.147210024362</t>
  </si>
  <si>
    <t>-569.219697568618 419.393607728968 -494.708409762406</t>
  </si>
  <si>
    <t>-465.087246966613 417.705782135531 -232.540083154087</t>
  </si>
  <si>
    <t>-245.951061440623 341.393319500189 -242.751504417942</t>
  </si>
  <si>
    <t>-580.256219088618 205.032422240505 -533.003233914245</t>
  </si>
  <si>
    <t>-587.040909481468 50.3379860368168 -513.983071167472</t>
  </si>
  <si>
    <t>-414.065785760972 129.651618335196 -331.884287464082</t>
  </si>
  <si>
    <t>-536.107442048757 321.173171478457 -98.0464795579004</t>
  </si>
  <si>
    <t>-575.617106693766 312.376561799887 315.552617826121</t>
  </si>
  <si>
    <t>-633.079105616932 328.429015231449 774.883419907075</t>
  </si>
  <si>
    <t>-482.615443682917 334.358736622627 831.534675674158</t>
  </si>
  <si>
    <t>-506.753005688891 137.467985696007 -96.0193274673563</t>
  </si>
  <si>
    <t>-509.737959979152 112.437053886584 318.790524537264</t>
  </si>
  <si>
    <t>-555.153233805107 44.5150172804376 774.615013317586</t>
  </si>
  <si>
    <t>-402.610019100353 51.8997747516512 825.209913539412</t>
  </si>
  <si>
    <t>9763-20170724T120853.376711300.bin</t>
  </si>
  <si>
    <t>-521.304444138569 229.150302165009 -95.343406862298</t>
  </si>
  <si>
    <t>-540.702988201819 224.885783085672 -204.260843446845</t>
  </si>
  <si>
    <t>-553.245258948127 225.712195756271 -296.281725941635</t>
  </si>
  <si>
    <t>-563.912589647933 228.082847636607 -379.460572583648</t>
  </si>
  <si>
    <t>-573.301116906741 232.089074553689 -462.730873925614</t>
  </si>
  <si>
    <t>-585.575615977963 239.70173322517 -584.535307046417</t>
  </si>
  <si>
    <t>-576.298102068856 248.846159142702 -661.804303650367</t>
  </si>
  <si>
    <t>-580.159637865371 267.661726217295 -529.135365278617</t>
  </si>
  <si>
    <t>-569.085044157249 419.370758747931 -494.523787201698</t>
  </si>
  <si>
    <t>-465.011137250674 417.295361619528 -232.335156412183</t>
  </si>
  <si>
    <t>-245.872149252291 340.958795872164 -242.303068866123</t>
  </si>
  <si>
    <t>-580.219718332011 205.061027132337 -533.04173981615</t>
  </si>
  <si>
    <t>-587.075541212706 50.3593154359032 -514.102852369348</t>
  </si>
  <si>
    <t>-413.745009526184 129.17046022657 -331.955103846802</t>
  </si>
  <si>
    <t>-536.104784186989 321.038440948213 -98.0492702375716</t>
  </si>
  <si>
    <t>-575.612657955988 312.258020069288 315.550346813771</t>
  </si>
  <si>
    <t>-633.054424153485 328.457067122826 774.883155569213</t>
  </si>
  <si>
    <t>-482.595060165989 334.279319392386 831.556900150923</t>
  </si>
  <si>
    <t>-506.759540132178 137.175893562056 -96.045140709164</t>
  </si>
  <si>
    <t>-509.716900903977 112.261423505829 318.771839235016</t>
  </si>
  <si>
    <t>-555.150946296847 44.5156814671711 774.621957861399</t>
  </si>
  <si>
    <t>-402.617882299318 51.9490959765251 825.240476452907</t>
  </si>
  <si>
    <t>9763-20170724T120853.442449300.bin</t>
  </si>
  <si>
    <t>-521.43512428675 228.764763644804 -95.3970559999755</t>
  </si>
  <si>
    <t>-540.889605969803 224.514578910454 -204.305129414855</t>
  </si>
  <si>
    <t>-553.447035757502 225.417663105231 -296.323199776776</t>
  </si>
  <si>
    <t>-564.113623870331 227.883155863932 -379.499378214115</t>
  </si>
  <si>
    <t>-573.485831789189 232.008817982938 -462.765712420258</t>
  </si>
  <si>
    <t>-585.718279405101 239.822499466834 -584.561616231933</t>
  </si>
  <si>
    <t>-576.296035735101 248.976588710021 -661.811958448313</t>
  </si>
  <si>
    <t>-580.275511776854 267.691088838545 -529.118348873555</t>
  </si>
  <si>
    <t>-569.137125536398 419.333728153815 -494.24212376493</t>
  </si>
  <si>
    <t>-464.872995685712 416.756713213535 -232.133543231761</t>
  </si>
  <si>
    <t>-245.640130907859 340.62526765885 -241.592917107007</t>
  </si>
  <si>
    <t>-580.426082494083 205.096606847861 -533.118847251833</t>
  </si>
  <si>
    <t>-587.565801122207 50.3844162170776 -514.39435294034</t>
  </si>
  <si>
    <t>-413.799315660238 128.216993199143 -332.131773297444</t>
  </si>
  <si>
    <t>-536.194891021235 320.729715159659 -98.0845862104389</t>
  </si>
  <si>
    <t>-575.599926711982 312.076786940229 315.527568579143</t>
  </si>
  <si>
    <t>-632.993856973263 328.53654867147 774.867346581724</t>
  </si>
  <si>
    <t>-482.549981746939 334.361266319027 831.581859521895</t>
  </si>
  <si>
    <t>-506.919076965139 136.696838447255 -96.0994083735278</t>
  </si>
  <si>
    <t>-509.797699009252 111.981120409641 318.729944888752</t>
  </si>
  <si>
    <t>-555.137888358985 44.4847342574099 774.634169737333</t>
  </si>
  <si>
    <t>-402.619898770253 51.8365672866723 825.309878900359</t>
  </si>
  <si>
    <t>9763-20170724T120853.474536400.bin</t>
  </si>
  <si>
    <t>-521.579474486622 228.528070108588 -95.4169013059328</t>
  </si>
  <si>
    <t>-541.062010641998 224.28180807295 -204.320058211512</t>
  </si>
  <si>
    <t>-553.619854735279 225.215227689997 -296.337755020702</t>
  </si>
  <si>
    <t>-564.276495598422 227.719268067493 -379.514122441556</t>
  </si>
  <si>
    <t>-573.628004242243 231.893637115471 -462.78029189552</t>
  </si>
  <si>
    <t>-585.817986206261 239.788875460619 -584.57514984228</t>
  </si>
  <si>
    <t>-576.293576066259 248.934091019544 -661.814305824175</t>
  </si>
  <si>
    <t>-580.356590106077 267.620864220341 -529.115145450755</t>
  </si>
  <si>
    <t>-569.117470909305 419.248228946984 -494.16582627167</t>
  </si>
  <si>
    <t>-464.526632320453 416.586223530577 -232.188157199573</t>
  </si>
  <si>
    <t>-245.243911478085 340.571841816672 -241.431227420443</t>
  </si>
  <si>
    <t>-580.581562869088 205.028530090829 -533.150117362369</t>
  </si>
  <si>
    <t>-587.932073961266 50.3265813632245 -514.510509879958</t>
  </si>
  <si>
    <t>-414.030552338812 127.850421311906 -332.153475914023</t>
  </si>
  <si>
    <t>-536.306065001459 320.541514948105 -98.1075076916832</t>
  </si>
  <si>
    <t>-575.632592474378 311.972204770091 315.51379117753</t>
  </si>
  <si>
    <t>-632.983606065273 328.563625762589 774.857690697412</t>
  </si>
  <si>
    <t>-482.542470953903 334.416118338291 831.576500946771</t>
  </si>
  <si>
    <t>-507.110528499419 136.390966307407 -96.1237997246053</t>
  </si>
  <si>
    <t>-509.883944213627 111.838845388617 318.716027503421</t>
  </si>
  <si>
    <t>-555.131196247389 44.4597992765625 774.650458712199</t>
  </si>
  <si>
    <t>-402.605804629257 51.4136472422165 825.360133699988</t>
  </si>
  <si>
    <t>9763-20170724T120853.540719100.bin</t>
  </si>
  <si>
    <t>-522.192724795509 228.106077579892 -95.4567081207163</t>
  </si>
  <si>
    <t>-541.79755287142 223.863749690446 -204.33803270727</t>
  </si>
  <si>
    <t>-554.352596376706 224.831212731369 -296.355925364051</t>
  </si>
  <si>
    <t>-564.963000827541 227.376644886785 -379.536873762857</t>
  </si>
  <si>
    <t>-574.223517415132 231.600724583069 -462.810735142599</t>
  </si>
  <si>
    <t>-586.230627580946 239.576106360154 -584.61846026396</t>
  </si>
  <si>
    <t>-576.476440058229 248.676079486641 -661.834117660866</t>
  </si>
  <si>
    <t>-580.783712059516 267.371328215003 -529.138847331212</t>
  </si>
  <si>
    <t>-569.406567099249 418.971593478355 -494.107551839617</t>
  </si>
  <si>
    <t>-463.511587010241 416.664419758987 -232.650969135821</t>
  </si>
  <si>
    <t>-244.29392232197 340.433626236744 -241.65213958108</t>
  </si>
  <si>
    <t>-581.14038956469 204.781621641191 -533.201781485473</t>
  </si>
  <si>
    <t>-588.91385706209 50.0848122086725 -514.620340290423</t>
  </si>
  <si>
    <t>-414.729656279193 126.842447900978 -332.386068207241</t>
  </si>
  <si>
    <t>-536.933247819245 320.154796410573 -98.1533702098927</t>
  </si>
  <si>
    <t>-575.797085645882 311.82239661418 315.516476160307</t>
  </si>
  <si>
    <t>-632.981440609449 328.498016325036 774.869999189368</t>
  </si>
  <si>
    <t>-482.532614309105 334.309509325799 831.572472489855</t>
  </si>
  <si>
    <t>-507.752546191466 135.97576732789 -96.1686318768827</t>
  </si>
  <si>
    <t>-510.163959286243 111.737005433825 318.691949167063</t>
  </si>
  <si>
    <t>-555.188692709567 44.5167663523216 774.661661031997</t>
  </si>
  <si>
    <t>-402.658773412058 51.5626652096357 825.345074774882</t>
  </si>
  <si>
    <t>9763-20170724T120853.572805500.bin</t>
  </si>
  <si>
    <t>-522.658637534393 227.924129283874 -95.4973211576696</t>
  </si>
  <si>
    <t>-542.339094822212 223.675537162879 -204.364731662978</t>
  </si>
  <si>
    <t>-554.874861593533 224.652694560323 -296.385000731142</t>
  </si>
  <si>
    <t>-565.433562944852 227.211397864324 -379.572233901778</t>
  </si>
  <si>
    <t>-574.60747309969 231.451750748102 -462.854894760283</t>
  </si>
  <si>
    <t>-586.44944800448 239.452490758037 -584.677073123753</t>
  </si>
  <si>
    <t>-576.563183010788 248.514216220623 -661.880528374293</t>
  </si>
  <si>
    <t>-581.046963141067 267.236016027445 -529.187435996618</t>
  </si>
  <si>
    <t>-569.633575781049 418.825151646983 -494.157013023969</t>
  </si>
  <si>
    <t>-463.029817224183 416.859400762584 -232.98583577382</t>
  </si>
  <si>
    <t>-243.802229519192 340.610557895551 -241.583103599279</t>
  </si>
  <si>
    <t>-581.459712470016 204.647275828438 -533.257842402988</t>
  </si>
  <si>
    <t>-589.411052638956 49.95994734225 -514.694853578619</t>
  </si>
  <si>
    <t>-415.228295180833 126.189035823658 -332.508352094949</t>
  </si>
  <si>
    <t>-537.423872101007 319.971737534488 -98.194070101865</t>
  </si>
  <si>
    <t>-575.979271882273 311.791479264649 315.507774499476</t>
  </si>
  <si>
    <t>-632.983987012395 328.439619966527 774.881944967347</t>
  </si>
  <si>
    <t>-482.523892859399 334.234521976189 831.556595168554</t>
  </si>
  <si>
    <t>-508.198247993735 135.797959253551 -96.2049816878912</t>
  </si>
  <si>
    <t>-510.339411532939 111.773196802966 318.669522359697</t>
  </si>
  <si>
    <t>-555.239768332909 44.5494265750469 774.649101596777</t>
  </si>
  <si>
    <t>-402.710191136358 52.0294191851149 825.271339471492</t>
  </si>
  <si>
    <t>9763-20170724T120853.642999300.bin</t>
  </si>
  <si>
    <t>-523.867570886968 227.744931630819 -95.6198021446037</t>
  </si>
  <si>
    <t>-543.725781299236 223.469228438692 -204.453948543898</t>
  </si>
  <si>
    <t>-556.251286626396 224.46291057291 -296.475468302255</t>
  </si>
  <si>
    <t>-566.73432150079 227.049195366825 -379.671394743091</t>
  </si>
  <si>
    <t>-575.765118845677 231.326751337477 -462.967661940227</t>
  </si>
  <si>
    <t>-587.322883327035 239.38968935377 -584.813141283101</t>
  </si>
  <si>
    <t>-577.159426048262 248.358330879632 -661.991387565341</t>
  </si>
  <si>
    <t>-582.002110473511 267.145079742077 -529.30126838404</t>
  </si>
  <si>
    <t>-570.545394069737 418.749267206086 -494.362652217246</t>
  </si>
  <si>
    <t>-462.334260334831 417.281135622372 -233.850045802371</t>
  </si>
  <si>
    <t>-243.20490752521 340.665629248744 -241.65639164755</t>
  </si>
  <si>
    <t>-582.500832611098 204.558212700673 -533.395596270308</t>
  </si>
  <si>
    <t>-590.783067020262 49.8701737567153 -514.910342264564</t>
  </si>
  <si>
    <t>-416.513610072847 125.124110613425 -332.761833811473</t>
  </si>
  <si>
    <t>-538.716499379254 319.755818616862 -98.317617414941</t>
  </si>
  <si>
    <t>-576.434860659982 311.844646819156 315.466559173427</t>
  </si>
  <si>
    <t>-632.989576402417 328.326702006359 774.905018560546</t>
  </si>
  <si>
    <t>-482.50405076277 334.275386176555 831.496053023358</t>
  </si>
  <si>
    <t>-509.341825810044 135.644891593092 -96.3060091087564</t>
  </si>
  <si>
    <t>-510.713665859763 112.087787649261 318.598556652559</t>
  </si>
  <si>
    <t>-555.337390674076 44.5712444822198 774.584207778457</t>
  </si>
  <si>
    <t>-402.753059130476 51.6862515177856 825.093758421958</t>
  </si>
  <si>
    <t>9763-20170724T120853.677090300.bin</t>
  </si>
  <si>
    <t>-524.583864205891 227.732480334552 -95.6770635808889</t>
  </si>
  <si>
    <t>-544.541926257997 223.433341435308 -204.491998335447</t>
  </si>
  <si>
    <t>-557.125312576481 224.440290672925 -296.505466047527</t>
  </si>
  <si>
    <t>-567.649076581363 227.051333832145 -379.695564290401</t>
  </si>
  <si>
    <t>-576.708823353844 231.365022142029 -462.986814746534</t>
  </si>
  <si>
    <t>-588.294974824767 239.49423881054 -584.825222772715</t>
  </si>
  <si>
    <t>-578.020759351665 248.433220349083 -661.992197778265</t>
  </si>
  <si>
    <t>-582.956064575912 267.21933744145 -529.29992640426</t>
  </si>
  <si>
    <t>-571.408183648589 418.82029822271 -494.361728995888</t>
  </si>
  <si>
    <t>-462.277191241921 417.790576471488 -234.231142170563</t>
  </si>
  <si>
    <t>-243.136788022403 341.135090049977 -241.299290486813</t>
  </si>
  <si>
    <t>-583.46609240816 204.634968908033 -533.427153510863</t>
  </si>
  <si>
    <t>-591.826463119759 49.9494754522671 -515.000199768378</t>
  </si>
  <si>
    <t>-417.485158635836 124.932308562493 -332.79113591045</t>
  </si>
  <si>
    <t>-539.481127469666 319.702950698683 -98.3795341251918</t>
  </si>
  <si>
    <t>-576.841236675373 311.82948322242 315.437877004988</t>
  </si>
  <si>
    <t>-633.008760009424 328.253230269574 774.913721365878</t>
  </si>
  <si>
    <t>-482.497600716231 333.991979958653 831.458232181038</t>
  </si>
  <si>
    <t>-510.037680901885 135.660151543801 -96.3603237688561</t>
  </si>
  <si>
    <t>-511.043061434095 112.338774053744 318.558610208523</t>
  </si>
  <si>
    <t>-555.403942825581 44.6167704838817 774.535075611636</t>
  </si>
  <si>
    <t>-402.811071711128 52.1360608890409 824.960412812192</t>
  </si>
  <si>
    <t>9763-20170724T120853.742269100.bin</t>
  </si>
  <si>
    <t>-525.956583924969 227.80984639939 -95.8165792089756</t>
  </si>
  <si>
    <t>-546.048377688891 223.470813936239 -204.605340721551</t>
  </si>
  <si>
    <t>-558.810992844041 224.50816259254 -296.593861046532</t>
  </si>
  <si>
    <t>-569.522039023439 227.17230136272 -379.758184932405</t>
  </si>
  <si>
    <t>-578.793142143794 231.566580274496 -463.022024859726</t>
  </si>
  <si>
    <t>-590.713975436279 239.844062094552 -584.818147028562</t>
  </si>
  <si>
    <t>-580.265475252785 248.685355320662 -661.973065817112</t>
  </si>
  <si>
    <t>-585.216372274691 267.501771510832 -529.274758055757</t>
  </si>
  <si>
    <t>-573.576360652711 419.09743333454 -494.35419012083</t>
  </si>
  <si>
    <t>-462.277628055306 419.109267297897 -235.141557229103</t>
  </si>
  <si>
    <t>-243.085401455784 342.525704398013 -241.327580973343</t>
  </si>
  <si>
    <t>-585.749989973825 204.922391100663 -533.475446608517</t>
  </si>
  <si>
    <t>-594.148292088237 50.2200302714984 -515.205957729129</t>
  </si>
  <si>
    <t>-419.311316706016 124.825030657287 -332.874744995127</t>
  </si>
  <si>
    <t>-540.849601689107 319.607347595239 -98.5162584448419</t>
  </si>
  <si>
    <t>-577.818585236452 311.780557522492 315.337112558789</t>
  </si>
  <si>
    <t>-633.073899047162 328.076171587098 774.929307829721</t>
  </si>
  <si>
    <t>-482.50912845052 333.71373276593 831.341375558361</t>
  </si>
  <si>
    <t>-511.380542726397 135.930330566738 -96.4893396011873</t>
  </si>
  <si>
    <t>-512.104920164174 112.650158602372 318.432453803781</t>
  </si>
  <si>
    <t>-555.516641522075 44.6446897828118 774.430094777526</t>
  </si>
  <si>
    <t>-402.870930174674 51.8657019238451 824.738861716168</t>
  </si>
  <si>
    <t>9763-20170724T120853.775357600.bin</t>
  </si>
  <si>
    <t>-526.582082692432 227.849371461368 -95.8830471546171</t>
  </si>
  <si>
    <t>-546.760829502511 223.497180072287 -204.65525350872</t>
  </si>
  <si>
    <t>-559.625094796396 224.546643199474 -296.629277000293</t>
  </si>
  <si>
    <t>-570.43839328001 227.23259344006 -379.779808461386</t>
  </si>
  <si>
    <t>-579.822085071491 231.658594262636 -463.029370177883</t>
  </si>
  <si>
    <t>-591.918265852128 239.993834884897 -584.804280834262</t>
  </si>
  <si>
    <t>-581.399751523008 248.771566806498 -661.956917708796</t>
  </si>
  <si>
    <t>-586.330472571733 267.625039904721 -529.256798514345</t>
  </si>
  <si>
    <t>-574.629347484533 419.233942424897 -494.40136820447</t>
  </si>
  <si>
    <t>-462.252346259735 419.616761806241 -235.654550637966</t>
  </si>
  <si>
    <t>-243.071444197959 342.980767267897 -241.586105885025</t>
  </si>
  <si>
    <t>-586.890645505709 205.047652763471 -533.484220763405</t>
  </si>
  <si>
    <t>-595.256695411464 50.3368254559603 -515.317306894934</t>
  </si>
  <si>
    <t>-419.980584636108 124.50631885432 -332.706857940311</t>
  </si>
  <si>
    <t>-541.454021863471 319.606711024923 -98.594089704837</t>
  </si>
  <si>
    <t>-578.214148444174 311.768464282989 315.277737773028</t>
  </si>
  <si>
    <t>-633.103336383571 327.98933545943 774.928309781514</t>
  </si>
  <si>
    <t>-482.510756088197 333.508545357574 831.277474063178</t>
  </si>
  <si>
    <t>-511.99059043825 136.006221314241 -96.5649937151809</t>
  </si>
  <si>
    <t>-512.622813457472 112.6968533755 318.35533086402</t>
  </si>
  <si>
    <t>-555.552645865927 44.6250321188372 774.389069339825</t>
  </si>
  <si>
    <t>-402.891304895106 51.7599969340379 824.662663852953</t>
  </si>
  <si>
    <t>9763-20170724T120853.842406000.bin</t>
  </si>
  <si>
    <t>-527.866972757564 227.787253302975 -96.0335894987142</t>
  </si>
  <si>
    <t>-548.256667486097 223.416750610517 -204.765721964553</t>
  </si>
  <si>
    <t>-561.36040958463 224.503462895477 -296.705529203432</t>
  </si>
  <si>
    <t>-572.413598903031 227.245626033076 -379.822659434768</t>
  </si>
  <si>
    <t>-582.059715942401 231.751148612201 -463.037868446989</t>
  </si>
  <si>
    <t>-594.56369858109 240.228087804179 -584.761913250381</t>
  </si>
  <si>
    <t>-584.006075615976 248.864461154987 -661.925172643617</t>
  </si>
  <si>
    <t>-588.755435921709 267.794522989143 -529.204669951712</t>
  </si>
  <si>
    <t>-576.855011038934 419.420711545183 -494.508252479061</t>
  </si>
  <si>
    <t>-462.528268640455 420.635030712278 -236.619848107918</t>
  </si>
  <si>
    <t>-243.347158823126 343.913234211852 -241.30270163473</t>
  </si>
  <si>
    <t>-589.398656510421 205.222480240057 -533.496276053418</t>
  </si>
  <si>
    <t>-597.841699760584 50.4810907137442 -515.564789921253</t>
  </si>
  <si>
    <t>-422.32912532488 124.372812338666 -332.82240074571</t>
  </si>
  <si>
    <t>-542.699268293204 319.553925809299 -98.7406248001985</t>
  </si>
  <si>
    <t>-578.804582005998 311.728704070281 315.189010032749</t>
  </si>
  <si>
    <t>-633.179452152715 327.829980192761 774.916356859367</t>
  </si>
  <si>
    <t>-482.53047821296 332.993972832222 831.148445093749</t>
  </si>
  <si>
    <t>-513.334867827885 135.880300742541 -96.7115979084738</t>
  </si>
  <si>
    <t>-513.395914175514 112.911133200048 318.228175043011</t>
  </si>
  <si>
    <t>-555.631417178941 44.6700654858291 774.320040640445</t>
  </si>
  <si>
    <t>-402.955585086983 51.9963307635305 824.522114362385</t>
  </si>
  <si>
    <t>9763-20170724T120853.874490700.bin</t>
  </si>
  <si>
    <t>-528.49093295487 227.806637040921 -96.1034682181744</t>
  </si>
  <si>
    <t>-548.971362254369 223.427983410571 -204.818119287034</t>
  </si>
  <si>
    <t>-562.16914705834 224.525626259331 -296.744399700247</t>
  </si>
  <si>
    <t>-573.313698881912 227.285577943843 -379.848752901884</t>
  </si>
  <si>
    <t>-583.057301947608 231.816968244441 -463.051290325033</t>
  </si>
  <si>
    <t>-595.710222236771 240.340178399265 -584.756598715029</t>
  </si>
  <si>
    <t>-585.143722611554 248.911676523526 -661.925793221779</t>
  </si>
  <si>
    <t>-589.812933288824 267.885337333202 -529.198281380511</t>
  </si>
  <si>
    <t>-577.742692490322 419.53256060385 -494.626460381228</t>
  </si>
  <si>
    <t>-462.64894279598 420.967305856039 -237.080456195085</t>
  </si>
  <si>
    <t>-243.477435114656 344.189197494594 -241.263589098928</t>
  </si>
  <si>
    <t>-590.503571318314 205.315001773022 -533.508309985647</t>
  </si>
  <si>
    <t>-599.005622098501 50.5674047582438 -515.7164627712</t>
  </si>
  <si>
    <t>-423.394052411442 124.343337986635 -332.816481484098</t>
  </si>
  <si>
    <t>-543.283866749564 319.585186597283 -98.8002561984167</t>
  </si>
  <si>
    <t>-579.070663833824 311.775224345266 315.157401961423</t>
  </si>
  <si>
    <t>-633.184632383835 327.790683510846 774.914809202657</t>
  </si>
  <si>
    <t>-482.517988990556 333.136473094215 831.082404642532</t>
  </si>
  <si>
    <t>-514.01420682225 135.943772146691 -96.7667502711638</t>
  </si>
  <si>
    <t>-513.670753494668 113.1146974606 318.180637802451</t>
  </si>
  <si>
    <t>-555.671543619388 44.710010743908 774.272022776341</t>
  </si>
  <si>
    <t>-402.987777912276 52.083871886799 824.442978790928</t>
  </si>
  <si>
    <t>9763-20170724T120853.941181800.bin</t>
  </si>
  <si>
    <t>-529.676708615533 227.969268805097 -96.2073069885744</t>
  </si>
  <si>
    <t>-550.320802429337 223.579802344859 -204.890622658236</t>
  </si>
  <si>
    <t>-563.694435488121 224.693925684046 -296.791245293884</t>
  </si>
  <si>
    <t>-575.012115440251 227.480205016651 -379.871375787174</t>
  </si>
  <si>
    <t>-584.942754302703 232.04871190573 -463.049712277734</t>
  </si>
  <si>
    <t>-597.883601181705 240.638721934104 -584.719955038787</t>
  </si>
  <si>
    <t>-587.363784840873 249.088297580038 -661.909100332247</t>
  </si>
  <si>
    <t>-591.821943648205 268.15341686078 -529.164193833172</t>
  </si>
  <si>
    <t>-579.523857270748 419.840612526874 -494.869009056581</t>
  </si>
  <si>
    <t>-462.837583255276 421.942050965354 -238.04529737661</t>
  </si>
  <si>
    <t>-243.809620912839 344.709856333477 -241.280086960579</t>
  </si>
  <si>
    <t>-592.588608498999 205.585669911362 -533.500097276505</t>
  </si>
  <si>
    <t>-601.138337842856 50.8162682807231 -515.868063972879</t>
  </si>
  <si>
    <t>-424.837124233473 123.961092981421 -332.600333651618</t>
  </si>
  <si>
    <t>-544.441178326569 319.76957606514 -98.9136846844577</t>
  </si>
  <si>
    <t>-579.69650711175 311.925572319673 315.088912618491</t>
  </si>
  <si>
    <t>-633.239878767125 327.677361416326 774.914802115833</t>
  </si>
  <si>
    <t>-482.523352817998 332.929439157316 830.957376289497</t>
  </si>
  <si>
    <t>-515.227131599417 136.127408618077 -96.8752847640617</t>
  </si>
  <si>
    <t>-514.343054793118 113.476364955075 318.081000100409</t>
  </si>
  <si>
    <t>-555.730620047797 44.7529660675032 774.171528784848</t>
  </si>
  <si>
    <t>-403.028240478874 51.966934411065 824.309068100529</t>
  </si>
  <si>
    <t>9763-20170724T120853.976275400.bin</t>
  </si>
  <si>
    <t>-530.258741609649 228.151844718324 -96.2561213178425</t>
  </si>
  <si>
    <t>-550.973231649967 223.740712310166 -204.925146498132</t>
  </si>
  <si>
    <t>-564.430664000768 224.837965364248 -296.813754275709</t>
  </si>
  <si>
    <t>-575.833469100412 227.609696756877 -379.882613362772</t>
  </si>
  <si>
    <t>-585.858561647641 232.164457129529 -463.050471679843</t>
  </si>
  <si>
    <t>-598.947589347391 240.735434641119 -584.70627496667</t>
  </si>
  <si>
    <t>-588.461493361507 249.107665728545 -661.908359567932</t>
  </si>
  <si>
    <t>-592.810989666933 268.258628283045 -529.162992209317</t>
  </si>
  <si>
    <t>-580.455473765861 419.986305167528 -495.027805187647</t>
  </si>
  <si>
    <t>-462.883146863588 422.486172841212 -238.612057491325</t>
  </si>
  <si>
    <t>-243.926324513949 345.034406334489 -241.381799137193</t>
  </si>
  <si>
    <t>-593.597547760069 205.690485047731 -533.486583649156</t>
  </si>
  <si>
    <t>-602.071860742395 50.9202080897232 -515.903104327172</t>
  </si>
  <si>
    <t>-425.570498193965 123.810823990419 -332.393998851338</t>
  </si>
  <si>
    <t>-545.032334363677 319.937364395535 -98.9686002888063</t>
  </si>
  <si>
    <t>-580.026785271893 312.068211492807 315.055612896734</t>
  </si>
  <si>
    <t>-633.265338636302 327.623735378768 774.912564173267</t>
  </si>
  <si>
    <t>-482.518151688232 332.71051314981 830.887724055861</t>
  </si>
  <si>
    <t>-515.802213478822 136.327443585139 -96.9222023921753</t>
  </si>
  <si>
    <t>-514.697827400047 113.713387189654 318.0356224158</t>
  </si>
  <si>
    <t>-555.753808783546 44.721258261573 774.12220938887</t>
  </si>
  <si>
    <t>-403.039857468515 51.8739047326017 824.233266600915</t>
  </si>
  <si>
    <t>9763-20170724T120854.042889300.bin</t>
  </si>
  <si>
    <t>-531.41193617326 228.62332311936 -96.3610018576471</t>
  </si>
  <si>
    <t>-552.219630274615 224.168214438973 -205.01042405442</t>
  </si>
  <si>
    <t>-565.800023212 225.236191717529 -296.881313757626</t>
  </si>
  <si>
    <t>-577.331051696352 227.9847242441 -379.933274493985</t>
  </si>
  <si>
    <t>-587.501103488582 232.520477225639 -463.084362896864</t>
  </si>
  <si>
    <t>-600.819837786008 241.068218588613 -584.717032862402</t>
  </si>
  <si>
    <t>-590.430505031982 249.339766949562 -661.942968450773</t>
  </si>
  <si>
    <t>-594.565540401267 268.602093773585 -529.192052166637</t>
  </si>
  <si>
    <t>-582.059855480457 420.390428973684 -495.410832079597</t>
  </si>
  <si>
    <t>-463.07296278699 423.794683867472 -239.658802981374</t>
  </si>
  <si>
    <t>-244.209321059163 346.053847256382 -241.552944859042</t>
  </si>
  <si>
    <t>-595.385775048569 206.033114423492 -533.499295989108</t>
  </si>
  <si>
    <t>-603.845800549983 51.2483327427074 -515.971798604472</t>
  </si>
  <si>
    <t>-427.131013226011 123.829254351044 -332.366433826373</t>
  </si>
  <si>
    <t>-546.207395819732 320.348174709306 -99.093839217791</t>
  </si>
  <si>
    <t>-580.652755109137 312.422180853215 314.975376074656</t>
  </si>
  <si>
    <t>-633.337265167699 327.489886702366 774.9040803556</t>
  </si>
  <si>
    <t>-482.535614989875 332.517778983402 830.737937988029</t>
  </si>
  <si>
    <t>-516.917811791987 136.829290243073 -97.004151947261</t>
  </si>
  <si>
    <t>-515.355090008153 114.35512857365 317.959839289409</t>
  </si>
  <si>
    <t>-555.838966852689 44.8612697774174 774.013697797853</t>
  </si>
  <si>
    <t>-403.166666645024 53.277039444705 824.055555176419</t>
  </si>
  <si>
    <t>9763-20170724T120854.077982500.bin</t>
  </si>
  <si>
    <t>-531.896529681537 228.814478333127 -96.4168514761053</t>
  </si>
  <si>
    <t>-552.738745366007 224.347356896445 -205.059214902613</t>
  </si>
  <si>
    <t>-566.33647128163 225.398604418458 -296.927746545603</t>
  </si>
  <si>
    <t>-577.878273510384 228.129474920557 -379.978655289347</t>
  </si>
  <si>
    <t>-588.054245173617 232.644027108242 -463.130363271875</t>
  </si>
  <si>
    <t>-601.376301205561 241.156776812272 -584.764995292024</t>
  </si>
  <si>
    <t>-591.025523527407 249.37593488248 -662.001744635441</t>
  </si>
  <si>
    <t>-595.103870406404 268.706425986639 -529.249952525165</t>
  </si>
  <si>
    <t>-582.47300056195 420.527357567207 -495.665604697476</t>
  </si>
  <si>
    <t>-463.263089942825 424.534270811372 -240.026128131855</t>
  </si>
  <si>
    <t>-244.428138471985 346.711068360919 -241.856777095379</t>
  </si>
  <si>
    <t>-595.95759870493 206.13623538728 -533.535592173657</t>
  </si>
  <si>
    <t>-604.431927514606 51.3590689702519 -515.977724336272</t>
  </si>
  <si>
    <t>-427.857667853425 123.970118200594 -332.397141589773</t>
  </si>
  <si>
    <t>-546.684200808189 320.544782348161 -99.146611929124</t>
  </si>
  <si>
    <t>-580.92166452569 312.556624510061 314.938665873646</t>
  </si>
  <si>
    <t>-633.358411307133 327.442518451747 774.902936361253</t>
  </si>
  <si>
    <t>-482.535912067154 332.351347768363 830.690928142752</t>
  </si>
  <si>
    <t>-517.414842220268 136.991798923338 -97.0458553704258</t>
  </si>
  <si>
    <t>-515.603028709851 114.535518458712 317.918036870179</t>
  </si>
  <si>
    <t>-555.846667295659 44.8168918567308 773.961389795593</t>
  </si>
  <si>
    <t>-403.135180775827 52.4098318173526 824.015111395823</t>
  </si>
  <si>
    <t>9763-20170724T120854.145168400.bin</t>
  </si>
  <si>
    <t>-532.635425289721 229.245951067947 -96.4944846050032</t>
  </si>
  <si>
    <t>-553.440909258822 224.777705059183 -205.143663318114</t>
  </si>
  <si>
    <t>-567.008698251742 225.766123009977 -297.017449737433</t>
  </si>
  <si>
    <t>-578.524891870792 228.416328857017 -380.074614976858</t>
  </si>
  <si>
    <t>-588.677144819885 232.825939839795 -463.234730939964</t>
  </si>
  <si>
    <t>-601.967272908281 241.157904886893 -584.885369872492</t>
  </si>
  <si>
    <t>-591.740001032493 249.208955535627 -662.156340968672</t>
  </si>
  <si>
    <t>-595.666277961776 268.789585009358 -529.414502814648</t>
  </si>
  <si>
    <t>-582.913392799591 420.695046631507 -496.254219451661</t>
  </si>
  <si>
    <t>-463.327828571034 425.047506395588 -240.795873300258</t>
  </si>
  <si>
    <t>-244.448342390227 347.342748025704 -242.302546942925</t>
  </si>
  <si>
    <t>-596.605168458242 206.213919909031 -533.597821939213</t>
  </si>
  <si>
    <t>-605.107427600088 51.4453313112183 -515.962091239008</t>
  </si>
  <si>
    <t>-429.011166658411 124.147147372897 -332.301288387793</t>
  </si>
  <si>
    <t>-547.32202350495 321.019144188066 -99.2475175309719</t>
  </si>
  <si>
    <t>-581.364840103355 312.891720784069 314.851097417507</t>
  </si>
  <si>
    <t>-633.396655962377 327.389754661403 774.883209289008</t>
  </si>
  <si>
    <t>-482.531153523387 332.301809837766 830.554454394121</t>
  </si>
  <si>
    <t>-518.227470894841 137.412870374319 -97.121269070788</t>
  </si>
  <si>
    <t>-516.1171902394 114.906305154346 317.83849206804</t>
  </si>
  <si>
    <t>-555.915373893494 44.93772475932 773.873527066023</t>
  </si>
  <si>
    <t>-403.229491191133 53.2503147336986 823.891064279234</t>
  </si>
  <si>
    <t>9763-20170724T120854.176250900.bin</t>
  </si>
  <si>
    <t>-532.867016764533 229.473475433458 -96.51772682109</t>
  </si>
  <si>
    <t>-553.644193657876 224.999972893906 -205.172164851785</t>
  </si>
  <si>
    <t>-567.177735059954 225.954951138381 -297.051218876169</t>
  </si>
  <si>
    <t>-578.659399883502 228.563054895586 -380.11454970919</t>
  </si>
  <si>
    <t>-588.773578029782 232.918295741692 -463.28224403716</t>
  </si>
  <si>
    <t>-602.004541259261 241.157694031094 -584.945641780605</t>
  </si>
  <si>
    <t>-591.83578458362 249.109499263041 -662.234504563265</t>
  </si>
  <si>
    <t>-595.71261870537 268.831784346366 -529.494675479177</t>
  </si>
  <si>
    <t>-582.933021377127 420.759972598403 -496.464659254142</t>
  </si>
  <si>
    <t>-463.115486830571 425.298614872883 -241.118174947238</t>
  </si>
  <si>
    <t>-244.26964863299 347.499636092575 -242.652528913497</t>
  </si>
  <si>
    <t>-596.685131457686 206.253148505571 -533.626897323633</t>
  </si>
  <si>
    <t>-605.221802638731 51.4939851511078 -515.906377997454</t>
  </si>
  <si>
    <t>-429.465993238306 124.412132191053 -332.244702556512</t>
  </si>
  <si>
    <t>-547.508350211945 321.251819578641 -99.2744220566387</t>
  </si>
  <si>
    <t>-581.497671561411 313.03930421523 314.826905631439</t>
  </si>
  <si>
    <t>-633.418998015384 327.341639909632 774.873297717851</t>
  </si>
  <si>
    <t>-482.53044863973 332.086169534539 830.496730631594</t>
  </si>
  <si>
    <t>-518.515748298743 137.645338058248 -97.1430177608257</t>
  </si>
  <si>
    <t>-516.304932940324 115.050435147293 317.811416076554</t>
  </si>
  <si>
    <t>-555.940091785984 44.9763902415816 773.842649572365</t>
  </si>
  <si>
    <t>-403.283117639118 53.9310867274157 823.837557001725</t>
  </si>
  <si>
    <t>9763-20170724T120854.241960700.bin</t>
  </si>
  <si>
    <t>-533.007254396132 229.868614733522 -96.5596158648453</t>
  </si>
  <si>
    <t>-553.718690052669 225.393073396797 -205.226564503077</t>
  </si>
  <si>
    <t>-567.158102736847 226.296779070814 -297.119996238643</t>
  </si>
  <si>
    <t>-578.539753734146 228.837486511842 -380.198982980827</t>
  </si>
  <si>
    <t>-588.539418595833 233.103468107071 -463.385238490325</t>
  </si>
  <si>
    <t>-601.587352029788 241.187440785171 -585.078850408331</t>
  </si>
  <si>
    <t>-591.477242948104 248.967514502772 -662.392994292713</t>
  </si>
  <si>
    <t>-595.365069405101 268.931968329087 -529.655394091023</t>
  </si>
  <si>
    <t>-582.639167549534 420.905596902399 -496.792487823952</t>
  </si>
  <si>
    <t>-462.236381947818 425.619419944509 -241.724744817504</t>
  </si>
  <si>
    <t>-243.444881518935 347.67552965933 -243.612386360669</t>
  </si>
  <si>
    <t>-596.358981691 206.348553907265 -533.706234143307</t>
  </si>
  <si>
    <t>-604.915251890517 51.6134038137852 -515.789515435428</t>
  </si>
  <si>
    <t>-429.74706847174 124.915184939468 -332.557501862118</t>
  </si>
  <si>
    <t>-547.62402780853 321.685404427067 -99.3154198440087</t>
  </si>
  <si>
    <t>-581.626656370242 313.302314619059 314.781373342516</t>
  </si>
  <si>
    <t>-633.452930178581 327.249339412503 774.85579785431</t>
  </si>
  <si>
    <t>-482.535012498631 332.087093394842 830.391400392458</t>
  </si>
  <si>
    <t>-518.65991832328 137.992615748582 -97.1847006200048</t>
  </si>
  <si>
    <t>-516.507232346222 115.229417099662 317.760844589598</t>
  </si>
  <si>
    <t>-555.941035427504 44.9274048077586 773.797403729686</t>
  </si>
  <si>
    <t>-403.236495359876 52.765676778753 823.834390292732</t>
  </si>
  <si>
    <t>9763-20170724T120854.277055000.bin</t>
  </si>
  <si>
    <t>-532.94234335093 230.0494562498 -96.5691700151108</t>
  </si>
  <si>
    <t>-553.622555817814 225.57746795154 -205.242244743403</t>
  </si>
  <si>
    <t>-567.016825898663 226.457544876438 -297.142419557984</t>
  </si>
  <si>
    <t>-578.350444981062 228.96606374974 -380.22901882411</t>
  </si>
  <si>
    <t>-588.295293524816 233.188295644988 -463.424063500256</t>
  </si>
  <si>
    <t>-601.255832153764 241.195990057055 -585.132062653773</t>
  </si>
  <si>
    <t>-591.15023160317 248.913761681659 -662.452958567374</t>
  </si>
  <si>
    <t>-595.076267573321 268.975237982555 -529.721156828399</t>
  </si>
  <si>
    <t>-582.440206852647 420.972408333244 -496.956607633434</t>
  </si>
  <si>
    <t>-461.78193850074 425.781802284918 -242.011431959843</t>
  </si>
  <si>
    <t>-243.030695833206 347.732491915966 -244.185273512787</t>
  </si>
  <si>
    <t>-596.061455463514 206.389381781657 -533.734121601888</t>
  </si>
  <si>
    <t>-604.595994199793 51.6624017213617 -515.740898838949</t>
  </si>
  <si>
    <t>-429.973294048946 125.228430804041 -332.787677668031</t>
  </si>
  <si>
    <t>-547.563271171276 321.875661802541 -99.3230427017331</t>
  </si>
  <si>
    <t>-581.572327445065 313.422095930567 314.771785764051</t>
  </si>
  <si>
    <t>-633.458169890728 327.221707290342 774.848637365327</t>
  </si>
  <si>
    <t>-482.529692022557 331.973006014066 830.362984682862</t>
  </si>
  <si>
    <t>-518.61576660951 138.161897736939 -97.1909868427765</t>
  </si>
  <si>
    <t>-516.452686776677 115.290631782759 317.748586112787</t>
  </si>
  <si>
    <t>-555.936416539047 44.9673713747572 773.784537270972</t>
  </si>
  <si>
    <t>-403.257285548586 53.1491984911888 823.843982044231</t>
  </si>
  <si>
    <t>9763-20170724T120854.342292300.bin</t>
  </si>
  <si>
    <t>-532.618191069281 230.392753929482 -96.5392718020673</t>
  </si>
  <si>
    <t>-553.219208423793 225.931372000131 -205.227835206902</t>
  </si>
  <si>
    <t>-566.49638909464 226.785554751935 -297.145153571543</t>
  </si>
  <si>
    <t>-577.704863488933 229.254537135071 -380.250066631649</t>
  </si>
  <si>
    <t>-587.505067254655 233.421209232778 -463.465059311715</t>
  </si>
  <si>
    <t>-600.233306344863 241.329349594421 -585.20391457156</t>
  </si>
  <si>
    <t>-590.113481365994 248.941525563479 -662.533603822235</t>
  </si>
  <si>
    <t>-594.156872212318 269.153963649589 -529.804563433335</t>
  </si>
  <si>
    <t>-581.683196916095 421.18158729728 -497.113890368904</t>
  </si>
  <si>
    <t>-460.717130442422 426.106334515679 -242.316807408058</t>
  </si>
  <si>
    <t>-242.095100151533 347.726593192632 -245.407499488029</t>
  </si>
  <si>
    <t>-595.139724294366 206.56465081851 -533.76743116662</t>
  </si>
  <si>
    <t>-603.673972274587 51.849486247062 -515.681527143611</t>
  </si>
  <si>
    <t>-430.098529444674 126.166885068705 -332.871822653688</t>
  </si>
  <si>
    <t>-547.253104502903 322.261434011785 -99.2950977769776</t>
  </si>
  <si>
    <t>-581.395299205937 313.62090925066 314.784877265958</t>
  </si>
  <si>
    <t>-633.430455860789 327.218972717091 774.839007408867</t>
  </si>
  <si>
    <t>-482.505458759179 332.271509762426 830.336267787096</t>
  </si>
  <si>
    <t>-518.292978361305 138.474703039473 -97.1644507402507</t>
  </si>
  <si>
    <t>-516.173472996337 115.401456419052 317.764164793584</t>
  </si>
  <si>
    <t>-555.925146955693 44.9596388794644 773.758070938219</t>
  </si>
  <si>
    <t>-403.263380318077 53.1981496582832 823.861571540787</t>
  </si>
  <si>
    <t>9763-20170724T120854.375378700.bin</t>
  </si>
  <si>
    <t>-532.373233429218 230.5265338074 -96.5233008772361</t>
  </si>
  <si>
    <t>-552.932251597464 226.065441201582 -205.219753411583</t>
  </si>
  <si>
    <t>-566.146699477194 226.911897264508 -297.146406059418</t>
  </si>
  <si>
    <t>-577.28737502249 229.370124782949 -380.260512136566</t>
  </si>
  <si>
    <t>-587.008708378928 233.521977400445 -463.485596380991</t>
  </si>
  <si>
    <t>-599.609540585804 241.402710543591 -585.239597330187</t>
  </si>
  <si>
    <t>-589.46820573007 248.959295177108 -662.571857792286</t>
  </si>
  <si>
    <t>-593.589193617092 269.2398770354 -529.840181155202</t>
  </si>
  <si>
    <t>-581.158151061445 421.266051815263 -497.113039215656</t>
  </si>
  <si>
    <t>-460.106906497548 426.152263681618 -242.355623652373</t>
  </si>
  <si>
    <t>-241.513292839247 347.703592014565 -245.696921585532</t>
  </si>
  <si>
    <t>-594.571586311001 206.649627856756 -533.789846517172</t>
  </si>
  <si>
    <t>-603.082053555731 51.9361917639555 -515.677080524888</t>
  </si>
  <si>
    <t>-429.890555788385 126.632351982921 -332.86870459628</t>
  </si>
  <si>
    <t>-547.000552722291 322.386058350457 -99.2775803482637</t>
  </si>
  <si>
    <t>-581.273281612901 313.671329700323 314.790134736503</t>
  </si>
  <si>
    <t>-633.427737316394 327.191798088427 774.837460547495</t>
  </si>
  <si>
    <t>-482.501631820917 331.976798204519 830.355346285938</t>
  </si>
  <si>
    <t>-518.037872794594 138.61229917645 -97.1541202716784</t>
  </si>
  <si>
    <t>-516.014205197735 115.409998671294 317.767798996053</t>
  </si>
  <si>
    <t>-555.929901418055 44.977395186944 773.744989851245</t>
  </si>
  <si>
    <t>-403.253642221629 52.8557565142319 823.861987880382</t>
  </si>
  <si>
    <t>9763-20170724T120854.442244500.bin</t>
  </si>
  <si>
    <t>-531.772454883789 230.701275236924 -96.4929669647272</t>
  </si>
  <si>
    <t>-552.245120965448 226.26479961121 -205.20672209954</t>
  </si>
  <si>
    <t>-565.361444424473 227.122710961623 -297.147224142812</t>
  </si>
  <si>
    <t>-576.40321347209 229.586174208014 -380.274566385304</t>
  </si>
  <si>
    <t>-586.015347341714 233.737429488529 -463.512248791526</t>
  </si>
  <si>
    <t>-598.445115870547 241.611444901837 -585.284281250824</t>
  </si>
  <si>
    <t>-588.253883460729 249.069044343665 -662.619534245036</t>
  </si>
  <si>
    <t>-592.50946438133 269.451711184315 -529.877338394596</t>
  </si>
  <si>
    <t>-580.214513278435 421.469897082909 -497.068271926113</t>
  </si>
  <si>
    <t>-458.961490588752 426.218562843354 -242.404352338568</t>
  </si>
  <si>
    <t>-240.369413012288 347.768378943122 -245.810437875668</t>
  </si>
  <si>
    <t>-593.472607549208 206.861191450238 -533.826325785103</t>
  </si>
  <si>
    <t>-601.908714722758 52.1397540430992 -515.741987375095</t>
  </si>
  <si>
    <t>-429.34636596825 127.569761072648 -332.677360328048</t>
  </si>
  <si>
    <t>-546.438409557124 322.595731414026 -99.2149820767354</t>
  </si>
  <si>
    <t>-580.953702231942 313.748907865784 314.829734066391</t>
  </si>
  <si>
    <t>-633.376584202682 327.204102411281 774.835830934632</t>
  </si>
  <si>
    <t>-482.466710197987 332.106109392797 830.387680886692</t>
  </si>
  <si>
    <t>-517.406123281477 138.741226771831 -97.1472700178879</t>
  </si>
  <si>
    <t>-515.587558521856 115.340193475539 317.764369495458</t>
  </si>
  <si>
    <t>-555.874018857174 44.8246754860259 773.727414959768</t>
  </si>
  <si>
    <t>-403.168714231053 51.5020539040995 823.930382400067</t>
  </si>
  <si>
    <t>9763-20170724T120854.475331200.bin</t>
  </si>
  <si>
    <t>-531.467764928145 230.829053977022 -96.4645804478355</t>
  </si>
  <si>
    <t>-551.878094866782 226.411538431896 -205.190873293213</t>
  </si>
  <si>
    <t>-564.93342583786 227.287619484755 -297.139937004453</t>
  </si>
  <si>
    <t>-575.916345544251 229.76857820941 -380.274405576007</t>
  </si>
  <si>
    <t>-585.46610446412 233.937480606822 -463.518363757353</t>
  </si>
  <si>
    <t>-597.800484002083 241.838184677938 -585.298412851611</t>
  </si>
  <si>
    <t>-587.57018823829 249.243693043551 -662.633392614676</t>
  </si>
  <si>
    <t>-591.913870597419 269.666188963381 -529.880171372721</t>
  </si>
  <si>
    <t>-579.71358555576 421.675045246938 -497.012587759474</t>
  </si>
  <si>
    <t>-458.375261722283 426.419864555535 -242.389308883008</t>
  </si>
  <si>
    <t>-239.780627523882 347.980739838938 -245.882991081358</t>
  </si>
  <si>
    <t>-592.862679425425 207.076600249644 -533.844588470234</t>
  </si>
  <si>
    <t>-601.283310830316 52.3458162164518 -515.795995186267</t>
  </si>
  <si>
    <t>-428.805305625066 127.837877510279 -332.68240737723</t>
  </si>
  <si>
    <t>-546.132534735614 322.675465914277 -99.175995056319</t>
  </si>
  <si>
    <t>-580.803743383449 313.793236739496 314.854934706054</t>
  </si>
  <si>
    <t>-633.349553609754 327.205619642608 774.842928608904</t>
  </si>
  <si>
    <t>-482.449949302008 332.282097091132 830.406899205193</t>
  </si>
  <si>
    <t>-517.100690428647 138.934088562795 -97.1250800739379</t>
  </si>
  <si>
    <t>-515.405365850032 115.426270712178 317.781010124998</t>
  </si>
  <si>
    <t>-555.905757216752 44.9607556217061 773.714327837317</t>
  </si>
  <si>
    <t>-403.2435180229 52.6275517770746 823.906627611295</t>
  </si>
  <si>
    <t>9763-20170724T120854.543528400.bin</t>
  </si>
  <si>
    <t>-530.733283543113 231.09481330903 -96.3922068374479</t>
  </si>
  <si>
    <t>-551.030681199622 226.702391046103 -205.140713576439</t>
  </si>
  <si>
    <t>-563.965653293079 227.622542079222 -297.106299437151</t>
  </si>
  <si>
    <t>-574.82934399918 230.150951544096 -380.255011767252</t>
  </si>
  <si>
    <t>-584.24870417643 234.375658258133 -463.510997768188</t>
  </si>
  <si>
    <t>-596.380288536231 242.365810059645 -585.305570434713</t>
  </si>
  <si>
    <t>-586.01175293807 249.678302040211 -662.631013970309</t>
  </si>
  <si>
    <t>-590.597191496701 270.15356474894 -529.856093763448</t>
  </si>
  <si>
    <t>-578.577298260308 422.142953072643 -496.820696790198</t>
  </si>
  <si>
    <t>-457.084198203973 426.938156513233 -242.272111071809</t>
  </si>
  <si>
    <t>-238.471906566436 348.548630847124 -245.77690685513</t>
  </si>
  <si>
    <t>-591.516837578999 207.56634413964 -533.870337972629</t>
  </si>
  <si>
    <t>-599.927384169817 52.822770405867 -515.933702793842</t>
  </si>
  <si>
    <t>-427.779747076609 128.292675793433 -332.636976607266</t>
  </si>
  <si>
    <t>-545.409357692594 322.850161671195 -99.0950165047116</t>
  </si>
  <si>
    <t>-580.481652180871 313.861044862435 314.899877474211</t>
  </si>
  <si>
    <t>-633.311457500289 327.181359791153 774.855003421959</t>
  </si>
  <si>
    <t>-482.423630638836 332.28343552803 830.448775206055</t>
  </si>
  <si>
    <t>-516.341694377179 139.275849397734 -97.0815041084844</t>
  </si>
  <si>
    <t>-515.057062680068 115.435008251076 317.807174402187</t>
  </si>
  <si>
    <t>-555.909312102297 44.9085815363717 773.686073898312</t>
  </si>
  <si>
    <t>-403.234097183551 52.2290412733641 823.890666717336</t>
  </si>
  <si>
    <t>9763-20170724T120854.577611400.bin</t>
  </si>
  <si>
    <t>-530.287608022 231.158268898117 -96.3719415007953</t>
  </si>
  <si>
    <t>-550.527516040073 226.780778753976 -205.131618639609</t>
  </si>
  <si>
    <t>-563.400221841871 227.721295151739 -297.105864279104</t>
  </si>
  <si>
    <t>-574.201839617756 230.271165630325 -380.26203456708</t>
  </si>
  <si>
    <t>-583.553431258777 234.519714846118 -463.524513870265</t>
  </si>
  <si>
    <t>-595.579415107692 242.547597406698 -585.326996462656</t>
  </si>
  <si>
    <t>-585.116532541477 249.81606948478 -662.643910150217</t>
  </si>
  <si>
    <t>-589.846310126084 270.317875472863 -529.863616910834</t>
  </si>
  <si>
    <t>-577.89495773707 422.30055565105 -496.766525508979</t>
  </si>
  <si>
    <t>-456.360204596847 427.261588298259 -242.240915414958</t>
  </si>
  <si>
    <t>-237.71103035541 348.968471797124 -245.59723798533</t>
  </si>
  <si>
    <t>-590.758736815434 207.732187692051 -533.89855505676</t>
  </si>
  <si>
    <t>-599.210346220114 52.9950575998903 -515.986911294176</t>
  </si>
  <si>
    <t>-427.113330495399 128.338928692374 -332.575376453391</t>
  </si>
  <si>
    <t>-544.927217005267 322.902785372307 -99.0573726566329</t>
  </si>
  <si>
    <t>-580.195207234693 313.897949448245 314.920490194647</t>
  </si>
  <si>
    <t>-633.279745413251 327.194416249004 774.850583147729</t>
  </si>
  <si>
    <t>-482.404208403253 332.416897753448 830.46633277631</t>
  </si>
  <si>
    <t>-515.910759898962 139.320890670847 -97.0672995658374</t>
  </si>
  <si>
    <t>-514.809119260798 115.375148573595 317.81579441154</t>
  </si>
  <si>
    <t>-555.925507741443 44.9760120359754 773.683359513862</t>
  </si>
  <si>
    <t>-403.259160021206 52.442421764275 823.893557347616</t>
  </si>
  <si>
    <t>9763-20170724T120854.643389600.bin</t>
  </si>
  <si>
    <t>-529.324886891846 231.174923234195 -96.314535334336</t>
  </si>
  <si>
    <t>-549.459060716418 226.85355440222 -205.096077042242</t>
  </si>
  <si>
    <t>-562.224569675834 227.826144639688 -297.084870253245</t>
  </si>
  <si>
    <t>-572.922792359919 230.398777772295 -380.253761789656</t>
  </si>
  <si>
    <t>-582.164373211082 234.664195757685 -463.527583453536</t>
  </si>
  <si>
    <t>-594.022805475314 242.709499009183 -585.345387396739</t>
  </si>
  <si>
    <t>-583.341917550958 249.878918162914 -662.641842588014</t>
  </si>
  <si>
    <t>-588.358678300333 270.472001488034 -529.870977270224</t>
  </si>
  <si>
    <t>-576.520649182132 422.459210717493 -496.765027209084</t>
  </si>
  <si>
    <t>-455.077927393072 427.905290606016 -242.205278978908</t>
  </si>
  <si>
    <t>-236.350006401311 349.804841268201 -244.844400132616</t>
  </si>
  <si>
    <t>-589.280148446668 207.886780153277 -533.914652208091</t>
  </si>
  <si>
    <t>-597.80527242686 53.1474168796831 -516.011014908011</t>
  </si>
  <si>
    <t>-426.030778358033 128.554213849442 -332.062046095364</t>
  </si>
  <si>
    <t>-543.828369065923 323.047564663068 -98.9597115343161</t>
  </si>
  <si>
    <t>-579.449596998287 313.975613175525 314.986437003122</t>
  </si>
  <si>
    <t>-633.219495286229 327.212323440274 774.843680364847</t>
  </si>
  <si>
    <t>-482.377382329836 332.381632462474 830.554912104731</t>
  </si>
  <si>
    <t>-515.112108325359 139.222599834366 -97.0386195908048</t>
  </si>
  <si>
    <t>-514.253276447775 115.115077277383 317.835709713107</t>
  </si>
  <si>
    <t>-555.883261559784 44.9387199282098 773.717302251263</t>
  </si>
  <si>
    <t>-403.23519887679 52.3199290510422 823.995562955282</t>
  </si>
  <si>
    <t>9763-20170724T120854.676476000.bin</t>
  </si>
  <si>
    <t>-528.860544714769 231.152684510223 -96.2844608603306</t>
  </si>
  <si>
    <t>-548.948942323207 226.866352489311 -205.07584938861</t>
  </si>
  <si>
    <t>-561.651556590825 227.845046934762 -297.073342733443</t>
  </si>
  <si>
    <t>-572.283843534962 230.414212178667 -380.250806989451</t>
  </si>
  <si>
    <t>-581.450864020133 234.666435036504 -463.533509637698</t>
  </si>
  <si>
    <t>-593.191346635522 242.68146748746 -585.364837093101</t>
  </si>
  <si>
    <t>-582.367293428298 249.782210646385 -662.647512939375</t>
  </si>
  <si>
    <t>-587.578001467039 270.457654943049 -529.892041126877</t>
  </si>
  <si>
    <t>-575.786487182432 422.457753885995 -496.824977989811</t>
  </si>
  <si>
    <t>-454.441799620887 428.223858034396 -242.225631481579</t>
  </si>
  <si>
    <t>-235.704685030167 350.137761393639 -244.49924733008</t>
  </si>
  <si>
    <t>-588.501429552352 207.871415530402 -533.92047233227</t>
  </si>
  <si>
    <t>-597.057943359946 53.1432844440124 -515.968606106632</t>
  </si>
  <si>
    <t>-425.410447096395 128.611641561234 -331.700619836773</t>
  </si>
  <si>
    <t>-543.30916958445 323.104071578664 -98.9120945623864</t>
  </si>
  <si>
    <t>-579.106478060407 314.006744559202 315.018405895611</t>
  </si>
  <si>
    <t>-633.177569252178 327.234077783846 774.844631914277</t>
  </si>
  <si>
    <t>-482.35811974018 332.427651928515 830.615032796824</t>
  </si>
  <si>
    <t>-514.696089702319 139.129063495062 -97.0178839711455</t>
  </si>
  <si>
    <t>-513.881784994657 114.978984932894 317.85403068085</t>
  </si>
  <si>
    <t>-555.856107103564 44.9783252143329 773.742396227336</t>
  </si>
  <si>
    <t>-403.237562504628 52.5848568486854 824.076583421027</t>
  </si>
  <si>
    <t>9763-20170724T120854.739644900.bin</t>
  </si>
  <si>
    <t>-528.138752161226 231.069904625666 -96.1944603974598</t>
  </si>
  <si>
    <t>-548.10419519686 226.821951366755 -205.010081343636</t>
  </si>
  <si>
    <t>-560.636730704755 227.777626088591 -297.031038511091</t>
  </si>
  <si>
    <t>-571.090013990164 230.302126342955 -380.232483126081</t>
  </si>
  <si>
    <t>-580.053125727353 234.485754452011 -463.540918374551</t>
  </si>
  <si>
    <t>-591.469153891778 242.372315237279 -585.41135862898</t>
  </si>
  <si>
    <t>-580.324810077992 249.316989334326 -662.662806986498</t>
  </si>
  <si>
    <t>-585.991381545538 270.206903687476 -529.954189189113</t>
  </si>
  <si>
    <t>-574.334072336353 422.250982813125 -497.046255551109</t>
  </si>
  <si>
    <t>-453.165751584878 428.716520416869 -242.379625121027</t>
  </si>
  <si>
    <t>-234.326009821882 350.900333755108 -243.90943618333</t>
  </si>
  <si>
    <t>-586.928376076346 207.616671203348 -533.917048493048</t>
  </si>
  <si>
    <t>-595.582629720811 52.9116080725566 -515.803494628366</t>
  </si>
  <si>
    <t>-424.288566670665 128.423553176136 -331.359155859376</t>
  </si>
  <si>
    <t>-542.526085809806 323.200018087351 -98.8240781692231</t>
  </si>
  <si>
    <t>-578.478406631949 314.02974499677 315.091321517247</t>
  </si>
  <si>
    <t>-633.103672337684 327.287257209184 774.842675899159</t>
  </si>
  <si>
    <t>-482.327576111752 332.606751338163 830.71834791018</t>
  </si>
  <si>
    <t>-514.041291606374 138.832433901675 -96.9498287627549</t>
  </si>
  <si>
    <t>-513.097988232474 114.647420032718 317.919775196819</t>
  </si>
  <si>
    <t>-555.786717467096 44.971622692831 773.814245714038</t>
  </si>
  <si>
    <t>-403.210864792392 52.6850319091359 824.261608389719</t>
  </si>
  <si>
    <t>9763-20170724T120854.777746300.bin</t>
  </si>
  <si>
    <t>-527.91273082725 231.028769598391 -96.1514429427896</t>
  </si>
  <si>
    <t>-547.821890582987 226.771415308662 -204.97692611341</t>
  </si>
  <si>
    <t>-560.26143258203 227.696293698862 -297.010888477794</t>
  </si>
  <si>
    <t>-570.612939990263 230.182475040028 -380.226316792733</t>
  </si>
  <si>
    <t>-579.456826787213 234.316319247628 -463.549920837116</t>
  </si>
  <si>
    <t>-590.679316520993 242.118830884442 -585.443765696136</t>
  </si>
  <si>
    <t>-579.360564731996 248.97098819024 -662.678156783395</t>
  </si>
  <si>
    <t>-585.295667285137 269.991782408218 -529.996950729318</t>
  </si>
  <si>
    <t>-573.756667378194 422.078789883906 -497.220452502812</t>
  </si>
  <si>
    <t>-452.63641851638 428.852258852276 -242.539133170838</t>
  </si>
  <si>
    <t>-233.799345332459 351.02742537749 -244.008160224927</t>
  </si>
  <si>
    <t>-586.214227474253 207.398794977103 -533.918723145304</t>
  </si>
  <si>
    <t>-594.877392097703 52.7072463927027 -515.71562903932</t>
  </si>
  <si>
    <t>-423.834948745515 128.293752066293 -331.099862402597</t>
  </si>
  <si>
    <t>-542.350996115966 323.281288965756 -98.7934488110047</t>
  </si>
  <si>
    <t>-578.224635081589 313.995232769019 315.12618221681</t>
  </si>
  <si>
    <t>-633.078750320325 327.275606093413 774.846808738812</t>
  </si>
  <si>
    <t>-482.317697673674 332.505058625067 830.771591364371</t>
  </si>
  <si>
    <t>-513.791485396587 138.695500139355 -96.9048150275415</t>
  </si>
  <si>
    <t>-512.771441593367 114.519716574987 317.965180990466</t>
  </si>
  <si>
    <t>-555.755389734779 44.9698236357592 773.856332549817</t>
  </si>
  <si>
    <t>-403.18084686609 52.2858818666116 824.366849646383</t>
  </si>
  <si>
    <t>9763-20170724T120854.840900700.bin</t>
  </si>
  <si>
    <t>-527.680742520169 231.314651615553 -96.074098152931</t>
  </si>
  <si>
    <t>-547.526764446206 227.046134840492 -204.910739692391</t>
  </si>
  <si>
    <t>-559.832470852177 227.889245159533 -296.963388196908</t>
  </si>
  <si>
    <t>-570.032241476495 230.270436174303 -380.200493605293</t>
  </si>
  <si>
    <t>-578.694255209896 234.267668212262 -463.550087798721</t>
  </si>
  <si>
    <t>-589.618974156959 241.834231786635 -585.485720566636</t>
  </si>
  <si>
    <t>-577.993633069301 248.450696717659 -662.695136489094</t>
  </si>
  <si>
    <t>-584.375072428329 269.814152684369 -530.079519420746</t>
  </si>
  <si>
    <t>-573.069116160459 421.980176227288 -497.63121686048</t>
  </si>
  <si>
    <t>-452.329607220305 429.373031926985 -242.7864030203</t>
  </si>
  <si>
    <t>-233.569460222051 351.329577745551 -244.109095997303</t>
  </si>
  <si>
    <t>-585.275662833577 207.213773412152 -533.883345751357</t>
  </si>
  <si>
    <t>-593.907435458513 52.5458467987512 -515.398953659909</t>
  </si>
  <si>
    <t>-423.376969086165 128.354945495532 -330.196968543092</t>
  </si>
  <si>
    <t>-542.211821506128 323.831242199672 -98.7523574448752</t>
  </si>
  <si>
    <t>-577.694616543869 313.958066752658 315.187437298228</t>
  </si>
  <si>
    <t>-632.990289267957 327.323175149418 774.854117817027</t>
  </si>
  <si>
    <t>-482.270191063202 332.916940159491 830.854127738649</t>
  </si>
  <si>
    <t>-513.46451139699 138.753233001944 -96.8154451563925</t>
  </si>
  <si>
    <t>-512.278701102189 114.566073370843 318.053434806228</t>
  </si>
  <si>
    <t>-555.720900760064 45.0508280937145 773.928474606585</t>
  </si>
  <si>
    <t>-403.183951439943 52.6843648393233 824.505630751673</t>
  </si>
  <si>
    <t>9763-20170724T120854.907075300.bin</t>
  </si>
  <si>
    <t>-527.414757042104 231.707350152502 -95.9890639063656</t>
  </si>
  <si>
    <t>-547.241407034071 227.430600099381 -204.828808251647</t>
  </si>
  <si>
    <t>-559.41012746041 228.18786628232 -296.900520016351</t>
  </si>
  <si>
    <t>-569.440052740387 230.459205525586 -380.161404952627</t>
  </si>
  <si>
    <t>-577.887651782304 234.312334183327 -463.53965403947</t>
  </si>
  <si>
    <t>-588.451349988692 241.629686753308 -585.522382121192</t>
  </si>
  <si>
    <t>-576.555823797227 248.033127364166 -662.708547826458</t>
  </si>
  <si>
    <t>-583.374594984864 269.722908283077 -530.157824677028</t>
  </si>
  <si>
    <t>-572.195363468546 421.982643395022 -498.081744816974</t>
  </si>
  <si>
    <t>-451.943524662744 430.057985668997 -243.027010888782</t>
  </si>
  <si>
    <t>-233.087222969409 352.277894924917 -243.867347323272</t>
  </si>
  <si>
    <t>-584.257632568871 207.114709971187 -533.836959959958</t>
  </si>
  <si>
    <t>-592.934018180149 52.4948548137324 -514.976964171388</t>
  </si>
  <si>
    <t>-422.897493850344 128.886887875537 -329.296054595075</t>
  </si>
  <si>
    <t>-541.838754432291 324.284990838713 -98.6898438962442</t>
  </si>
  <si>
    <t>-577.152585949206 313.996894854 315.254237058763</t>
  </si>
  <si>
    <t>-632.95239469426 327.292795709833 774.862385813542</t>
  </si>
  <si>
    <t>-482.248655634596 332.823073047761 830.912536342873</t>
  </si>
  <si>
    <t>-513.271517099836 139.028844301861 -96.6971447551622</t>
  </si>
  <si>
    <t>-512.040707636539 114.81347317955 318.169996261611</t>
  </si>
  <si>
    <t>-555.716269731668 45.0762903291163 773.994677018039</t>
  </si>
  <si>
    <t>-403.149990267122 51.9504401253903 824.592187317416</t>
  </si>
  <si>
    <t>9763-20170724T120854.940881100.bin</t>
  </si>
  <si>
    <t>-527.240682551182 231.999341807217 -95.952669110193</t>
  </si>
  <si>
    <t>-547.021358365013 227.710044350454 -204.800433561129</t>
  </si>
  <si>
    <t>-559.104260547826 228.402345988357 -296.883821317447</t>
  </si>
  <si>
    <t>-569.039304183566 230.592284142278 -380.158252589262</t>
  </si>
  <si>
    <t>-577.375138758877 234.341061935705 -463.552521307851</t>
  </si>
  <si>
    <t>-587.757804452234 241.479952397646 -585.561410329992</t>
  </si>
  <si>
    <t>-575.696827746591 247.760082835333 -662.732019839083</t>
  </si>
  <si>
    <t>-582.747674635705 269.653940600548 -530.23180688424</t>
  </si>
  <si>
    <t>-571.524919413473 421.960439671557 -498.36047709858</t>
  </si>
  <si>
    <t>-451.476003781794 430.537276189133 -243.226712293868</t>
  </si>
  <si>
    <t>-232.565168818528 352.90892168953 -243.870937378926</t>
  </si>
  <si>
    <t>-583.656301869165 207.040885078865 -533.818049194683</t>
  </si>
  <si>
    <t>-592.398848207027 52.4584436390494 -514.740149924111</t>
  </si>
  <si>
    <t>-422.558860871787 129.060098532493 -328.939707552206</t>
  </si>
  <si>
    <t>-541.571713973108 324.570614658042 -98.6666220540802</t>
  </si>
  <si>
    <t>-576.966858786131 314.128531540519 315.266587448793</t>
  </si>
  <si>
    <t>-632.932260485793 327.287745467683 774.862309559235</t>
  </si>
  <si>
    <t>-482.239035026139 333.075583874308 830.914781327048</t>
  </si>
  <si>
    <t>-513.175502796884 139.356980124866 -96.6317804841683</t>
  </si>
  <si>
    <t>-512.029489584327 115.016823882038 318.228235329153</t>
  </si>
  <si>
    <t>-555.73017509423 45.1061003690954 774.025285919674</t>
  </si>
  <si>
    <t>-403.159125383692 52.0293445470718 824.601557503566</t>
  </si>
  <si>
    <t>9763-20170724T120855.007038700.bin</t>
  </si>
  <si>
    <t>-526.689600125457 232.536780195688 -95.8555944142379</t>
  </si>
  <si>
    <t>-546.34115986834 228.24682319053 -204.726731388669</t>
  </si>
  <si>
    <t>-558.395381391404 228.783194629456 -296.81501213126</t>
  </si>
  <si>
    <t>-568.3394582138 230.77255019522 -380.093272503546</t>
  </si>
  <si>
    <t>-576.720927232497 234.260573921402 -463.494242798795</t>
  </si>
  <si>
    <t>-587.211988654999 240.953431012273 -585.519123018126</t>
  </si>
  <si>
    <t>-574.971657268379 246.945507714801 -662.684446894353</t>
  </si>
  <si>
    <t>-582.084181769577 269.328590699688 -530.303373974756</t>
  </si>
  <si>
    <t>-570.512759312118 421.685182137175 -498.8038076906</t>
  </si>
  <si>
    <t>-450.434287602963 431.630495582848 -243.733562304307</t>
  </si>
  <si>
    <t>-231.416441856318 354.301882591429 -243.711227255157</t>
  </si>
  <si>
    <t>-583.13313771923 206.704335922646 -533.648018911056</t>
  </si>
  <si>
    <t>-592.113513546396 52.2076965898998 -514.0011374894</t>
  </si>
  <si>
    <t>-422.217030035188 129.09150394063 -327.914734061145</t>
  </si>
  <si>
    <t>-540.899348277698 324.990512295004 -98.5999949829547</t>
  </si>
  <si>
    <t>-576.695750847724 314.289566827841 315.292158828786</t>
  </si>
  <si>
    <t>-632.937512515872 327.226129678043 774.855444574374</t>
  </si>
  <si>
    <t>-482.241831923015 332.811597161518 830.921818007318</t>
  </si>
  <si>
    <t>-512.7301820637 140.020015592019 -96.5084793614959</t>
  </si>
  <si>
    <t>-511.995877719483 115.357140439569 318.333419987224</t>
  </si>
  <si>
    <t>-555.758696998879 45.1721714956957 774.089608889753</t>
  </si>
  <si>
    <t>-403.181998566014 52.3454990623006 824.614275523375</t>
  </si>
  <si>
    <t>9763-20170724T120855.055175200.bin</t>
  </si>
  <si>
    <t>-526.310322050519 232.811960758095 -95.8075712795294</t>
  </si>
  <si>
    <t>-545.88775291433 228.525384586934 -204.692194066868</t>
  </si>
  <si>
    <t>-557.949110104699 228.956786854403 -296.779984384595</t>
  </si>
  <si>
    <t>-567.929476536894 230.809464041211 -380.05730552208</t>
  </si>
  <si>
    <t>-576.378243786748 234.118929932131 -463.458651767014</t>
  </si>
  <si>
    <t>-587.00254437434 240.505819263366 -585.488390113012</t>
  </si>
  <si>
    <t>-574.731699659681 246.316440032698 -662.662690758054</t>
  </si>
  <si>
    <t>-581.773943783345 269.018994674188 -530.353085377366</t>
  </si>
  <si>
    <t>-570.012428731729 421.407377770435 -499.085139930654</t>
  </si>
  <si>
    <t>-449.842260657111 431.908496544017 -244.080295177741</t>
  </si>
  <si>
    <t>-230.791265149823 354.674378729043 -243.790427488525</t>
  </si>
  <si>
    <t>-582.907501148646 206.387431509679 -533.532583499955</t>
  </si>
  <si>
    <t>-592.009983324872 51.9567958507587 -513.464087481144</t>
  </si>
  <si>
    <t>-422.004882949845 129.021875280412 -327.431111675315</t>
  </si>
  <si>
    <t>-540.483311166035 325.201721095618 -98.5628741843257</t>
  </si>
  <si>
    <t>-576.551217833479 314.378581817339 315.302529521783</t>
  </si>
  <si>
    <t>-632.92266731728 327.223979961519 774.849693990546</t>
  </si>
  <si>
    <t>-482.235298005508 332.817524050389 830.937307558395</t>
  </si>
  <si>
    <t>-512.393304285437 140.359729451278 -96.4524860989682</t>
  </si>
  <si>
    <t>-511.97112087033 115.468445063766 318.376205480022</t>
  </si>
  <si>
    <t>-555.761231459433 45.1931367076072 774.11792112434</t>
  </si>
  <si>
    <t>-403.181333714873 52.3340059793168 824.637224195443</t>
  </si>
  <si>
    <t>9763-20170724T120855.076230000.bin</t>
  </si>
  <si>
    <t>-525.906035476708 233.011286487549 -95.761991292422</t>
  </si>
  <si>
    <t>-545.416812870305 228.736798609612 -204.659073802371</t>
  </si>
  <si>
    <t>-557.487959699918 229.063907700106 -296.746053099076</t>
  </si>
  <si>
    <t>-567.505804465104 230.778216978268 -380.021619132727</t>
  </si>
  <si>
    <t>-576.022139124264 233.904915190898 -463.423229150042</t>
  </si>
  <si>
    <t>-586.779617389073 239.97677097482 -585.457362093055</t>
  </si>
  <si>
    <t>-574.52279165193 245.618417599491 -662.646474653008</t>
  </si>
  <si>
    <t>-581.464782478047 268.632068602882 -530.403925890078</t>
  </si>
  <si>
    <t>-569.601237441881 421.058368173653 -499.393019704146</t>
  </si>
  <si>
    <t>-449.361049258369 432.086306858227 -244.443557883414</t>
  </si>
  <si>
    <t>-230.297912769659 354.888337481517 -243.860418119086</t>
  </si>
  <si>
    <t>-582.653821236749 205.993031621499 -533.415747432589</t>
  </si>
  <si>
    <t>-591.833682128841 51.618796919088 -512.892265838316</t>
  </si>
  <si>
    <t>-421.786124304911 129.057463479063 -327.035571338279</t>
  </si>
  <si>
    <t>-540.041568431018 325.35108309818 -98.5181774610719</t>
  </si>
  <si>
    <t>-576.378388888585 314.434842248151 315.321263776988</t>
  </si>
  <si>
    <t>-632.915620771486 327.20835372701 774.849416876212</t>
  </si>
  <si>
    <t>-482.23132069221 332.556950395641 830.969374892099</t>
  </si>
  <si>
    <t>-512.027892515837 140.573698160489 -96.4035226647011</t>
  </si>
  <si>
    <t>-511.903473387836 115.486722412283 318.413593120253</t>
  </si>
  <si>
    <t>-555.760674812144 45.2531955343838 774.152440765556</t>
  </si>
  <si>
    <t>-403.194178706805 52.6091552650462 824.681462666957</t>
  </si>
  <si>
    <t>9763-20170724T120855.156456400.bin</t>
  </si>
  <si>
    <t>-525.057802252915 233.341528470952 -95.649348682297</t>
  </si>
  <si>
    <t>-544.424109787279 229.069501817303 -204.572249117479</t>
  </si>
  <si>
    <t>-556.5147335939 229.225786744722 -296.657187812423</t>
  </si>
  <si>
    <t>-566.610327853515 230.719513159382 -379.927706700852</t>
  </si>
  <si>
    <t>-575.266694964992 233.560377810235 -463.32514322264</t>
  </si>
  <si>
    <t>-586.29881795131 239.144592124882 -585.358057067129</t>
  </si>
  <si>
    <t>-574.177139014764 244.492855932268 -662.589411394752</t>
  </si>
  <si>
    <t>-580.807100244906 268.018605794826 -530.436611551014</t>
  </si>
  <si>
    <t>-568.599765113973 420.493659746231 -499.791156726079</t>
  </si>
  <si>
    <t>-448.59902494156 432.604141617371 -244.778016069901</t>
  </si>
  <si>
    <t>-229.55481466026 355.358365148578 -243.661071134428</t>
  </si>
  <si>
    <t>-582.108913906505 205.369972760157 -533.185600684669</t>
  </si>
  <si>
    <t>-591.552044653833 51.1209299278614 -511.872306045521</t>
  </si>
  <si>
    <t>-421.146673565887 129.812140686061 -326.599709965739</t>
  </si>
  <si>
    <t>-539.096875146938 325.659076279077 -98.4231461823751</t>
  </si>
  <si>
    <t>-575.971479539341 314.607262238641 315.365087504231</t>
  </si>
  <si>
    <t>-632.885741304753 327.208406518147 774.84908170284</t>
  </si>
  <si>
    <t>-482.220705903125 332.771123444118 831.000093898084</t>
  </si>
  <si>
    <t>-511.285928301774 140.941928117007 -96.2676898687041</t>
  </si>
  <si>
    <t>-511.619207905395 115.448345586697 318.52445675975</t>
  </si>
  <si>
    <t>-555.711912599716 45.1981869148601 774.232956065637</t>
  </si>
  <si>
    <t>-403.097793617241 50.7908300655658 824.843947406165</t>
  </si>
  <si>
    <t>9763-20170724T120855.177544300.bin</t>
  </si>
  <si>
    <t>-524.601520637455 233.500824795924 -95.5976439986816</t>
  </si>
  <si>
    <t>-543.903789061925 229.237538649219 -204.532220171605</t>
  </si>
  <si>
    <t>-556.038002897663 229.315791882657 -296.611531536304</t>
  </si>
  <si>
    <t>-566.214083573183 230.707070669637 -379.874049071877</t>
  </si>
  <si>
    <t>-574.993003687724 233.414751311242 -463.262974523373</t>
  </si>
  <si>
    <t>-586.251651385908 238.771286132076 -585.285469403477</t>
  </si>
  <si>
    <t>-574.266171975746 243.980424000336 -662.547644000825</t>
  </si>
  <si>
    <t>-580.644628506986 267.747438624263 -530.429437688344</t>
  </si>
  <si>
    <t>-568.240399746329 420.242555065417 -499.9382143374</t>
  </si>
  <si>
    <t>-448.354806169805 432.549348469953 -244.880146817881</t>
  </si>
  <si>
    <t>-229.285456118943 355.379165887937 -243.495905380507</t>
  </si>
  <si>
    <t>-581.978343231066 205.094219742565 -533.056729546475</t>
  </si>
  <si>
    <t>-591.470857493362 50.9034160802114 -511.340299790518</t>
  </si>
  <si>
    <t>-420.937317158702 130.148221031789 -326.409965512853</t>
  </si>
  <si>
    <t>-538.582871245223 325.813044422337 -98.3691131358281</t>
  </si>
  <si>
    <t>-575.720647949637 314.630643165643 315.39210094171</t>
  </si>
  <si>
    <t>-632.880278199989 327.19277199112 774.844179054646</t>
  </si>
  <si>
    <t>-482.222359133647 332.621593598095 831.027214983967</t>
  </si>
  <si>
    <t>-510.888674047232 141.121170360426 -96.212637919883</t>
  </si>
  <si>
    <t>-511.423575136975 115.457181321547 318.568843434176</t>
  </si>
  <si>
    <t>-555.697085598321 45.2650327378028 774.276265146946</t>
  </si>
  <si>
    <t>-403.114934812517 51.5826355017805 824.898506249525</t>
  </si>
  <si>
    <t>9763-20170724T120855.242329200.bin</t>
  </si>
  <si>
    <t>-523.673540619745 233.674276161155 -95.4942846422871</t>
  </si>
  <si>
    <t>-542.860124344589 229.433659642109 -204.450195359668</t>
  </si>
  <si>
    <t>-555.066616913861 229.395118803955 -296.519975766027</t>
  </si>
  <si>
    <t>-565.379539808973 230.629540664827 -379.768139957364</t>
  </si>
  <si>
    <t>-574.368524612989 233.132290187603 -463.141179153868</t>
  </si>
  <si>
    <t>-586.016516634521 238.138147592008 -585.141997293989</t>
  </si>
  <si>
    <t>-574.294294565149 243.107974260179 -662.460240347796</t>
  </si>
  <si>
    <t>-580.232277553227 267.271729086028 -530.387881372777</t>
  </si>
  <si>
    <t>-567.643535141353 419.802469092156 -500.19916471581</t>
  </si>
  <si>
    <t>-447.546731149002 432.482272079918 -245.258871578965</t>
  </si>
  <si>
    <t>-228.491319241305 355.274809496536 -243.752518036247</t>
  </si>
  <si>
    <t>-581.578747165124 204.611220033279 -532.830300386694</t>
  </si>
  <si>
    <t>-591.086607775611 50.4953355261184 -510.573167712082</t>
  </si>
  <si>
    <t>-420.524972987237 130.457483154739 -326.170211568065</t>
  </si>
  <si>
    <t>-537.588480975922 326.022838455669 -98.2624859214491</t>
  </si>
  <si>
    <t>-575.268943046384 314.614294260671 315.443488369243</t>
  </si>
  <si>
    <t>-632.801970448371 327.281221372961 774.83803118639</t>
  </si>
  <si>
    <t>-482.18849256035 332.889244696022 831.122528819718</t>
  </si>
  <si>
    <t>-510.025840202567 141.241719403566 -96.1163404932373</t>
  </si>
  <si>
    <t>-510.90555945794 115.278749815587 318.645940280959</t>
  </si>
  <si>
    <t>-555.589382613284 45.3138814908746 774.376476664513</t>
  </si>
  <si>
    <t>-403.085015038869 52.1749050775049 825.161800485775</t>
  </si>
  <si>
    <t>9763-20170724T120855.275426600.bin</t>
  </si>
  <si>
    <t>-523.268375891536 233.708108863781 -95.4357760656867</t>
  </si>
  <si>
    <t>-542.411207046863 229.485201568375 -204.400184619476</t>
  </si>
  <si>
    <t>-554.668281570209 229.416256821685 -296.463056818832</t>
  </si>
  <si>
    <t>-565.062702039564 230.607462402024 -379.701697944939</t>
  </si>
  <si>
    <t>-574.169893261526 233.051315005813 -463.063792941599</t>
  </si>
  <si>
    <t>-586.030997551046 237.956023124313 -585.048097351243</t>
  </si>
  <si>
    <t>-574.433245904764 242.826283654393 -662.391327572326</t>
  </si>
  <si>
    <t>-580.14225069252 267.134759199051 -530.329280803378</t>
  </si>
  <si>
    <t>-567.430487071702 419.673683884756 -500.209085545662</t>
  </si>
  <si>
    <t>-447.119672012126 432.559302537921 -245.380017276569</t>
  </si>
  <si>
    <t>-228.089575266961 355.278388024069 -243.96384371651</t>
  </si>
  <si>
    <t>-581.510665287311 204.472804592381 -532.715427469896</t>
  </si>
  <si>
    <t>-591.013611874932 50.3797498942265 -510.287114938789</t>
  </si>
  <si>
    <t>-420.274279356265 130.573243629247 -326.107511248616</t>
  </si>
  <si>
    <t>-537.183287471803 326.086586756012 -98.2053195618644</t>
  </si>
  <si>
    <t>-575.019190120406 314.603654024994 315.484382322947</t>
  </si>
  <si>
    <t>-632.766719624986 327.316820038947 774.841489636051</t>
  </si>
  <si>
    <t>-482.177063170274 333.034304634586 831.178781527057</t>
  </si>
  <si>
    <t>-509.604319215826 141.249905713327 -96.0544784685367</t>
  </si>
  <si>
    <t>-510.610282698153 115.230318737355 318.70394343554</t>
  </si>
  <si>
    <t>-555.519677772764 45.3572247594 774.429690230267</t>
  </si>
  <si>
    <t>-403.058115905188 52.3604045204452 825.324224297885</t>
  </si>
  <si>
    <t>9763-20170724T120855.344225700.bin</t>
  </si>
  <si>
    <t>-522.464704621504 233.765157750355 -95.3019559016009</t>
  </si>
  <si>
    <t>-541.579874852428 229.596533390381 -204.273237956269</t>
  </si>
  <si>
    <t>-553.920318168554 229.504031384524 -296.325046726909</t>
  </si>
  <si>
    <t>-564.434702269505 230.648981641079 -379.549325426225</t>
  </si>
  <si>
    <t>-573.707621423932 233.022613067591 -462.894995999835</t>
  </si>
  <si>
    <t>-585.861938011739 237.799905127937 -584.855558939685</t>
  </si>
  <si>
    <t>-574.37385141357 242.489743464685 -662.226351768139</t>
  </si>
  <si>
    <t>-579.822638325507 267.035548840586 -530.183345560616</t>
  </si>
  <si>
    <t>-566.904676632453 419.580646570028 -500.193786861484</t>
  </si>
  <si>
    <t>-446.145619088175 433.176651648731 -245.613861865127</t>
  </si>
  <si>
    <t>-227.108884976148 355.916288169564 -244.104953340611</t>
  </si>
  <si>
    <t>-581.234809150791 204.371849274623 -532.497299967843</t>
  </si>
  <si>
    <t>-590.774256251124 50.3193581046141 -509.812854916748</t>
  </si>
  <si>
    <t>-419.517642708586 130.728422882195 -326.050745290698</t>
  </si>
  <si>
    <t>-536.252026241908 326.164530212176 -98.0563689890287</t>
  </si>
  <si>
    <t>-574.389185159924 314.532699274405 315.601554354218</t>
  </si>
  <si>
    <t>-632.691926017813 327.369646649288 774.858448980896</t>
  </si>
  <si>
    <t>-482.145089788808 333.162849183464 831.302369733952</t>
  </si>
  <si>
    <t>-508.923687580833 141.268717911461 -95.9383345201121</t>
  </si>
  <si>
    <t>-509.975758017874 115.17541640406 318.815372962438</t>
  </si>
  <si>
    <t>-555.366702048482 45.3373394714988 774.511899671505</t>
  </si>
  <si>
    <t>-402.970729311133 52.0290395135678 825.644201172351</t>
  </si>
  <si>
    <t>9763-20170724T120855.378346700.bin</t>
  </si>
  <si>
    <t>-522.123964735479 233.706692900701 -95.2332004600843</t>
  </si>
  <si>
    <t>-541.247812627019 229.571983118782 -204.204213047903</t>
  </si>
  <si>
    <t>-553.618172170185 229.487115083621 -296.251986123367</t>
  </si>
  <si>
    <t>-564.169338103627 230.631869491103 -379.47167590191</t>
  </si>
  <si>
    <t>-573.489019118849 232.998754165833 -462.812371087004</t>
  </si>
  <si>
    <t>-585.723417094967 237.758342079869 -584.765549428041</t>
  </si>
  <si>
    <t>-574.267466750617 242.374085464289 -662.145628630843</t>
  </si>
  <si>
    <t>-579.63771109673 267.001686769888 -530.102598649047</t>
  </si>
  <si>
    <t>-566.641580022618 419.537574279944 -500.10357278645</t>
  </si>
  <si>
    <t>-445.68315495214 433.491302102295 -245.637580638413</t>
  </si>
  <si>
    <t>-226.57677242179 356.430566457007 -244.037134600351</t>
  </si>
  <si>
    <t>-581.072509955247 204.337763757302 -532.404516255273</t>
  </si>
  <si>
    <t>-590.646992643541 50.3046032368879 -509.63745750122</t>
  </si>
  <si>
    <t>-419.102397597394 130.707700251603 -325.996816374384</t>
  </si>
  <si>
    <t>-535.814497925723 326.142025194502 -97.9788611404872</t>
  </si>
  <si>
    <t>-574.079880496502 314.506938563279 315.66706658655</t>
  </si>
  <si>
    <t>-632.66141542721 327.386903774772 774.872890949357</t>
  </si>
  <si>
    <t>-482.135808759529 333.366463098886 831.353904278592</t>
  </si>
  <si>
    <t>-508.659569620759 141.147707254267 -95.8896888881527</t>
  </si>
  <si>
    <t>-509.74394173051 115.052423265852 318.863790608292</t>
  </si>
  <si>
    <t>-555.281021006236 45.2265658499834 774.549234152612</t>
  </si>
  <si>
    <t>-402.893178849022 51.2255099059037 825.791447866404</t>
  </si>
  <si>
    <t>9763-20170724T120855.441490900.bin</t>
  </si>
  <si>
    <t>-521.77833434948 233.56821514518 -95.1633957002075</t>
  </si>
  <si>
    <t>-540.908853180607 229.490798829896 -204.13539057701</t>
  </si>
  <si>
    <t>-553.344189830206 229.414197986367 -296.174497229159</t>
  </si>
  <si>
    <t>-563.978890341542 230.552547192072 -379.383536505595</t>
  </si>
  <si>
    <t>-573.407599270289 232.899555998923 -462.712605901909</t>
  </si>
  <si>
    <t>-585.829813258697 237.615893610449 -584.648513339236</t>
  </si>
  <si>
    <t>-574.394526233954 242.07448895466 -662.040773002968</t>
  </si>
  <si>
    <t>-579.627863558049 266.877936214716 -530.008530215583</t>
  </si>
  <si>
    <t>-566.456130363773 419.399223519733 -499.980340091549</t>
  </si>
  <si>
    <t>-445.029679872523 433.335532026913 -245.73627410155</t>
  </si>
  <si>
    <t>-225.806313718288 356.611828068892 -243.970247680599</t>
  </si>
  <si>
    <t>-581.130217118966 204.214855284445 -532.279395277842</t>
  </si>
  <si>
    <t>-590.84714972082 50.1994744995791 -509.438027571622</t>
  </si>
  <si>
    <t>-419.099015210794 130.39120096334 -325.878756350007</t>
  </si>
  <si>
    <t>-535.363692724447 326.0385317729 -97.8815129398103</t>
  </si>
  <si>
    <t>-573.743275812544 314.409066857512 315.754033892795</t>
  </si>
  <si>
    <t>-632.649755401097 327.343688459588 774.895668562718</t>
  </si>
  <si>
    <t>-482.140460183595 333.291867717929 831.423379575392</t>
  </si>
  <si>
    <t>-508.43949880339 141.020347123732 -95.8491236279441</t>
  </si>
  <si>
    <t>-509.672971166595 114.873174974344 318.900691469087</t>
  </si>
  <si>
    <t>-555.227252770012 45.3424521512602 774.607777975713</t>
  </si>
  <si>
    <t>-402.901735024511 52.1768812323564 825.93088907378</t>
  </si>
  <si>
    <t>9763-20170724T120855.507666200.bin</t>
  </si>
  <si>
    <t>-521.656775897357 233.421873882745 -95.1414061357931</t>
  </si>
  <si>
    <t>-540.799474882877 229.405422327705 -204.113669514541</t>
  </si>
  <si>
    <t>-553.312545171067 229.355213546067 -296.142029386887</t>
  </si>
  <si>
    <t>-564.045249866251 230.509739491516 -379.338386752622</t>
  </si>
  <si>
    <t>-573.599691910531 232.865840746497 -462.652777109355</t>
  </si>
  <si>
    <t>-586.236341411095 237.588577062657 -584.566441743615</t>
  </si>
  <si>
    <t>-574.855572072832 241.95664867995 -661.971936265028</t>
  </si>
  <si>
    <t>-579.886653764852 266.846825483724 -529.94154718053</t>
  </si>
  <si>
    <t>-566.376817836863 419.321451428193 -499.865507321984</t>
  </si>
  <si>
    <t>-444.514030334134 433.074024797422 -245.820483814389</t>
  </si>
  <si>
    <t>-225.319289410029 356.270388990568 -243.977830605405</t>
  </si>
  <si>
    <t>-581.496329646258 204.185809570311 -532.202114763998</t>
  </si>
  <si>
    <t>-591.406617617889 50.1885642690584 -509.288455643349</t>
  </si>
  <si>
    <t>-419.432533840586 130.131967330051 -325.775858012426</t>
  </si>
  <si>
    <t>-535.098099984425 325.895253271902 -97.8401337367299</t>
  </si>
  <si>
    <t>-573.745652587946 314.287588489959 315.771072240789</t>
  </si>
  <si>
    <t>-632.670667179145 327.27650779751 774.906355255322</t>
  </si>
  <si>
    <t>-482.159348996619 333.03025923517 831.448816210871</t>
  </si>
  <si>
    <t>-508.459358663786 140.862104863669 -95.8730348426674</t>
  </si>
  <si>
    <t>-509.785598245219 114.690533402283 318.874935987976</t>
  </si>
  <si>
    <t>-555.20048022821 45.3583369950313 774.632311280449</t>
  </si>
  <si>
    <t>-402.856936765975 51.517053636599 825.987290059904</t>
  </si>
  <si>
    <t>9763-20170724T120855.539755400.bin</t>
  </si>
  <si>
    <t>-521.708696404582 233.374697571131 -95.1491921687825</t>
  </si>
  <si>
    <t>-540.86265840809 229.391068087451 -204.120519256175</t>
  </si>
  <si>
    <t>-553.386994860433 229.362866447319 -296.147556529782</t>
  </si>
  <si>
    <t>-564.130565813598 230.53679886758 -379.342053057845</t>
  </si>
  <si>
    <t>-573.697093186857 232.909841488861 -462.654601981967</t>
  </si>
  <si>
    <t>-586.352417132807 237.656242229268 -584.565381618962</t>
  </si>
  <si>
    <t>-574.893240970068 241.99163082231 -661.961210794313</t>
  </si>
  <si>
    <t>-579.964035020857 266.903076540796 -529.938994688469</t>
  </si>
  <si>
    <t>-566.313750476151 419.365654348405 -499.832746700736</t>
  </si>
  <si>
    <t>-444.380204041745 433.000106352414 -245.81516938675</t>
  </si>
  <si>
    <t>-225.191316269199 356.180817832475 -243.926844689251</t>
  </si>
  <si>
    <t>-581.634752565983 204.243831156824 -532.205169960486</t>
  </si>
  <si>
    <t>-591.720027730133 50.2683316277089 -509.252449578419</t>
  </si>
  <si>
    <t>-419.502093113446 129.997993573203 -325.739855916762</t>
  </si>
  <si>
    <t>-535.050613770783 325.867800087201 -97.8457657139589</t>
  </si>
  <si>
    <t>-573.758690506087 314.267573037299 315.759981595145</t>
  </si>
  <si>
    <t>-632.665673056269 327.282007079884 774.904908686639</t>
  </si>
  <si>
    <t>-482.159601172034 333.05811055801 831.459036415159</t>
  </si>
  <si>
    <t>-508.608927062844 140.775983300618 -95.8949685224399</t>
  </si>
  <si>
    <t>-509.89264899776 114.656318821738 318.856419620876</t>
  </si>
  <si>
    <t>-555.187909306516 45.4013868634629 774.643436283719</t>
  </si>
  <si>
    <t>-402.871646991539 52.1942757396739 825.99941907097</t>
  </si>
  <si>
    <t>9763-20170724T120855.580864600.bin</t>
  </si>
  <si>
    <t>-521.795027011237 233.258386542297 -95.1781577850145</t>
  </si>
  <si>
    <t>-540.979981178696 229.328221686012 -204.146041684103</t>
  </si>
  <si>
    <t>-553.512347893058 229.331533420632 -296.17197931637</t>
  </si>
  <si>
    <t>-564.256726302821 230.529605588492 -379.366059485106</t>
  </si>
  <si>
    <t>-573.817512586094 232.922355911533 -462.678801400969</t>
  </si>
  <si>
    <t>-586.457980002225 237.691706071541 -584.590171683242</t>
  </si>
  <si>
    <t>-574.88649768001 242.003229852092 -661.970526622919</t>
  </si>
  <si>
    <t>-580.040257132672 266.927491532797 -529.961241373433</t>
  </si>
  <si>
    <t>-566.28014495087 419.365945709862 -499.812912914503</t>
  </si>
  <si>
    <t>-444.374756688883 433.022718471159 -245.783167191853</t>
  </si>
  <si>
    <t>-225.184407954476 356.210966847124 -243.762877522266</t>
  </si>
  <si>
    <t>-581.782756546696 204.270231666079 -532.231799024829</t>
  </si>
  <si>
    <t>-592.038376856884 50.3042931001621 -509.268594700241</t>
  </si>
  <si>
    <t>-419.687823530851 129.911637498304 -325.723316118156</t>
  </si>
  <si>
    <t>-534.985528039545 325.82121991544 -97.8470861177046</t>
  </si>
  <si>
    <t>-573.752325858096 314.1894178421 315.752259190022</t>
  </si>
  <si>
    <t>-632.663969584223 327.297686566161 774.897005705246</t>
  </si>
  <si>
    <t>-482.162062856175 332.952219546253 831.474652941249</t>
  </si>
  <si>
    <t>-508.868991930533 140.561672833526 -95.9323931411602</t>
  </si>
  <si>
    <t>-510.021535489008 114.55416716927 318.82639609024</t>
  </si>
  <si>
    <t>-555.171507364418 45.4533365100431 774.659532675165</t>
  </si>
  <si>
    <t>-402.862052219294 52.2233949225831 826.038772906209</t>
  </si>
  <si>
    <t>9763-20170724T120855.641043300.bin</t>
  </si>
  <si>
    <t>-522.21929555209 232.918333808179 -95.2595573350904</t>
  </si>
  <si>
    <t>-541.42610176898 229.072245327829 -204.226591988909</t>
  </si>
  <si>
    <t>-553.919725284364 229.112763231941 -296.257724037025</t>
  </si>
  <si>
    <t>-564.607554830701 230.332939824376 -379.458840483814</t>
  </si>
  <si>
    <t>-574.090827900258 232.734182768632 -462.77999637921</t>
  </si>
  <si>
    <t>-586.595645525243 237.500780002456 -584.705691707885</t>
  </si>
  <si>
    <t>-574.848741072238 241.789559259027 -662.060831435466</t>
  </si>
  <si>
    <t>-580.158403533978 266.735894444352 -530.078526693924</t>
  </si>
  <si>
    <t>-566.177041514506 419.143744542729 -499.856298212311</t>
  </si>
  <si>
    <t>-444.510609480042 432.732893799803 -245.708299421235</t>
  </si>
  <si>
    <t>-225.274499844385 356.058484384651 -243.453119962173</t>
  </si>
  <si>
    <t>-582.058827367345 204.082747920416 -532.333036729711</t>
  </si>
  <si>
    <t>-592.704863887914 50.1586537834987 -509.31298223054</t>
  </si>
  <si>
    <t>-420.412197163643 129.431147071975 -325.86881352883</t>
  </si>
  <si>
    <t>-535.106529465657 325.720671017726 -97.8982561864332</t>
  </si>
  <si>
    <t>-573.941017311922 314.082708411097 315.694624455622</t>
  </si>
  <si>
    <t>-632.660268643315 327.3682239477 774.872619624644</t>
  </si>
  <si>
    <t>-482.171751041747 333.002675687932 831.487678831476</t>
  </si>
  <si>
    <t>-509.613932677808 140.006358265885 -96.0141325029472</t>
  </si>
  <si>
    <t>-510.394312993774 114.206441295969 318.758596188305</t>
  </si>
  <si>
    <t>-555.108162774055 45.4420232520415 774.713714773351</t>
  </si>
  <si>
    <t>-402.7984472339 51.6833549559683 826.15892954969</t>
  </si>
  <si>
    <t>9763-20170724T120855.673128600.bin</t>
  </si>
  <si>
    <t>-522.575405899169 232.796923430339 -95.2947941523989</t>
  </si>
  <si>
    <t>-541.769341446437 228.966652430611 -204.264680668017</t>
  </si>
  <si>
    <t>-554.203277973393 229.013846365418 -296.303925999677</t>
  </si>
  <si>
    <t>-564.817664209884 230.237711988318 -379.514418758818</t>
  </si>
  <si>
    <t>-574.207900874596 232.63869943304 -462.846150208974</t>
  </si>
  <si>
    <t>-586.555213541346 237.399775099788 -584.787966299545</t>
  </si>
  <si>
    <t>-574.74308107386 241.681582303974 -662.133607842314</t>
  </si>
  <si>
    <t>-580.147321973925 266.636041961212 -530.158093305922</t>
  </si>
  <si>
    <t>-566.064436277634 419.032813755101 -499.920081606515</t>
  </si>
  <si>
    <t>-444.530879109329 432.545958193544 -245.704493813629</t>
  </si>
  <si>
    <t>-225.295341033526 355.869619426499 -243.458655232353</t>
  </si>
  <si>
    <t>-582.127360818308 203.985016903924 -532.40376412767</t>
  </si>
  <si>
    <t>-592.99069133834 50.0809054475596 -509.353145876487</t>
  </si>
  <si>
    <t>-420.748388340089 129.097968238074 -325.942767675934</t>
  </si>
  <si>
    <t>-535.348901967031 325.683086503249 -97.9403078376517</t>
  </si>
  <si>
    <t>-574.18512789591 314.110585222231 315.654212192115</t>
  </si>
  <si>
    <t>-632.67645616646 327.380140815754 774.859003869278</t>
  </si>
  <si>
    <t>-482.178884598258 332.810223741194 831.470017030447</t>
  </si>
  <si>
    <t>-510.062411158631 139.832033014226 -96.0499815886735</t>
  </si>
  <si>
    <t>-510.655628637547 114.100427599255 318.72724637407</t>
  </si>
  <si>
    <t>-555.095644963449 45.4174513598512 774.735633106724</t>
  </si>
  <si>
    <t>-402.770982281653 51.2948802387825 826.179526406599</t>
  </si>
  <si>
    <t>9763-20170724T120855.744346400.bin</t>
  </si>
  <si>
    <t>-523.423713956561 232.715835818096 -95.3670877149701</t>
  </si>
  <si>
    <t>-542.643139162103 228.891348160972 -204.332498217565</t>
  </si>
  <si>
    <t>-554.991892057749 228.939970694298 -296.383307632756</t>
  </si>
  <si>
    <t>-565.486208324388 230.162443414283 -379.60895823465</t>
  </si>
  <si>
    <t>-574.713133755958 232.556622769809 -462.959303367514</t>
  </si>
  <si>
    <t>-586.773988915903 237.300313889421 -584.930375764672</t>
  </si>
  <si>
    <t>-574.84525413065 241.548128851825 -662.26007941382</t>
  </si>
  <si>
    <t>-580.431998587117 266.542670113553 -530.296149412379</t>
  </si>
  <si>
    <t>-566.047024732379 418.898262363611 -499.980572972001</t>
  </si>
  <si>
    <t>-444.515875425765 432.229038053451 -245.754217779985</t>
  </si>
  <si>
    <t>-225.343332029972 355.374345175298 -243.454906426242</t>
  </si>
  <si>
    <t>-582.531602612017 203.894980601984 -532.525016917933</t>
  </si>
  <si>
    <t>-593.83268210446 50.0314420920129 -509.396070180728</t>
  </si>
  <si>
    <t>-421.581070998575 128.666833571255 -325.86685892815</t>
  </si>
  <si>
    <t>-536.093629944496 325.628547101298 -98.0388614538628</t>
  </si>
  <si>
    <t>-574.698413554407 314.268392179372 315.583257162467</t>
  </si>
  <si>
    <t>-632.745886590464 327.309991779352 774.846235615168</t>
  </si>
  <si>
    <t>-482.221055882074 332.613631010781 831.396751836356</t>
  </si>
  <si>
    <t>-511.013057645567 139.724905458222 -96.109266457018</t>
  </si>
  <si>
    <t>-511.154500215404 114.214930142637 318.682014155715</t>
  </si>
  <si>
    <t>-555.116026343488 45.5542815567487 774.755073927594</t>
  </si>
  <si>
    <t>-402.796263567597 51.9886304177585 826.146933551044</t>
  </si>
  <si>
    <t>9763-20170724T120855.775420400.bin</t>
  </si>
  <si>
    <t>-523.900900723628 232.68136870796 -95.4044926396164</t>
  </si>
  <si>
    <t>-543.119237477433 228.869425710491 -204.370675052278</t>
  </si>
  <si>
    <t>-555.429792242709 228.924925002298 -296.42653033525</t>
  </si>
  <si>
    <t>-565.874575280296 230.152404097087 -379.658310308125</t>
  </si>
  <si>
    <t>-575.037044284274 232.54882456695 -463.015727484035</t>
  </si>
  <si>
    <t>-586.987244758401 237.292870995579 -584.997639430056</t>
  </si>
  <si>
    <t>-575.027552402491 241.526007726225 -662.323301420228</t>
  </si>
  <si>
    <t>-580.672623559719 266.534399642357 -530.35987072521</t>
  </si>
  <si>
    <t>-566.096585662594 418.860368958021 -500.024711512553</t>
  </si>
  <si>
    <t>-444.592164320121 432.116052056786 -245.781660551354</t>
  </si>
  <si>
    <t>-225.471901456411 355.115002179597 -243.400586264795</t>
  </si>
  <si>
    <t>-582.81462246004 203.887849906946 -532.58630722394</t>
  </si>
  <si>
    <t>-594.323855750778 50.04636137176 -509.378905025435</t>
  </si>
  <si>
    <t>-422.016147231239 128.522471118636 -325.756007486756</t>
  </si>
  <si>
    <t>-536.53668181482 325.58967611401 -98.08010070411</t>
  </si>
  <si>
    <t>-574.984636276648 314.321971254082 315.559083778511</t>
  </si>
  <si>
    <t>-632.785972716706 327.2510668697 774.8470130037</t>
  </si>
  <si>
    <t>-482.243609023453 332.543010826502 831.352079057139</t>
  </si>
  <si>
    <t>-511.545565628611 139.68082276725 -96.133446188872</t>
  </si>
  <si>
    <t>-511.391165045503 114.303696947057 318.66594093752</t>
  </si>
  <si>
    <t>-555.130778705115 45.5792086556419 774.749750005338</t>
  </si>
  <si>
    <t>-402.790859529855 51.8475375799728 826.10215663982</t>
  </si>
  <si>
    <t>9763-20170724T120855.839596400.bin</t>
  </si>
  <si>
    <t>-524.636273897472 232.781343157011 -95.4735453410251</t>
  </si>
  <si>
    <t>-543.819700368472 228.937565163604 -204.444752236474</t>
  </si>
  <si>
    <t>-555.984605609463 228.94155368741 -296.519956390476</t>
  </si>
  <si>
    <t>-566.250964648787 230.11094629816 -379.774757913484</t>
  </si>
  <si>
    <t>-575.187962267113 232.434348035875 -463.158675323578</t>
  </si>
  <si>
    <t>-586.756853699036 237.053967100019 -585.182274163877</t>
  </si>
  <si>
    <t>-574.724124465747 241.210102968493 -662.500788888488</t>
  </si>
  <si>
    <t>-580.526249532111 266.348430461621 -530.563021840107</t>
  </si>
  <si>
    <t>-565.524968981715 418.647793925476 -500.306095079274</t>
  </si>
  <si>
    <t>-444.237939193712 432.103604746404 -245.969797238773</t>
  </si>
  <si>
    <t>-225.256664105769 354.726068573227 -243.06029283497</t>
  </si>
  <si>
    <t>-582.834763828796 203.705530244416 -532.715674065521</t>
  </si>
  <si>
    <t>-594.718141048135 49.903835382233 -509.435812309825</t>
  </si>
  <si>
    <t>-422.423866255268 127.856721333297 -325.813600968734</t>
  </si>
  <si>
    <t>-537.133372179146 325.655941252683 -98.185554415047</t>
  </si>
  <si>
    <t>-575.543716639741 314.584589615865 315.462428567087</t>
  </si>
  <si>
    <t>-632.881882893953 327.165895861014 774.826548785756</t>
  </si>
  <si>
    <t>-482.290250339538 332.31640151444 831.213180914213</t>
  </si>
  <si>
    <t>-512.372870975679 139.875171646182 -96.1627368317746</t>
  </si>
  <si>
    <t>-511.866786504636 114.527281612455 318.638248526559</t>
  </si>
  <si>
    <t>-555.18057797045 45.6724461757631 774.732047528739</t>
  </si>
  <si>
    <t>-402.796555362913 51.688401847252 825.983753908721</t>
  </si>
  <si>
    <t>9763-20170724T120855.876695200.bin</t>
  </si>
  <si>
    <t>-524.831474789638 232.843470650859 -95.501046848463</t>
  </si>
  <si>
    <t>-544.015634967069 228.999128507885 -204.472031062517</t>
  </si>
  <si>
    <t>-556.140465016945 228.986092162396 -296.552618450118</t>
  </si>
  <si>
    <t>-566.354512053635 230.13257610821 -379.814186785244</t>
  </si>
  <si>
    <t>-575.22275645976 232.425124871674 -463.206229015219</t>
  </si>
  <si>
    <t>-586.673606004702 236.988776319024 -585.242971637105</t>
  </si>
  <si>
    <t>-574.629402046841 241.130230610336 -662.560551458078</t>
  </si>
  <si>
    <t>-580.452347253976 266.306602827544 -530.63532595506</t>
  </si>
  <si>
    <t>-565.161294044356 418.599531858376 -500.447258808908</t>
  </si>
  <si>
    <t>-444.047949614687 432.244338792228 -246.038151986722</t>
  </si>
  <si>
    <t>-225.137918002279 354.681215010148 -242.740666702935</t>
  </si>
  <si>
    <t>-582.84585483762 203.66576341344 -532.753291511839</t>
  </si>
  <si>
    <t>-594.894961136221 49.8929057192486 -509.401143112891</t>
  </si>
  <si>
    <t>-422.644881467341 127.589752633735 -325.845178789386</t>
  </si>
  <si>
    <t>-537.281065787388 325.725720516122 -98.2306641107836</t>
  </si>
  <si>
    <t>-575.681698537935 314.711948712019 315.41972802883</t>
  </si>
  <si>
    <t>-632.919217893134 327.166205373819 774.80423429829</t>
  </si>
  <si>
    <t>-482.309784167703 332.50776340806 831.12549590575</t>
  </si>
  <si>
    <t>-512.620611990709 139.923041806388 -96.1896427592316</t>
  </si>
  <si>
    <t>-512.112020476472 114.596726412856 318.612622120213</t>
  </si>
  <si>
    <t>-555.192057443935 45.7523928496651 774.732344965385</t>
  </si>
  <si>
    <t>-402.808016568934 51.9527056399638 825.9620247832</t>
  </si>
  <si>
    <t>9763-20170724T120855.942876500.bin</t>
  </si>
  <si>
    <t>-525.046710728363 232.804428667658 -95.5489594753362</t>
  </si>
  <si>
    <t>-544.260634335619 228.983808162112 -204.515634072379</t>
  </si>
  <si>
    <t>-556.407826439341 228.942986262989 -296.593173412693</t>
  </si>
  <si>
    <t>-566.642106636553 230.047764306343 -379.852894436832</t>
  </si>
  <si>
    <t>-575.531011268168 232.280541118758 -463.244343937245</t>
  </si>
  <si>
    <t>-587.013079435807 236.736899537603 -585.282141508831</t>
  </si>
  <si>
    <t>-575.007567952786 240.83413913348 -662.608041882606</t>
  </si>
  <si>
    <t>-580.676644998483 266.099168438426 -530.71137238882</t>
  </si>
  <si>
    <t>-564.862655280332 418.380008820689 -500.716124067985</t>
  </si>
  <si>
    <t>-444.464464169852 432.522186887255 -245.995070465899</t>
  </si>
  <si>
    <t>-225.842038384802 354.180943141877 -242.06924131278</t>
  </si>
  <si>
    <t>-583.273094252014 203.463844423925 -532.754448579462</t>
  </si>
  <si>
    <t>-595.760416296284 49.7569963088627 -509.190787979549</t>
  </si>
  <si>
    <t>-423.126867567619 127.025321208826 -325.656822108546</t>
  </si>
  <si>
    <t>-537.239354721547 325.718255435224 -98.2922968522096</t>
  </si>
  <si>
    <t>-575.757104171475 314.78039438297 315.349338181919</t>
  </si>
  <si>
    <t>-632.980165521379 327.138583452683 774.755936001741</t>
  </si>
  <si>
    <t>-482.342308536462 332.164486288433 831.030379649399</t>
  </si>
  <si>
    <t>-513.12591604376 139.802543683737 -96.2165730293569</t>
  </si>
  <si>
    <t>-512.443867340308 114.557047403027 318.590364693804</t>
  </si>
  <si>
    <t>-555.161900255016 45.8183875607313 774.763371576601</t>
  </si>
  <si>
    <t>-402.782403052486 51.9994621869212 826.008856998444</t>
  </si>
  <si>
    <t>9763-20170724T120855.974961900.bin</t>
  </si>
  <si>
    <t>-525.106328723416 232.638480572577 -95.5666504418456</t>
  </si>
  <si>
    <t>-544.337909051421 228.846532197666 -204.531208758397</t>
  </si>
  <si>
    <t>-556.532533327571 228.794895150066 -296.602428157719</t>
  </si>
  <si>
    <t>-566.823902893545 229.878451559926 -379.855359930404</t>
  </si>
  <si>
    <t>-575.784610712048 232.078080649301 -463.240070168061</t>
  </si>
  <si>
    <t>-587.388175693552 236.47354161077 -585.268592445045</t>
  </si>
  <si>
    <t>-575.407445300156 240.52642577945 -662.600608048826</t>
  </si>
  <si>
    <t>-580.929196647381 265.860325634574 -530.725551682276</t>
  </si>
  <si>
    <t>-564.729202005815 418.117941625676 -500.813356356611</t>
  </si>
  <si>
    <t>-445.106848785649 432.725009413937 -245.753006330664</t>
  </si>
  <si>
    <t>-226.618076332976 354.042382517753 -241.255438643472</t>
  </si>
  <si>
    <t>-583.664088339773 203.229291054 -532.721498203433</t>
  </si>
  <si>
    <t>-596.444406341874 49.5706369056654 -509.015965199962</t>
  </si>
  <si>
    <t>-423.553752452411 126.654305554103 -325.507123969888</t>
  </si>
  <si>
    <t>-537.073470411085 325.624630002102 -98.3199384366567</t>
  </si>
  <si>
    <t>-575.748914413481 314.714002195601 315.307665023258</t>
  </si>
  <si>
    <t>-632.980746379882 327.200230201573 774.727243148443</t>
  </si>
  <si>
    <t>-482.342592079878 332.145677121417 831.007808036497</t>
  </si>
  <si>
    <t>-513.392978866942 139.542181309053 -96.2148138248489</t>
  </si>
  <si>
    <t>-512.543766481536 114.491625488472 318.603699738802</t>
  </si>
  <si>
    <t>-555.136356222992 45.8102462992038 774.794505942875</t>
  </si>
  <si>
    <t>-402.754139357194 51.816793732613 826.052606517414</t>
  </si>
  <si>
    <t>9763-20170724T120856.041656200.bin</t>
  </si>
  <si>
    <t>-525.089496618095 232.046403346438 -95.6074607550161</t>
  </si>
  <si>
    <t>-544.278760726325 228.347501097349 -204.582550220613</t>
  </si>
  <si>
    <t>-556.530443939257 228.300089137024 -296.646380830838</t>
  </si>
  <si>
    <t>-566.912377146045 229.365413550091 -379.888372132706</t>
  </si>
  <si>
    <t>-576.003778781757 231.522193930165 -463.259894341176</t>
  </si>
  <si>
    <t>-587.843021989288 235.830069869244 -585.268879706442</t>
  </si>
  <si>
    <t>-575.93322667788 239.799496316416 -662.616294804537</t>
  </si>
  <si>
    <t>-581.105402652129 265.248308875422 -530.776662993858</t>
  </si>
  <si>
    <t>-564.100375777361 417.427376326072 -500.989524503772</t>
  </si>
  <si>
    <t>-446.917060234442 433.950493177654 -244.916084336082</t>
  </si>
  <si>
    <t>-228.367483077693 355.625740897737 -237.85526516817</t>
  </si>
  <si>
    <t>-584.190803196529 202.631143543201 -532.688124837692</t>
  </si>
  <si>
    <t>-597.849359746855 49.0802837232268 -508.72654545778</t>
  </si>
  <si>
    <t>-424.422147594055 125.815434207422 -325.527410826527</t>
  </si>
  <si>
    <t>-536.634790625577 325.165442625352 -98.3480658165403</t>
  </si>
  <si>
    <t>-575.976582925578 314.289118636423 315.217617982027</t>
  </si>
  <si>
    <t>-632.992275935328 327.425218083636 774.643331449109</t>
  </si>
  <si>
    <t>-482.352122474908 332.051832745407 830.945990984374</t>
  </si>
  <si>
    <t>-513.773017643502 138.8623951577 -96.2358277017186</t>
  </si>
  <si>
    <t>-512.939556161969 114.210436380039 318.606555608108</t>
  </si>
  <si>
    <t>-555.100172705293 45.8796703873584 774.868177301615</t>
  </si>
  <si>
    <t>-402.720757904124 51.4657029119096 826.182073783929</t>
  </si>
  <si>
    <t>9763-20170724T120856.076749700.bin</t>
  </si>
  <si>
    <t>-525.106964862311 231.704406855461 -95.633689656428</t>
  </si>
  <si>
    <t>-544.1987073616 228.027046907846 -204.62676349707</t>
  </si>
  <si>
    <t>-556.431246859724 227.998680914826 -296.692949801786</t>
  </si>
  <si>
    <t>-566.820955748329 229.084630814196 -379.933706741766</t>
  </si>
  <si>
    <t>-575.944794479688 231.265040690612 -463.301129112247</t>
  </si>
  <si>
    <t>-587.858424558659 235.610986831802 -585.301602448589</t>
  </si>
  <si>
    <t>-575.999573555455 239.575795487124 -662.657021369705</t>
  </si>
  <si>
    <t>-581.003167552836 265.008436193029 -530.812744404255</t>
  </si>
  <si>
    <t>-563.540992708689 417.139750198915 -500.968815870996</t>
  </si>
  <si>
    <t>-447.400699194442 435.017432523498 -244.511281368461</t>
  </si>
  <si>
    <t>-228.416570620064 358.105517196983 -235.621112926711</t>
  </si>
  <si>
    <t>-584.25851133753 202.399599185247 -532.7250691055</t>
  </si>
  <si>
    <t>-598.49169829452 48.9184513336122 -508.681822697804</t>
  </si>
  <si>
    <t>-424.744481632094 125.358227868964 -325.758634347341</t>
  </si>
  <si>
    <t>-536.556297777765 324.848073006689 -98.3794097535788</t>
  </si>
  <si>
    <t>-576.366793393697 313.916223170007 315.139923190848</t>
  </si>
  <si>
    <t>-633.015929718641 327.533798511684 774.602516220843</t>
  </si>
  <si>
    <t>-482.371215052351 331.672586594039 830.930882587311</t>
  </si>
  <si>
    <t>-513.886401837564 138.539141713861 -96.2397358170093</t>
  </si>
  <si>
    <t>-513.275460889544 113.909280458653 318.604324219678</t>
  </si>
  <si>
    <t>-555.098448365433 45.8588857055036 774.915099107162</t>
  </si>
  <si>
    <t>-402.709517459084 51.2616980860103 826.22070776623</t>
  </si>
  <si>
    <t>9763-20170724T120856.145126100.bin</t>
  </si>
  <si>
    <t>-525.170014978617 231.214648058004 -95.6989481900181</t>
  </si>
  <si>
    <t>-543.901053060963 227.502491098622 -204.753382015545</t>
  </si>
  <si>
    <t>-555.97507175467 227.429659296908 -296.840516377982</t>
  </si>
  <si>
    <t>-566.27873650887 228.471504876944 -380.092488997607</t>
  </si>
  <si>
    <t>-575.372559871473 230.604450866384 -463.464444365328</t>
  </si>
  <si>
    <t>-587.303131964156 234.876799887643 -585.465827929003</t>
  </si>
  <si>
    <t>-575.568701349424 238.78267469243 -662.843195711237</t>
  </si>
  <si>
    <t>-580.290044974914 264.299292270091 -531.010586971536</t>
  </si>
  <si>
    <t>-561.860103602012 416.298651424529 -501.10244071065</t>
  </si>
  <si>
    <t>-448.011707599 437.878776968099 -243.903303582379</t>
  </si>
  <si>
    <t>-227.85283032256 365.153286729089 -230.133638378275</t>
  </si>
  <si>
    <t>-583.846167290041 201.704911094153 -532.854840754996</t>
  </si>
  <si>
    <t>-599.239015768536 48.4020593750379 -508.488788503044</t>
  </si>
  <si>
    <t>-424.78919913094 123.793599011217 -325.9684918736</t>
  </si>
  <si>
    <t>-536.746209688824 324.212158351179 -98.4953754817191</t>
  </si>
  <si>
    <t>-577.682011582633 313.278243155983 314.913962405745</t>
  </si>
  <si>
    <t>-633.065772422628 327.711625528818 774.530617072661</t>
  </si>
  <si>
    <t>-482.400094709669 331.498104553594 830.82750733719</t>
  </si>
  <si>
    <t>-513.777577177942 138.218158182338 -96.2646594390163</t>
  </si>
  <si>
    <t>-513.9112924668 113.318154284663 318.563692861206</t>
  </si>
  <si>
    <t>-555.151574393657 45.9644108518689 775.003541061409</t>
  </si>
  <si>
    <t>-402.75604308944 51.8934501915717 826.231057076347</t>
  </si>
  <si>
    <t>9763-20170724T120856.177211800.bin</t>
  </si>
  <si>
    <t>-525.224204963028 231.025859504403 -95.7264733654736</t>
  </si>
  <si>
    <t>-543.768744846055 227.31826178596 -204.813009972996</t>
  </si>
  <si>
    <t>-555.725975535606 227.192476920418 -296.915394974835</t>
  </si>
  <si>
    <t>-565.940574731291 228.164762351944 -380.17916704765</t>
  </si>
  <si>
    <t>-574.962255902246 230.204996440997 -463.561276614224</t>
  </si>
  <si>
    <t>-586.806285539175 234.31743872781 -585.576564429925</t>
  </si>
  <si>
    <t>-575.141707899348 238.163572680588 -662.967382694731</t>
  </si>
  <si>
    <t>-579.796964692295 263.809399869036 -531.158442476976</t>
  </si>
  <si>
    <t>-561.34190653466 415.845096236218 -501.422625828168</t>
  </si>
  <si>
    <t>-448.877464156582 438.95140732453 -243.747610357357</t>
  </si>
  <si>
    <t>-228.088186857483 368.530290110127 -228.207382423038</t>
  </si>
  <si>
    <t>-583.42151840239 201.216410259421 -532.916156250619</t>
  </si>
  <si>
    <t>-599.145106313429 47.9706791758872 -508.356058939814</t>
  </si>
  <si>
    <t>-424.624586453147 122.796899028964 -325.824309972291</t>
  </si>
  <si>
    <t>-536.976621125037 323.95039664868 -98.5472785239992</t>
  </si>
  <si>
    <t>-578.282467025767 313.018635999985 314.825331470283</t>
  </si>
  <si>
    <t>-633.093414870531 327.728095112962 774.514533726511</t>
  </si>
  <si>
    <t>-482.409670800967 331.58684362479 830.758034998073</t>
  </si>
  <si>
    <t>-513.687736125609 138.097667305145 -96.2876440460977</t>
  </si>
  <si>
    <t>-513.99596611928 113.15469736295 318.538019542976</t>
  </si>
  <si>
    <t>-555.183300178014 46.0230980592441 775.022231397623</t>
  </si>
  <si>
    <t>-402.784518532413 52.2535209663899 826.204404058885</t>
  </si>
  <si>
    <t>9763-20170724T120856.243399100.bin</t>
  </si>
  <si>
    <t>-525.299108353671 230.946221887727 -95.7250275450807</t>
  </si>
  <si>
    <t>-543.57449388382 227.227074547167 -204.856425109901</t>
  </si>
  <si>
    <t>-555.381432147892 227.003290072865 -296.978041590223</t>
  </si>
  <si>
    <t>-565.49196100157 227.85055539748 -380.255838049615</t>
  </si>
  <si>
    <t>-574.441771022372 229.730609697827 -463.6494998332</t>
  </si>
  <si>
    <t>-586.21655692034 233.570827272338 -585.680477120012</t>
  </si>
  <si>
    <t>-574.72926423563 237.315561153615 -663.102822811076</t>
  </si>
  <si>
    <t>-579.207923067265 263.182441782848 -531.327198012019</t>
  </si>
  <si>
    <t>-561.18905389435 415.300579663768 -501.810540982669</t>
  </si>
  <si>
    <t>-452.221083502104 443.013967292008 -243.089600606725</t>
  </si>
  <si>
    <t>-230.057399219338 378.084403887832 -223.69911401009</t>
  </si>
  <si>
    <t>-582.89186970956 200.588958735546 -532.941338621485</t>
  </si>
  <si>
    <t>-598.899271943328 47.3929992905348 -508.130009569929</t>
  </si>
  <si>
    <t>-424.469271419876 121.754826826928 -325.318994220385</t>
  </si>
  <si>
    <t>-537.395220210442 323.680162126429 -98.5915437151546</t>
  </si>
  <si>
    <t>-579.159386658614 312.619656525267 314.731558271699</t>
  </si>
  <si>
    <t>-633.125597098464 327.733318153061 774.504679533197</t>
  </si>
  <si>
    <t>-482.409266058173 331.407647286522 830.673132551188</t>
  </si>
  <si>
    <t>-513.499483240375 138.16008379805 -96.2856047564624</t>
  </si>
  <si>
    <t>-513.941522964764 113.068793276183 318.531005584089</t>
  </si>
  <si>
    <t>-555.210389305236 46.0160773417338 775.012001774918</t>
  </si>
  <si>
    <t>-402.775157284153 51.5691366347157 826.163683683631</t>
  </si>
  <si>
    <t>9763-20170724T120856.276488300.bin</t>
  </si>
  <si>
    <t>-525.119136512651 231.108459260639 -95.7218979423652</t>
  </si>
  <si>
    <t>-543.285208141604 227.357304374099 -204.870567936001</t>
  </si>
  <si>
    <t>-555.031107456524 227.102351782669 -296.999787625086</t>
  </si>
  <si>
    <t>-565.098864945101 227.919568016553 -380.283232303743</t>
  </si>
  <si>
    <t>-574.018022813552 229.768134421712 -463.680861895287</t>
  </si>
  <si>
    <t>-585.761246316861 233.560758508935 -585.716178710109</t>
  </si>
  <si>
    <t>-574.332147762481 237.294342886309 -663.147703799013</t>
  </si>
  <si>
    <t>-578.755830493389 263.192968441766 -531.373675334379</t>
  </si>
  <si>
    <t>-560.858483525915 415.32344065287 -501.894981263755</t>
  </si>
  <si>
    <t>-454.717266565016 445.980932635543 -242.332435230942</t>
  </si>
  <si>
    <t>-232.089048729547 383.481316409104 -220.446198467865</t>
  </si>
  <si>
    <t>-582.461023059386 200.600110419956 -532.962530403929</t>
  </si>
  <si>
    <t>-598.575641005398 47.430363319867 -508.057436450926</t>
  </si>
  <si>
    <t>-424.126642743704 121.868975053649 -325.232587125742</t>
  </si>
  <si>
    <t>-537.255024447732 323.739179864614 -98.5920796506152</t>
  </si>
  <si>
    <t>-579.393884739654 312.566013654033 314.690051122683</t>
  </si>
  <si>
    <t>-633.137151489896 327.764677807335 774.489694156481</t>
  </si>
  <si>
    <t>-482.411456573193 331.412967194029 830.634754429323</t>
  </si>
  <si>
    <t>-513.261469069251 138.423855436451 -96.2447072909549</t>
  </si>
  <si>
    <t>-513.841934957525 113.186410565662 318.562897137639</t>
  </si>
  <si>
    <t>-555.241865258467 46.1085440116694 775.003261439196</t>
  </si>
  <si>
    <t>-402.809892844468 52.0568840216197 826.120104618177</t>
  </si>
  <si>
    <t>9763-20170724T120856.342671400.bin</t>
  </si>
  <si>
    <t>-524.305964237099 231.565327852388 -95.6857130481428</t>
  </si>
  <si>
    <t>-542.288959821093 227.767830038743 -204.862985440751</t>
  </si>
  <si>
    <t>-553.955651887555 227.42268539722 -297.002056808592</t>
  </si>
  <si>
    <t>-563.983057839 228.139694816678 -380.291185164342</t>
  </si>
  <si>
    <t>-572.893954202364 229.870237312861 -463.692209086212</t>
  </si>
  <si>
    <t>-584.660880063998 233.472009377814 -585.731079968871</t>
  </si>
  <si>
    <t>-573.301606050713 237.180155514617 -663.174205950798</t>
  </si>
  <si>
    <t>-577.653274809556 263.18949104755 -531.435697434938</t>
  </si>
  <si>
    <t>-559.92668509132 415.370527119464 -501.981350174074</t>
  </si>
  <si>
    <t>-461.980451844514 451.947032844552 -239.975054248542</t>
  </si>
  <si>
    <t>-239.058380712638 393.754716824101 -210.514154002293</t>
  </si>
  <si>
    <t>-581.342131777652 200.593497238365 -532.927301832124</t>
  </si>
  <si>
    <t>-597.496148715969 47.4834814634924 -507.779515391283</t>
  </si>
  <si>
    <t>-423.199937571868 122.293909982615 -325.346573715312</t>
  </si>
  <si>
    <t>-536.379040912406 324.096645650838 -98.5801602181064</t>
  </si>
  <si>
    <t>-579.254622240718 312.705061776358 314.620211170434</t>
  </si>
  <si>
    <t>-633.121246301073 327.901360216833 774.433508134676</t>
  </si>
  <si>
    <t>-482.402388644062 331.348416155804 830.609671912386</t>
  </si>
  <si>
    <t>-512.462279686159 138.978699435444 -96.1619196754997</t>
  </si>
  <si>
    <t>-513.565732392704 113.360858976243 318.621379601808</t>
  </si>
  <si>
    <t>-555.241289628874 46.2051026354995 775.022288728084</t>
  </si>
  <si>
    <t>-402.827529666776 52.5905775546271 826.140856804574</t>
  </si>
  <si>
    <t>9763-20170724T120856.376761000.bin</t>
  </si>
  <si>
    <t>-523.691425120728 231.804594912493 -95.6255458945542</t>
  </si>
  <si>
    <t>-541.594652297207 228.014608567968 -204.816174363026</t>
  </si>
  <si>
    <t>-553.253268154854 227.62485056433 -296.956149359276</t>
  </si>
  <si>
    <t>-563.298509854262 228.28292746175 -380.243582360432</t>
  </si>
  <si>
    <t>-572.253110372319 229.936392479745 -463.641441881919</t>
  </si>
  <si>
    <t>-584.11286903728 233.406989953247 -585.675088506893</t>
  </si>
  <si>
    <t>-572.783561027766 237.085182015251 -663.124133570374</t>
  </si>
  <si>
    <t>-577.052807188299 263.18231981972 -531.418139312201</t>
  </si>
  <si>
    <t>-559.232544625085 415.341137081278 -501.956015222831</t>
  </si>
  <si>
    <t>-467.842437164474 454.657940753021 -237.984990095001</t>
  </si>
  <si>
    <t>-245.026338829877 398.648393448768 -203.861023613825</t>
  </si>
  <si>
    <t>-580.765007459374 200.586010447688 -532.837566536134</t>
  </si>
  <si>
    <t>-596.952854996922 47.5009792375724 -507.5414908775</t>
  </si>
  <si>
    <t>-422.553578748769 122.529979550866 -325.415608399021</t>
  </si>
  <si>
    <t>-535.690598041608 324.351096953568 -98.5285664589946</t>
  </si>
  <si>
    <t>-578.902122102727 312.855622758053 314.633908438105</t>
  </si>
  <si>
    <t>-633.069905926783 328.024684060434 774.409437126262</t>
  </si>
  <si>
    <t>-482.373019988034 331.701589823328 830.63006906123</t>
  </si>
  <si>
    <t>-511.920691915675 139.198048324749 -96.099633533324</t>
  </si>
  <si>
    <t>-513.274178429479 113.390649892278 318.671127667303</t>
  </si>
  <si>
    <t>-555.202264225141 46.1653408742106 775.05233413728</t>
  </si>
  <si>
    <t>-402.790291582948 52.2103240363078 826.217446979587</t>
  </si>
  <si>
    <t>9763-20170724T120856.441937700.bin</t>
  </si>
  <si>
    <t>-522.068669941671 232.305348132372 -95.4205433139102</t>
  </si>
  <si>
    <t>-539.904425284885 228.577331202569 -204.624450174759</t>
  </si>
  <si>
    <t>-551.542609493712 228.18035362115 -296.766917756174</t>
  </si>
  <si>
    <t>-561.585861955832 228.811728762343 -380.054745866722</t>
  </si>
  <si>
    <t>-570.556151681256 230.41777869834 -463.45187711097</t>
  </si>
  <si>
    <t>-582.459426428343 233.796592457132 -585.483961794156</t>
  </si>
  <si>
    <t>-571.15782779414 237.449830639385 -662.9381494079</t>
  </si>
  <si>
    <t>-575.345895475027 263.610720427434 -531.255119589651</t>
  </si>
  <si>
    <t>-557.384508546426 415.7420760586 -501.819982031913</t>
  </si>
  <si>
    <t>-483.90087084668 458.726163773303 -232.875533820768</t>
  </si>
  <si>
    <t>-261.517743968253 407.794497132872 -189.283719091868</t>
  </si>
  <si>
    <t>-579.126766988185 201.017334368431 -532.619558555234</t>
  </si>
  <si>
    <t>-595.606921111648 48.0197782563482 -506.933588318546</t>
  </si>
  <si>
    <t>-420.843646188482 123.269572773646 -325.398722383497</t>
  </si>
  <si>
    <t>-533.752063068678 324.880297592496 -98.3134220436476</t>
  </si>
  <si>
    <t>-577.780424862051 313.132467984231 314.75570988559</t>
  </si>
  <si>
    <t>-632.958153754739 328.205621098381 774.392379203428</t>
  </si>
  <si>
    <t>-482.322818973767 331.913679081233 830.775684341933</t>
  </si>
  <si>
    <t>-510.596508126834 139.670611410386 -95.9036087457347</t>
  </si>
  <si>
    <t>-512.289033874857 113.652085369126 318.852630677451</t>
  </si>
  <si>
    <t>-555.149705090468 46.2596050465122 775.125567613421</t>
  </si>
  <si>
    <t>-402.783558639723 52.6385815291981 826.386806214273</t>
  </si>
  <si>
    <t>9763-20170724T120856.477031200.bin</t>
  </si>
  <si>
    <t>-521.2280575088 232.589493536557 -95.2899535482651</t>
  </si>
  <si>
    <t>-539.046826199149 228.909957467809 -204.498203293939</t>
  </si>
  <si>
    <t>-550.642033393613 228.535768383347 -296.646149988655</t>
  </si>
  <si>
    <t>-560.635970478649 229.18102366362 -379.939949942577</t>
  </si>
  <si>
    <t>-569.546745441513 230.794608586652 -463.343376704004</t>
  </si>
  <si>
    <t>-581.352517201646 234.176876268082 -585.384695215507</t>
  </si>
  <si>
    <t>-570.042315328565 237.83758392514 -662.83716653323</t>
  </si>
  <si>
    <t>-574.290638463051 263.989838666159 -531.148643729443</t>
  </si>
  <si>
    <t>-556.361513007334 416.098998126529 -501.502907236637</t>
  </si>
  <si>
    <t>-493.365735782349 459.371645414246 -229.956274213585</t>
  </si>
  <si>
    <t>-271.234848199982 412.057906218699 -181.29610843754</t>
  </si>
  <si>
    <t>-578.053924046106 201.395363383166 -532.519290933953</t>
  </si>
  <si>
    <t>-594.601454412039 48.4217723576344 -506.779502271306</t>
  </si>
  <si>
    <t>-419.927186114475 123.610754874293 -325.450315443667</t>
  </si>
  <si>
    <t>-532.757726565268 325.187292098437 -98.1769710930888</t>
  </si>
  <si>
    <t>-577.136848259063 313.276690072154 314.849927205429</t>
  </si>
  <si>
    <t>-632.908497045479 328.239103597034 774.402961167903</t>
  </si>
  <si>
    <t>-482.308379088463 331.925157582718 830.881634348753</t>
  </si>
  <si>
    <t>-509.941254568648 139.982005812555 -95.7830908404856</t>
  </si>
  <si>
    <t>-511.756977260538 113.807926787443 318.962923606773</t>
  </si>
  <si>
    <t>-555.089725938682 46.2205720661286 775.15754340476</t>
  </si>
  <si>
    <t>-402.734519076143 52.1743096199066 826.502208708172</t>
  </si>
  <si>
    <t>9763-20170724T120856.542215600.bin</t>
  </si>
  <si>
    <t>-519.648615125284 233.289549219892 -95.05983471388</t>
  </si>
  <si>
    <t>-537.405907710472 229.681072518427 -204.280397802851</t>
  </si>
  <si>
    <t>-548.880579063455 229.386448411404 -296.443906624378</t>
  </si>
  <si>
    <t>-558.738835270375 230.111004304706 -379.753058369547</t>
  </si>
  <si>
    <t>-567.487581991253 231.811134989465 -463.171834804034</t>
  </si>
  <si>
    <t>-579.027699691853 235.328297740609 -585.234892599757</t>
  </si>
  <si>
    <t>-567.604687145939 239.123409234638 -662.664408149768</t>
  </si>
  <si>
    <t>-572.152790411049 265.085192728608 -530.944021643356</t>
  </si>
  <si>
    <t>-554.55928593628 417.140787644372 -500.894636928015</t>
  </si>
  <si>
    <t>-513.223301564531 456.528966848131 -224.63662582539</t>
  </si>
  <si>
    <t>-292.001153150095 416.986387114001 -165.936689343452</t>
  </si>
  <si>
    <t>-575.77524550892 202.484636946258 -532.40533473033</t>
  </si>
  <si>
    <t>-592.146735097418 49.4753782503362 -506.759530163565</t>
  </si>
  <si>
    <t>-417.997820056414 124.513176139784 -325.546971056508</t>
  </si>
  <si>
    <t>-530.935005479166 325.807400055985 -97.9110044569588</t>
  </si>
  <si>
    <t>-576.006827724705 313.625252909813 315.033037962245</t>
  </si>
  <si>
    <t>-632.796374173094 328.34062149955 774.431424852909</t>
  </si>
  <si>
    <t>-482.262161440421 332.296212784751 831.067382599387</t>
  </si>
  <si>
    <t>-508.584157083166 140.764153935336 -95.5633346948705</t>
  </si>
  <si>
    <t>-510.857260081789 114.109086971197 319.149740784707</t>
  </si>
  <si>
    <t>-554.962869892503 46.1927143633534 775.215751928345</t>
  </si>
  <si>
    <t>-402.666130493849 52.0052039345162 826.749435959812</t>
  </si>
  <si>
    <t>9763-20170724T120856.575307300.bin</t>
  </si>
  <si>
    <t>-519.055565106105 233.63028600643 -94.9272298143266</t>
  </si>
  <si>
    <t>-536.777563875348 230.034664585781 -204.153982866482</t>
  </si>
  <si>
    <t>-548.173235606478 229.783621618701 -296.327302919092</t>
  </si>
  <si>
    <t>-557.940533656046 230.558814086834 -379.646855994934</t>
  </si>
  <si>
    <t>-566.578658437134 232.321779569774 -463.075919016483</t>
  </si>
  <si>
    <t>-577.935553248469 235.944391030557 -585.153084918233</t>
  </si>
  <si>
    <t>-566.414196576133 239.877741918791 -662.560943374189</t>
  </si>
  <si>
    <t>-571.238209490068 265.659666730386 -530.816995023424</t>
  </si>
  <si>
    <t>-554.222686847227 417.743138960904 -500.575574940947</t>
  </si>
  <si>
    <t>-521.80519334169 453.895147330346 -222.689354640946</t>
  </si>
  <si>
    <t>-301.190542463062 418.655485923363 -159.160818740088</t>
  </si>
  <si>
    <t>-574.666332343683 203.049865521565 -532.356104474979</t>
  </si>
  <si>
    <t>-590.682402733288 49.9822864421405 -506.890638492855</t>
  </si>
  <si>
    <t>-416.981185504096 124.969851943843 -325.573116815885</t>
  </si>
  <si>
    <t>-530.349197142714 326.068964198515 -97.7905700223844</t>
  </si>
  <si>
    <t>-575.64042411034 313.762104430907 315.125696386579</t>
  </si>
  <si>
    <t>-632.777246414836 328.304033911143 774.459919331012</t>
  </si>
  <si>
    <t>-482.262648224667 332.242135414875 831.149177958941</t>
  </si>
  <si>
    <t>-507.993799674655 141.16666766965 -95.4562745992625</t>
  </si>
  <si>
    <t>-510.484568148837 114.230596247828 319.237361318376</t>
  </si>
  <si>
    <t>-554.937629231978 46.2610576702957 775.24246393383</t>
  </si>
  <si>
    <t>-402.666580044559 52.3157835668919 826.824296198761</t>
  </si>
  <si>
    <t>9763-20170724T120856.640488300.bin</t>
  </si>
  <si>
    <t>-518.207401220553 234.071636833008 -94.7603607732018</t>
  </si>
  <si>
    <t>-535.948819951499 230.395450151925 -203.981475029684</t>
  </si>
  <si>
    <t>-547.199280147657 230.278143633069 -296.172786246376</t>
  </si>
  <si>
    <t>-556.768019482861 231.247640511653 -379.51318444185</t>
  </si>
  <si>
    <t>-565.138776519948 233.28233775466 -462.963355135163</t>
  </si>
  <si>
    <t>-576.028056787901 237.385904418433 -585.06786873812</t>
  </si>
  <si>
    <t>-564.236854493037 241.796991833115 -662.409459342435</t>
  </si>
  <si>
    <t>-569.869081405453 266.902382180017 -530.560152438574</t>
  </si>
  <si>
    <t>-554.209098345766 418.947898808491 -499.424579700747</t>
  </si>
  <si>
    <t>-535.586523531936 449.154256169967 -219.568535547757</t>
  </si>
  <si>
    <t>-315.903151343788 418.780092509021 -150.53834177932</t>
  </si>
  <si>
    <t>-572.630767042493 204.268263524819 -532.418855431633</t>
  </si>
  <si>
    <t>-587.226632570695 50.9496438632812 -507.553177289008</t>
  </si>
  <si>
    <t>-414.516107237935 126.674281391155 -325.327476019257</t>
  </si>
  <si>
    <t>-529.780000628432 326.33346639834 -97.6615628975477</t>
  </si>
  <si>
    <t>-575.230062826964 313.922707587531 315.234138531005</t>
  </si>
  <si>
    <t>-632.725169618778 328.294578717233 774.500139326171</t>
  </si>
  <si>
    <t>-482.243510603529 332.419174448878 831.263600321806</t>
  </si>
  <si>
    <t>-506.81811219266 141.75997796695 -95.2932579528341</t>
  </si>
  <si>
    <t>-509.729315305487 114.420917212157 319.371330413146</t>
  </si>
  <si>
    <t>-554.894775998383 46.2259850455002 775.260600452645</t>
  </si>
  <si>
    <t>-402.624586502197 51.9536151534305 826.882287533319</t>
  </si>
  <si>
    <t>9763-20170724T120856.676583900.bin</t>
  </si>
  <si>
    <t>-518.016783598329 234.207503982611 -94.7277581081659</t>
  </si>
  <si>
    <t>-535.787418421663 230.459053238698 -203.941627744528</t>
  </si>
  <si>
    <t>-546.9109012016 230.408619225404 -296.148416321382</t>
  </si>
  <si>
    <t>-556.302336650882 231.483626178942 -379.507848904976</t>
  </si>
  <si>
    <t>-564.432467874449 233.670133811837 -462.977831099939</t>
  </si>
  <si>
    <t>-574.899667068961 238.045718016329 -585.109842867579</t>
  </si>
  <si>
    <t>-562.925607142983 242.756728044456 -662.405642518726</t>
  </si>
  <si>
    <t>-569.15022322965 267.449038828534 -530.496228407841</t>
  </si>
  <si>
    <t>-554.542733166715 419.514245070448 -498.902223719381</t>
  </si>
  <si>
    <t>-538.930636071983 447.510458804336 -218.632528180359</t>
  </si>
  <si>
    <t>-319.269832510378 419.526858630838 -148.528629384752</t>
  </si>
  <si>
    <t>-571.463264058936 204.802493450708 -532.542458051465</t>
  </si>
  <si>
    <t>-585.094690171862 51.3459649509537 -508.105668093453</t>
  </si>
  <si>
    <t>-413.08170322439 127.746613220836 -325.24225214286</t>
  </si>
  <si>
    <t>-529.904663563373 326.357522548751 -97.6431934808786</t>
  </si>
  <si>
    <t>-575.241816862987 313.95513973392 315.265158063773</t>
  </si>
  <si>
    <t>-632.732174039154 328.250530848836 774.523772717742</t>
  </si>
  <si>
    <t>-482.25995668197 332.433326835415 831.307829987433</t>
  </si>
  <si>
    <t>-506.314346476606 142.011418777542 -95.2402081416454</t>
  </si>
  <si>
    <t>-509.406880986313 114.57225260741 319.416482458462</t>
  </si>
  <si>
    <t>-554.896877173209 46.2503423525766 775.242614987909</t>
  </si>
  <si>
    <t>-402.629016317279 52.1433689060696 826.852682695462</t>
  </si>
  <si>
    <t>9763-20170724T120856.741761700.bin</t>
  </si>
  <si>
    <t>-518.181322789178 234.053265519769 -94.7830605048687</t>
  </si>
  <si>
    <t>-535.861357288879 230.164679861947 -204.006632703183</t>
  </si>
  <si>
    <t>-546.785196828679 230.178736779547 -296.237366501452</t>
  </si>
  <si>
    <t>-555.94455510881 231.374065518847 -379.620796959436</t>
  </si>
  <si>
    <t>-563.790150834079 233.750152122557 -463.112924802443</t>
  </si>
  <si>
    <t>-573.78303552609 238.478366368854 -585.271584945119</t>
  </si>
  <si>
    <t>-561.532247009507 243.767607308082 -662.486582998746</t>
  </si>
  <si>
    <t>-568.728132538061 267.736320856915 -530.511392707888</t>
  </si>
  <si>
    <t>-556.789918655382 419.873717067347 -498.07251018553</t>
  </si>
  <si>
    <t>-540.266213479256 444.184415225444 -217.511330914638</t>
  </si>
  <si>
    <t>-319.387083138162 418.46051630453 -150.435316320686</t>
  </si>
  <si>
    <t>-570.068332674909 205.071128485974 -532.827458963175</t>
  </si>
  <si>
    <t>-581.197412875619 51.2618133499241 -509.314744129838</t>
  </si>
  <si>
    <t>-411.099175562245 129.37632119395 -324.929175433959</t>
  </si>
  <si>
    <t>-530.959464092047 325.984878480347 -97.6952894530564</t>
  </si>
  <si>
    <t>-575.825915130361 313.816213973265 315.271487483134</t>
  </si>
  <si>
    <t>-632.725353515924 328.192512517468 774.572357036854</t>
  </si>
  <si>
    <t>-482.263824016785 332.673067146312 831.36215693525</t>
  </si>
  <si>
    <t>-505.564885626321 142.052921635181 -95.2711358625696</t>
  </si>
  <si>
    <t>-509.007994804547 114.477884223241 319.373753022263</t>
  </si>
  <si>
    <t>-554.873383140377 46.1012795222473 775.155026579342</t>
  </si>
  <si>
    <t>-402.577602978811 51.2983100466713 826.757513278949</t>
  </si>
  <si>
    <t>9763-20170724T120856.777858700.bin</t>
  </si>
  <si>
    <t>-518.332970135333 233.755935761815 -94.8412459866765</t>
  </si>
  <si>
    <t>-535.914280054287 229.799088970594 -204.078330852924</t>
  </si>
  <si>
    <t>-546.766532553958 229.839996695236 -296.317475357023</t>
  </si>
  <si>
    <t>-555.864310810262 231.089191079675 -379.706938357173</t>
  </si>
  <si>
    <t>-563.650745925086 233.552337051579 -463.202036918109</t>
  </si>
  <si>
    <t>-573.559109616218 238.444190526577 -585.361047445898</t>
  </si>
  <si>
    <t>-561.191495643501 243.98386077585 -662.539934543005</t>
  </si>
  <si>
    <t>-568.725444862506 267.631584757885 -530.543507050736</t>
  </si>
  <si>
    <t>-557.750058136637 419.760681691926 -497.797092561961</t>
  </si>
  <si>
    <t>-539.177983924327 443.340855098172 -217.301750595452</t>
  </si>
  <si>
    <t>-317.513657245579 417.719866936997 -152.826926385085</t>
  </si>
  <si>
    <t>-569.697417077044 204.963703179199 -532.974151358005</t>
  </si>
  <si>
    <t>-579.779636254982 51.0200591932914 -509.835133888248</t>
  </si>
  <si>
    <t>-410.402097431817 130.077911225609 -324.762341555263</t>
  </si>
  <si>
    <t>-531.568703147812 325.541690518567 -97.7440047717746</t>
  </si>
  <si>
    <t>-576.282302623284 313.594599000557 315.245805157141</t>
  </si>
  <si>
    <t>-632.724655736343 328.166820177632 774.592631027975</t>
  </si>
  <si>
    <t>-482.261299937247 332.686944359946 831.374448259278</t>
  </si>
  <si>
    <t>-505.232771001065 141.849450549563 -95.3421019727838</t>
  </si>
  <si>
    <t>-508.941379265252 114.209553789635 319.296175562028</t>
  </si>
  <si>
    <t>-554.901790096619 46.1521912148189 775.093456652944</t>
  </si>
  <si>
    <t>-402.604405329505 51.6636184130202 826.658468691566</t>
  </si>
  <si>
    <t>9763-20170724T120856.845044300.bin</t>
  </si>
  <si>
    <t>-518.482616068728 232.789799303303 -95.0044391564272</t>
  </si>
  <si>
    <t>-535.898877681013 228.769873919057 -204.265605770254</t>
  </si>
  <si>
    <t>-546.586038958827 228.859913363762 -296.524058681443</t>
  </si>
  <si>
    <t>-555.522690065994 230.188798397333 -379.929772150248</t>
  </si>
  <si>
    <t>-563.135424293429 232.770913413759 -463.437387800996</t>
  </si>
  <si>
    <t>-572.775373425539 237.880127715059 -585.608884394915</t>
  </si>
  <si>
    <t>-560.185270939828 243.749303443119 -662.727348704286</t>
  </si>
  <si>
    <t>-568.299226412767 266.971731319361 -530.710168614175</t>
  </si>
  <si>
    <t>-558.033514535106 419.030056270272 -497.398531897677</t>
  </si>
  <si>
    <t>-535.387626710981 442.245314999726 -217.172129606924</t>
  </si>
  <si>
    <t>-312.477896324381 414.812227102612 -157.950436461854</t>
  </si>
  <si>
    <t>-568.79164027863 204.304521297263 -533.291985547507</t>
  </si>
  <si>
    <t>-577.498680605141 50.2008472695843 -510.64209732911</t>
  </si>
  <si>
    <t>-409.44620394361 131.213160519614 -324.605241231676</t>
  </si>
  <si>
    <t>-532.361936095374 324.375664756052 -97.8804405834555</t>
  </si>
  <si>
    <t>-576.857127345043 312.978489131513 315.148426091222</t>
  </si>
  <si>
    <t>-632.695763834736 328.162084681225 774.607498446752</t>
  </si>
  <si>
    <t>-482.23728415947 332.856138426998 831.387935679476</t>
  </si>
  <si>
    <t>-504.767402818119 141.033173489184 -95.5480988356669</t>
  </si>
  <si>
    <t>-508.960176767322 113.493068586159 319.092198030421</t>
  </si>
  <si>
    <t>-554.940024678703 46.2086332632352 774.980091764191</t>
  </si>
  <si>
    <t>-402.660369368658 52.5530831171727 826.501638430941</t>
  </si>
  <si>
    <t>9763-20170724T120856.877130000.bin</t>
  </si>
  <si>
    <t>-518.456753196347 232.176286666764 -95.0614140166306</t>
  </si>
  <si>
    <t>-535.857601826792 228.175057634819 -204.325713787712</t>
  </si>
  <si>
    <t>-546.443888678961 228.297597041587 -296.595693585432</t>
  </si>
  <si>
    <t>-555.25420108498 229.661116751186 -380.014242382208</t>
  </si>
  <si>
    <t>-562.705708719822 232.282199327526 -463.535162937447</t>
  </si>
  <si>
    <t>-572.071722178073 237.453311535726 -585.725562181223</t>
  </si>
  <si>
    <t>-559.381903025383 243.403506441391 -662.821264847139</t>
  </si>
  <si>
    <t>-567.770670950232 266.517492780179 -530.798066070975</t>
  </si>
  <si>
    <t>-557.625017457745 418.560000765518 -497.367486525215</t>
  </si>
  <si>
    <t>-533.108817787959 441.933541585042 -217.311834123003</t>
  </si>
  <si>
    <t>-309.775263099478 414.305163631349 -159.802471985147</t>
  </si>
  <si>
    <t>-568.15332969861 203.851126322549 -533.420759604513</t>
  </si>
  <si>
    <t>-576.564578478963 49.6986938093592 -510.984548033604</t>
  </si>
  <si>
    <t>-409.263977934178 131.536656996815 -324.643086886163</t>
  </si>
  <si>
    <t>-532.422439550043 323.752503386672 -97.9092981774822</t>
  </si>
  <si>
    <t>-576.826109413739 312.613983199392 315.136508384396</t>
  </si>
  <si>
    <t>-632.673801998139 328.144695054718 774.613646438964</t>
  </si>
  <si>
    <t>-482.22655350371 333.018085862381 831.40899800179</t>
  </si>
  <si>
    <t>-504.68065611233 140.417955002756 -95.6366662342055</t>
  </si>
  <si>
    <t>-508.982417052521 113.058137534746 319.014400541286</t>
  </si>
  <si>
    <t>-554.942291454985 46.1068479124554 774.942549810452</t>
  </si>
  <si>
    <t>-402.648670993322 52.2120517519027 826.451641119158</t>
  </si>
  <si>
    <t>9763-20170724T120856.944318700.bin</t>
  </si>
  <si>
    <t>-518.311437013926 230.932659227971 -95.1583131944602</t>
  </si>
  <si>
    <t>-535.700366216374 226.999562816588 -204.427014169447</t>
  </si>
  <si>
    <t>-546.137949710464 227.152001737349 -296.713916248373</t>
  </si>
  <si>
    <t>-554.760499814458 228.530766063811 -380.151738377032</t>
  </si>
  <si>
    <t>-561.971531144897 231.155081386315 -463.693603166926</t>
  </si>
  <si>
    <t>-570.929527625137 236.316804907855 -585.915013517532</t>
  </si>
  <si>
    <t>-558.121486947825 242.328065752819 -662.986525687953</t>
  </si>
  <si>
    <t>-566.842611236514 265.385272448001 -530.97354186072</t>
  </si>
  <si>
    <t>-557.106978431239 417.467976310505 -497.60805675016</t>
  </si>
  <si>
    <t>-528.517319063167 440.936393801658 -217.946795561583</t>
  </si>
  <si>
    <t>-304.378307153519 411.412718444606 -164.668464960108</t>
  </si>
  <si>
    <t>-567.155120082771 202.7184151448 -533.597086267982</t>
  </si>
  <si>
    <t>-575.476296943929 48.5290812453052 -511.319268710022</t>
  </si>
  <si>
    <t>-409.018717268315 130.777479899136 -324.548329989961</t>
  </si>
  <si>
    <t>-532.214955809683 322.546652581376 -97.9310348224814</t>
  </si>
  <si>
    <t>-576.399268242345 311.901316359254 315.151270471983</t>
  </si>
  <si>
    <t>-632.633950637692 328.071272915833 774.614519782012</t>
  </si>
  <si>
    <t>-482.205677891196 332.852877601003 831.467771900343</t>
  </si>
  <si>
    <t>-504.642837381027 139.188515199901 -95.7614950034633</t>
  </si>
  <si>
    <t>-509.006098929489 112.27240752965 318.917970802647</t>
  </si>
  <si>
    <t>-555.006336708258 46.1332995685959 774.914306855293</t>
  </si>
  <si>
    <t>-402.709080171642 52.6683817635771 826.360105297786</t>
  </si>
  <si>
    <t>9763-20170724T120856.976403000.bin</t>
  </si>
  <si>
    <t>-518.219061116217 230.366828273092 -95.1730804461592</t>
  </si>
  <si>
    <t>-535.574694148053 226.464453850831 -204.448276656828</t>
  </si>
  <si>
    <t>-545.975044921847 226.627068402804 -296.739171772043</t>
  </si>
  <si>
    <t>-554.5606367789 228.010286064728 -380.180959833512</t>
  </si>
  <si>
    <t>-561.731915605658 230.633083648514 -463.726253702745</t>
  </si>
  <si>
    <t>-570.628767891516 235.786371993534 -585.952404828411</t>
  </si>
  <si>
    <t>-557.776842271472 241.795934760112 -663.016734131356</t>
  </si>
  <si>
    <t>-566.545454829461 264.858713166092 -531.012490181417</t>
  </si>
  <si>
    <t>-556.763983348912 416.954383189164 -497.721987653379</t>
  </si>
  <si>
    <t>-526.119284096508 439.894021020852 -218.234598443629</t>
  </si>
  <si>
    <t>-301.477174327368 410.169622159148 -167.235346632263</t>
  </si>
  <si>
    <t>-566.904242375721 202.192122046832 -533.628559298729</t>
  </si>
  <si>
    <t>-575.361725310769 48.0104163154199 -511.369012965906</t>
  </si>
  <si>
    <t>-409.007569123288 130.105896940645 -324.402201778307</t>
  </si>
  <si>
    <t>-532.068997887984 321.990901089158 -97.9278216241451</t>
  </si>
  <si>
    <t>-576.252544274171 311.586074609893 315.160742554801</t>
  </si>
  <si>
    <t>-632.608195615021 328.039913709869 774.615378106996</t>
  </si>
  <si>
    <t>-482.188574636551 332.842518880884 831.489730938196</t>
  </si>
  <si>
    <t>-504.606704923515 138.637122000124 -95.7964587643041</t>
  </si>
  <si>
    <t>-509.080928311293 111.843493719737 318.889820117609</t>
  </si>
  <si>
    <t>-555.052356315113 46.1688666696252 774.925103659659</t>
  </si>
  <si>
    <t>-402.746894407695 52.7923709746815 826.33516244163</t>
  </si>
  <si>
    <t>9763-20170724T120857.040231300.bin</t>
  </si>
  <si>
    <t>-517.992586431525 229.630712154243 -95.1552042207057</t>
  </si>
  <si>
    <t>-535.322458928797 225.750682125296 -204.435144935501</t>
  </si>
  <si>
    <t>-545.702894755263 225.935168028332 -296.728491667831</t>
  </si>
  <si>
    <t>-554.270900145428 227.340627848805 -380.171559405337</t>
  </si>
  <si>
    <t>-561.424485675547 229.987166641101 -463.717684553983</t>
  </si>
  <si>
    <t>-570.295373028707 235.175487011139 -585.944131993826</t>
  </si>
  <si>
    <t>-557.35263930685 241.168279549715 -662.994730502164</t>
  </si>
  <si>
    <t>-566.144633582212 264.231537136798 -531.000921901569</t>
  </si>
  <si>
    <t>-556.302145211491 416.354166934511 -497.856161558387</t>
  </si>
  <si>
    <t>-520.492482032424 437.965191480276 -218.877249025387</t>
  </si>
  <si>
    <t>-294.839484022411 406.714652817781 -173.570866443068</t>
  </si>
  <si>
    <t>-566.661281835114 201.566025467281 -533.623597261093</t>
  </si>
  <si>
    <t>-575.634730597947 47.411560308454 -511.382974610334</t>
  </si>
  <si>
    <t>-408.683761832609 128.369027068823 -324.248323518458</t>
  </si>
  <si>
    <t>-531.759892519903 321.276125685832 -97.9250830847203</t>
  </si>
  <si>
    <t>-575.969994674289 311.166194817295 315.167961908305</t>
  </si>
  <si>
    <t>-632.573574322481 327.924283129268 774.617647874468</t>
  </si>
  <si>
    <t>-482.168314287507 332.759107825576 831.527274498359</t>
  </si>
  <si>
    <t>-504.470355049918 137.927915142121 -95.8003432290744</t>
  </si>
  <si>
    <t>-509.213268621698 111.272858587393 318.891819331084</t>
  </si>
  <si>
    <t>-555.10970000792 46.1295137838829 774.983118329542</t>
  </si>
  <si>
    <t>-402.783577847138 52.8315932875353 826.321737550203</t>
  </si>
  <si>
    <t>9763-20170724T120857.077331200.bin</t>
  </si>
  <si>
    <t>-517.893158263183 229.373845497716 -95.1402507803705</t>
  </si>
  <si>
    <t>-535.248404491103 225.483948787776 -204.415948387143</t>
  </si>
  <si>
    <t>-545.662084034711 225.674880923116 -296.70548070171</t>
  </si>
  <si>
    <t>-554.264419327209 227.093103315705 -380.144728082077</t>
  </si>
  <si>
    <t>-561.456443734482 229.757967945736 -463.687025107406</t>
  </si>
  <si>
    <t>-570.387273366804 234.980898088604 -585.907702213483</t>
  </si>
  <si>
    <t>-557.421961827776 240.956782902272 -662.955744544032</t>
  </si>
  <si>
    <t>-566.169377702402 264.021224352521 -530.961323263075</t>
  </si>
  <si>
    <t>-556.223614094968 416.151995333942 -497.876207146465</t>
  </si>
  <si>
    <t>-518.113103014775 436.644248703242 -219.117768456535</t>
  </si>
  <si>
    <t>-291.964032239086 405.316249992815 -176.413220778225</t>
  </si>
  <si>
    <t>-566.767650567931 201.356912754862 -533.595348767203</t>
  </si>
  <si>
    <t>-575.973607246259 47.2162070215375 -511.391411553493</t>
  </si>
  <si>
    <t>-408.496160549154 127.519659215902 -324.294379140956</t>
  </si>
  <si>
    <t>-531.585760215687 321.029297004421 -97.9235537113699</t>
  </si>
  <si>
    <t>-575.745961173236 311.008087380299 315.17700566729</t>
  </si>
  <si>
    <t>-632.534934333176 327.911181642353 774.61341027826</t>
  </si>
  <si>
    <t>-482.138395314216 332.778833238331 831.543330146866</t>
  </si>
  <si>
    <t>-504.453525772609 137.621772761213 -95.7846606315652</t>
  </si>
  <si>
    <t>-509.2812768996 111.067745088624 318.913009452684</t>
  </si>
  <si>
    <t>-555.13757571113 46.1516742051808 775.030545319185</t>
  </si>
  <si>
    <t>-402.792740067753 52.5834432227355 826.348134210535</t>
  </si>
  <si>
    <t>9763-20170724T120857.140520900.bin</t>
  </si>
  <si>
    <t>-517.758146851679 229.020429926443 -95.109888539183</t>
  </si>
  <si>
    <t>-535.26304816979 225.130570217108 -204.361602921626</t>
  </si>
  <si>
    <t>-545.815449873774 225.318522727398 -296.635463258948</t>
  </si>
  <si>
    <t>-554.5486116255 226.734233953022 -380.061158710913</t>
  </si>
  <si>
    <t>-561.8769451062 229.396895876729 -463.591674660461</t>
  </si>
  <si>
    <t>-571.013202679128 234.616677572302 -585.797277150526</t>
  </si>
  <si>
    <t>-558.042112435191 240.563121320786 -662.846513218235</t>
  </si>
  <si>
    <t>-566.662286905002 263.658297179104 -530.861809064835</t>
  </si>
  <si>
    <t>-556.682553197334 415.85065331672 -498.069930173142</t>
  </si>
  <si>
    <t>-515.924401761537 434.676894735579 -219.568722100189</t>
  </si>
  <si>
    <t>-289.302719899556 402.538543086545 -180.093575224995</t>
  </si>
  <si>
    <t>-567.3461950391 200.994590477521 -533.487114512851</t>
  </si>
  <si>
    <t>-576.787991050226 46.8639406564196 -511.31244722891</t>
  </si>
  <si>
    <t>-408.391039906633 126.336262585428 -324.47357207385</t>
  </si>
  <si>
    <t>-531.281458012899 320.744329501269 -97.8830005196165</t>
  </si>
  <si>
    <t>-575.216914124443 310.826050483799 315.243969482919</t>
  </si>
  <si>
    <t>-632.493459654989 327.82457922899 774.61638901184</t>
  </si>
  <si>
    <t>-482.113306663915 332.594302617877 831.598045283763</t>
  </si>
  <si>
    <t>-504.482595273092 137.220401444544 -95.7298612948983</t>
  </si>
  <si>
    <t>-509.390607047863 110.825811956671 318.977106456049</t>
  </si>
  <si>
    <t>-555.155487074607 46.1171896270193 775.153758919774</t>
  </si>
  <si>
    <t>-402.811370509259 52.662565488695 826.45932141211</t>
  </si>
  <si>
    <t>9763-20170724T120857.208708900.bin</t>
  </si>
  <si>
    <t>-517.874909063199 228.972520676708 -95.0376837326269</t>
  </si>
  <si>
    <t>-535.601499093311 225.047044900403 -204.252436266505</t>
  </si>
  <si>
    <t>-546.331031704546 225.244581119357 -296.505679431387</t>
  </si>
  <si>
    <t>-555.220370452815 226.684895156106 -379.914544527389</t>
  </si>
  <si>
    <t>-562.701369499529 229.389596061056 -463.430244648334</t>
  </si>
  <si>
    <t>-572.057177334504 234.689766361764 -585.615720594588</t>
  </si>
  <si>
    <t>-559.120634610831 240.655302350798 -662.669347178705</t>
  </si>
  <si>
    <t>-567.705279595913 263.695496461099 -530.661572229932</t>
  </si>
  <si>
    <t>-558.181232017108 415.940716333026 -497.973943323688</t>
  </si>
  <si>
    <t>-515.237656837766 433.958365051965 -219.747819752865</t>
  </si>
  <si>
    <t>-288.505147811033 400.414857782076 -182.121388730063</t>
  </si>
  <si>
    <t>-568.198608712171 201.032549715997 -533.341939272242</t>
  </si>
  <si>
    <t>-577.172414707318 46.8583134667053 -511.343228902304</t>
  </si>
  <si>
    <t>-408.413256224461 126.425893020922 -324.497831733985</t>
  </si>
  <si>
    <t>-531.372608550351 320.670994352032 -97.8219440692799</t>
  </si>
  <si>
    <t>-574.994084304777 310.795008704354 315.339389956909</t>
  </si>
  <si>
    <t>-632.441054374749 327.748768477181 774.647725107439</t>
  </si>
  <si>
    <t>-482.083567880701 332.806113526347 831.664130339115</t>
  </si>
  <si>
    <t>-504.609464628259 137.270660841583 -95.6366686844182</t>
  </si>
  <si>
    <t>-509.394413104118 110.935039482881 319.07543351097</t>
  </si>
  <si>
    <t>-555.191458127408 46.1636622754959 775.254207341781</t>
  </si>
  <si>
    <t>-402.839645372627 52.7408378437724 826.53273056765</t>
  </si>
  <si>
    <t>9763-20170724T120857.240613000.bin</t>
  </si>
  <si>
    <t>-518.189912074762 229.043859424889 -95.0248750293921</t>
  </si>
  <si>
    <t>-536.03245644155 225.072839674317 -204.219069176524</t>
  </si>
  <si>
    <t>-546.877698501869 225.257773885174 -296.458920117952</t>
  </si>
  <si>
    <t>-555.878394886526 226.69542973845 -379.855765253582</t>
  </si>
  <si>
    <t>-563.477613370004 229.4079736838 -463.360439453152</t>
  </si>
  <si>
    <t>-573.013752419089 234.731435213397 -585.531019183267</t>
  </si>
  <si>
    <t>-560.128588897778 240.717170466448 -662.591774059286</t>
  </si>
  <si>
    <t>-568.670630823111 263.72723068697 -530.570701299004</t>
  </si>
  <si>
    <t>-559.594957147836 416.00321231111 -497.899923161032</t>
  </si>
  <si>
    <t>-515.060378839393 433.524587156766 -219.892363643044</t>
  </si>
  <si>
    <t>-288.388548223547 399.086783980837 -182.711156281066</t>
  </si>
  <si>
    <t>-568.98814277937 201.063931321544 -533.276630024594</t>
  </si>
  <si>
    <t>-577.425028712299 46.8363377541546 -511.440040894491</t>
  </si>
  <si>
    <t>-408.638260051744 126.69053376556 -324.407604304395</t>
  </si>
  <si>
    <t>-531.858993719696 320.663076176682 -97.8193559145603</t>
  </si>
  <si>
    <t>-575.138984015217 310.798622652554 315.378086887276</t>
  </si>
  <si>
    <t>-632.419233138825 327.686275712445 774.68238584088</t>
  </si>
  <si>
    <t>-482.073460262423 333.080733740906 831.698874297771</t>
  </si>
  <si>
    <t>-504.764675668966 137.42605208517 -95.609808259693</t>
  </si>
  <si>
    <t>-509.375280163843 111.136282504219 319.107178516685</t>
  </si>
  <si>
    <t>-555.206825003086 46.1350951796042 775.267583436981</t>
  </si>
  <si>
    <t>-402.855771888628 52.9769455908211 826.513956594112</t>
  </si>
  <si>
    <t>9763-20170724T120857.275706900.bin</t>
  </si>
  <si>
    <t>-518.704400430226 229.152675610668 -95.040710169959</t>
  </si>
  <si>
    <t>-536.645519086922 225.116831567715 -204.216315274543</t>
  </si>
  <si>
    <t>-547.621132943733 225.301972836501 -296.440741633934</t>
  </si>
  <si>
    <t>-556.757492478979 226.759527712216 -379.822702381104</t>
  </si>
  <si>
    <t>-564.509913385893 229.513766797013 -463.311800512052</t>
  </si>
  <si>
    <t>-574.288457463583 234.923185754481 -585.459513963722</t>
  </si>
  <si>
    <t>-561.469498705723 240.987051352985 -662.525238786291</t>
  </si>
  <si>
    <t>-569.939160569025 263.88031958506 -530.479285601767</t>
  </si>
  <si>
    <t>-561.325206775486 416.166126270951 -497.745085207577</t>
  </si>
  <si>
    <t>-514.933427330786 432.789320598241 -219.986125222556</t>
  </si>
  <si>
    <t>-288.320014430896 397.01594544599 -183.72120830325</t>
  </si>
  <si>
    <t>-570.056211346815 201.218925842215 -533.244925537629</t>
  </si>
  <si>
    <t>-577.841648460679 46.9206375244994 -511.622297878751</t>
  </si>
  <si>
    <t>-409.0456995141 127.20818301687 -324.309236841967</t>
  </si>
  <si>
    <t>-532.644689372465 320.633703202866 -97.8408513435178</t>
  </si>
  <si>
    <t>-575.491678838724 310.834490934752 315.403219584318</t>
  </si>
  <si>
    <t>-632.41973084039 327.569597779187 774.729282632643</t>
  </si>
  <si>
    <t>-482.076225660589 333.039627173184 831.74452282561</t>
  </si>
  <si>
    <t>-504.990346098084 137.646327272852 -95.6018631172622</t>
  </si>
  <si>
    <t>-509.379037018152 111.416464640985 319.121301814179</t>
  </si>
  <si>
    <t>-555.233790798166 46.1386227256719 775.253632744305</t>
  </si>
  <si>
    <t>-402.88312657411 53.2586195329066 826.463031486186</t>
  </si>
  <si>
    <t>9763-20170724T120857.339378300.bin</t>
  </si>
  <si>
    <t>-520.073131472062 229.420777443712 -95.0862379860857</t>
  </si>
  <si>
    <t>-538.161684632905 225.200820225386 -204.230631780523</t>
  </si>
  <si>
    <t>-549.366877048105 225.417745286407 -296.427285573951</t>
  </si>
  <si>
    <t>-558.748104508693 226.973159380859 -379.78023111166</t>
  </si>
  <si>
    <t>-566.780745959013 229.899701892107 -463.237108456439</t>
  </si>
  <si>
    <t>-577.005271498105 235.643503060719 -585.332927276102</t>
  </si>
  <si>
    <t>-564.32383436819 242.051005615784 -662.393560825931</t>
  </si>
  <si>
    <t>-572.662449354968 264.44878331466 -530.272646727552</t>
  </si>
  <si>
    <t>-564.952949684135 416.682322296263 -497.105545380769</t>
  </si>
  <si>
    <t>-514.168197061679 430.443240222836 -219.959134521752</t>
  </si>
  <si>
    <t>-287.326751622014 393.768083205528 -186.100335536418</t>
  </si>
  <si>
    <t>-572.3752106249 201.797567314998 -533.243997696705</t>
  </si>
  <si>
    <t>-578.832439901603 47.3254871770173 -512.36412503468</t>
  </si>
  <si>
    <t>-409.773392961506 128.461103844043 -324.211397273417</t>
  </si>
  <si>
    <t>-534.699182000618 320.623140909262 -97.9492049123044</t>
  </si>
  <si>
    <t>-576.638771252846 310.916651031881 315.390163311593</t>
  </si>
  <si>
    <t>-632.457596723308 327.384596918437 774.810255815879</t>
  </si>
  <si>
    <t>-482.086610725786 332.854651072311 831.753047724074</t>
  </si>
  <si>
    <t>-505.646283578592 138.127993593664 -95.6194752364087</t>
  </si>
  <si>
    <t>-509.570261556734 111.99174739831 319.114245205414</t>
  </si>
  <si>
    <t>-555.334023056218 46.1625921452894 775.150366897945</t>
  </si>
  <si>
    <t>-402.926385265233 52.9355955161898 826.236874960788</t>
  </si>
  <si>
    <t>9763-20170724T120857.376906600.bin</t>
  </si>
  <si>
    <t>-520.842200672888 229.519143124036 -95.1623823100272</t>
  </si>
  <si>
    <t>-538.999955185301 225.207994696539 -204.29168537013</t>
  </si>
  <si>
    <t>-550.314194366273 225.468818492934 -296.474970703465</t>
  </si>
  <si>
    <t>-559.811612568533 227.10975843097 -379.813115101519</t>
  </si>
  <si>
    <t>-567.976946240866 230.170382544824 -463.252256803587</t>
  </si>
  <si>
    <t>-578.412427675235 236.163475310856 -585.318321849194</t>
  </si>
  <si>
    <t>-565.824670355241 242.846053221775 -662.370912161502</t>
  </si>
  <si>
    <t>-574.091732401705 264.855200954961 -530.196948688658</t>
  </si>
  <si>
    <t>-566.973415468649 417.067390500906 -496.77420312125</t>
  </si>
  <si>
    <t>-513.651052906419 429.400390260586 -220.037395544847</t>
  </si>
  <si>
    <t>-286.691069602096 392.193393543259 -187.58241374579</t>
  </si>
  <si>
    <t>-573.575063127111 202.212559270166 -533.316667636806</t>
  </si>
  <si>
    <t>-579.29678143192 47.6489306294716 -512.894614669899</t>
  </si>
  <si>
    <t>-410.014223076025 128.799460509268 -324.425059133018</t>
  </si>
  <si>
    <t>-535.821436767269 320.572903221132 -98.0307620242188</t>
  </si>
  <si>
    <t>-577.32204339557 310.929875333199 315.354396746397</t>
  </si>
  <si>
    <t>-632.508304362277 327.259394215498 774.843201079754</t>
  </si>
  <si>
    <t>-482.112102364161 332.696836407075 831.722238260958</t>
  </si>
  <si>
    <t>-506.086251245412 138.353681779698 -95.6862798994922</t>
  </si>
  <si>
    <t>-509.832417979131 112.187456099296 319.047213032015</t>
  </si>
  <si>
    <t>-555.404880368786 46.2102707107965 775.072856768934</t>
  </si>
  <si>
    <t>-402.981286490235 53.3567757463518 826.061104128753</t>
  </si>
  <si>
    <t>9763-20170724T120857.442072400.bin</t>
  </si>
  <si>
    <t>-522.526035510113 229.532279076015 -95.3609958747779</t>
  </si>
  <si>
    <t>-540.847922413861 225.027238119184 -204.454966532288</t>
  </si>
  <si>
    <t>-552.421930710588 225.419492205612 -296.60562571845</t>
  </si>
  <si>
    <t>-562.196583986139 227.293842373036 -379.906791981625</t>
  </si>
  <si>
    <t>-570.679143536843 230.707472982646 -463.300581105747</t>
  </si>
  <si>
    <t>-581.618789999285 237.349566882549 -585.288754062983</t>
  </si>
  <si>
    <t>-569.310317020057 244.714665757242 -662.324299823235</t>
  </si>
  <si>
    <t>-577.288448680984 265.744017927965 -530.01457652679</t>
  </si>
  <si>
    <t>-571.037208612232 417.835426818412 -495.87693593723</t>
  </si>
  <si>
    <t>-513.437061219798 428.630189791164 -219.934312602149</t>
  </si>
  <si>
    <t>-286.356270841895 390.52584269484 -189.423508668751</t>
  </si>
  <si>
    <t>-576.348723227556 203.126197702759 -533.508285754213</t>
  </si>
  <si>
    <t>-580.702984376718 48.3908612075654 -514.190722364506</t>
  </si>
  <si>
    <t>-411.219128195407 129.424492697321 -325.347684962677</t>
  </si>
  <si>
    <t>-538.123207506281 320.38778572674 -98.2706930260579</t>
  </si>
  <si>
    <t>-578.618654152259 310.954552732674 315.219006081244</t>
  </si>
  <si>
    <t>-632.593271591766 327.04602763189 774.882183718887</t>
  </si>
  <si>
    <t>-482.147307611161 332.303760703375 831.646718457553</t>
  </si>
  <si>
    <t>-507.159147639843 138.54969763863 -95.8740513215431</t>
  </si>
  <si>
    <t>-510.698778839587 112.380350250477 318.861097997822</t>
  </si>
  <si>
    <t>-555.535243656143 46.1861821066702 774.913910744742</t>
  </si>
  <si>
    <t>-403.054455057453 53.6199158715656 825.68976569901</t>
  </si>
  <si>
    <t>9763-20170724T120857.507246600.bin</t>
  </si>
  <si>
    <t>-524.056863364132 229.171879413552 -95.5746529529666</t>
  </si>
  <si>
    <t>-542.623054794599 224.555093453181 -204.622720704373</t>
  </si>
  <si>
    <t>-554.51137500112 225.1514114919 -296.732190530903</t>
  </si>
  <si>
    <t>-564.608407453635 227.328705670423 -379.987457279558</t>
  </si>
  <si>
    <t>-573.449251069874 231.168182582042 -463.325485389264</t>
  </si>
  <si>
    <t>-584.949526401711 238.56844101552 -585.218497560579</t>
  </si>
  <si>
    <t>-573.029552833591 246.626785324882 -662.245662447462</t>
  </si>
  <si>
    <t>-580.540623469622 266.614709653505 -529.772887609848</t>
  </si>
  <si>
    <t>-574.959807617099 418.562223052804 -494.852128737901</t>
  </si>
  <si>
    <t>-513.909120193079 427.459452888092 -219.58463979275</t>
  </si>
  <si>
    <t>-286.50440134183 390.985113132835 -189.497232788381</t>
  </si>
  <si>
    <t>-579.265987649646 204.027968135116 -533.693007901641</t>
  </si>
  <si>
    <t>-582.47810033042 49.1139892313147 -515.539458138414</t>
  </si>
  <si>
    <t>-412.673222643439 129.646091119067 -327.204890012533</t>
  </si>
  <si>
    <t>-540.070038864455 319.91112098061 -98.4831035368099</t>
  </si>
  <si>
    <t>-579.6656725658 310.685216326343 315.098443841875</t>
  </si>
  <si>
    <t>-632.622944988375 326.943692264346 774.89802092836</t>
  </si>
  <si>
    <t>-482.149154460584 332.472675296566 831.562602117974</t>
  </si>
  <si>
    <t>-508.299856109786 138.283132324762 -96.0877472904748</t>
  </si>
  <si>
    <t>-511.473644128162 112.391163437971 318.66773928898</t>
  </si>
  <si>
    <t>-555.678853344255 46.15180019065 774.762085739584</t>
  </si>
  <si>
    <t>-403.103814005322 53.0025791644382 825.336180244698</t>
  </si>
  <si>
    <t>9763-20170724T120857.539338600.bin</t>
  </si>
  <si>
    <t>-524.835087541219 228.932469872981 -95.6843229504952</t>
  </si>
  <si>
    <t>-543.533236907802 224.292888698081 -204.708773928159</t>
  </si>
  <si>
    <t>-555.558621774117 225.026434079954 -296.799454673361</t>
  </si>
  <si>
    <t>-565.787142500216 227.390501511998 -380.033671283618</t>
  </si>
  <si>
    <t>-574.766111760921 231.480300399919 -463.345004367162</t>
  </si>
  <si>
    <t>-586.473814478129 239.31740186044 -585.190971994736</t>
  </si>
  <si>
    <t>-574.764439054614 247.747602942874 -662.210692317625</t>
  </si>
  <si>
    <t>-582.039839653019 267.162987922144 -529.64628207213</t>
  </si>
  <si>
    <t>-576.661022502413 419.011640469555 -494.252373955391</t>
  </si>
  <si>
    <t>-514.363960392941 427.100933410575 -219.239146574537</t>
  </si>
  <si>
    <t>-286.846113787622 390.669954754781 -189.965468165288</t>
  </si>
  <si>
    <t>-580.633319553511 204.594168827111 -533.80579171618</t>
  </si>
  <si>
    <t>-583.407791960097 49.6090898178124 -516.264486157007</t>
  </si>
  <si>
    <t>-413.57016720847 130.028978184384 -328.506850702728</t>
  </si>
  <si>
    <t>-541.013774734294 319.625250358163 -98.5720494572143</t>
  </si>
  <si>
    <t>-580.221972688595 310.512283946839 315.048856402694</t>
  </si>
  <si>
    <t>-632.651722536282 326.882377082693 774.904616394834</t>
  </si>
  <si>
    <t>-482.152350688683 332.38992544753 831.503534511363</t>
  </si>
  <si>
    <t>-508.933997743962 138.139532629868 -96.2057682680061</t>
  </si>
  <si>
    <t>-511.84009094258 112.401942766172 318.561398433919</t>
  </si>
  <si>
    <t>-555.746125458425 46.140031766362 774.677028160322</t>
  </si>
  <si>
    <t>-403.163262679198 53.5175876338951 825.15330269347</t>
  </si>
  <si>
    <t>9763-20170724T120857.607524200.bin</t>
  </si>
  <si>
    <t>-526.181692446564 228.435576992374 -95.9253991851543</t>
  </si>
  <si>
    <t>-545.10458829958 223.759742799254 -204.909650299099</t>
  </si>
  <si>
    <t>-557.410781732321 224.735483056234 -296.960876690956</t>
  </si>
  <si>
    <t>-567.925304467487 227.427109944962 -380.149477457333</t>
  </si>
  <si>
    <t>-577.220181098943 231.956607408569 -463.403569546447</t>
  </si>
  <si>
    <t>-589.420401389082 240.559638656133 -585.149492881849</t>
  </si>
  <si>
    <t>-578.178034217403 249.686195012355 -662.159386767547</t>
  </si>
  <si>
    <t>-584.879396925616 268.051785773087 -529.43741367449</t>
  </si>
  <si>
    <t>-579.950682618536 419.722550595752 -493.219727553868</t>
  </si>
  <si>
    <t>-514.775877803359 426.072515572995 -218.828583032192</t>
  </si>
  <si>
    <t>-287.055906109733 389.341926175037 -191.570642337808</t>
  </si>
  <si>
    <t>-583.254681542594 205.517760338688 -534.019102396585</t>
  </si>
  <si>
    <t>-585.209882073202 50.3803852911456 -517.777055832434</t>
  </si>
  <si>
    <t>-414.642757442792 130.188246029105 -330.452961139618</t>
  </si>
  <si>
    <t>-542.580876869598 319.071243982522 -98.7699381625413</t>
  </si>
  <si>
    <t>-580.960075913442 310.293684678278 314.935993552867</t>
  </si>
  <si>
    <t>-632.683098735355 326.817331508598 774.900580699162</t>
  </si>
  <si>
    <t>-482.146024414617 332.277498230916 831.403712240573</t>
  </si>
  <si>
    <t>-510.014058245923 137.767634629872 -96.456643820997</t>
  </si>
  <si>
    <t>-512.445706777319 112.466610851685 318.340345668796</t>
  </si>
  <si>
    <t>-555.850411909915 46.1681627335192 774.501562774752</t>
  </si>
  <si>
    <t>-403.262517317163 54.1966657998273 824.86331532194</t>
  </si>
  <si>
    <t>9763-20170724T120857.643653700.bin</t>
  </si>
  <si>
    <t>-526.742634117774 228.171270918815 -96.0088816079378</t>
  </si>
  <si>
    <t>-545.798242193171 223.491453430376 -204.969887741367</t>
  </si>
  <si>
    <t>-558.287258799836 224.599012508673 -296.994973768764</t>
  </si>
  <si>
    <t>-568.99337127728 227.46382789334 -380.1532505237</t>
  </si>
  <si>
    <t>-578.505222043392 232.22271874023 -463.370050642367</t>
  </si>
  <si>
    <t>-591.04912247894 241.22377288076 -585.05222443556</t>
  </si>
  <si>
    <t>-580.054117868246 250.706215087436 -662.054831949392</t>
  </si>
  <si>
    <t>-586.410636029218 268.531285140224 -529.257671494428</t>
  </si>
  <si>
    <t>-581.726539143441 420.080455700177 -492.549397126625</t>
  </si>
  <si>
    <t>-514.70296141515 425.817611493886 -218.590442496723</t>
  </si>
  <si>
    <t>-286.892816630975 388.788196807102 -192.515714191739</t>
  </si>
  <si>
    <t>-584.679286193241 206.017083130344 -534.060441779173</t>
  </si>
  <si>
    <t>-586.185294733309 50.7962917574221 -518.464097854968</t>
  </si>
  <si>
    <t>-414.854638413782 130.078087737636 -330.637991597415</t>
  </si>
  <si>
    <t>-543.257683316159 318.800321737967 -98.82776767424</t>
  </si>
  <si>
    <t>-581.241030651241 310.157261574167 314.917496276307</t>
  </si>
  <si>
    <t>-632.687425283836 326.802460495797 774.905439981172</t>
  </si>
  <si>
    <t>-482.13653940934 332.205999381844 831.377305223877</t>
  </si>
  <si>
    <t>-510.47285752567 137.476631349613 -96.5729779982914</t>
  </si>
  <si>
    <t>-512.700400873429 112.385035524432 318.237913720393</t>
  </si>
  <si>
    <t>-555.870819558068 46.0657177610017 774.424702299235</t>
  </si>
  <si>
    <t>-403.241380919198 53.3232426872535 824.777437159135</t>
  </si>
  <si>
    <t>9763-20170724T120857.676746100.bin</t>
  </si>
  <si>
    <t>-527.23898387825 227.972980608745 -96.0737512892836</t>
  </si>
  <si>
    <t>-546.453913292753 223.27412681533 -205.005938835992</t>
  </si>
  <si>
    <t>-559.129675605373 224.519309131078 -297.00378950411</t>
  </si>
  <si>
    <t>-570.02298090945 227.570585425404 -380.131120265195</t>
  </si>
  <si>
    <t>-579.739499620339 232.578990820896 -463.309472544505</t>
  </si>
  <si>
    <t>-592.600314571041 242.014744780106 -584.925695439339</t>
  </si>
  <si>
    <t>-581.843369251745 251.851360376937 -661.917512239738</t>
  </si>
  <si>
    <t>-587.878963820868 269.120679408528 -529.039802600466</t>
  </si>
  <si>
    <t>-583.350855668542 420.540822388522 -491.797548768557</t>
  </si>
  <si>
    <t>-514.5745616677 425.674954909422 -218.261435229936</t>
  </si>
  <si>
    <t>-286.642061881843 388.135990806631 -194.051213709839</t>
  </si>
  <si>
    <t>-586.035234793646 206.628237159334 -534.083329257761</t>
  </si>
  <si>
    <t>-587.095461090416 51.3489031922329 -519.160178087247</t>
  </si>
  <si>
    <t>-415.099140581456 130.24462445417 -330.889238779995</t>
  </si>
  <si>
    <t>-543.852778952458 318.549774212127 -98.8684844118288</t>
  </si>
  <si>
    <t>-581.487676961662 310.071348866325 314.912145205867</t>
  </si>
  <si>
    <t>-632.691639256776 326.761544522219 774.915520574232</t>
  </si>
  <si>
    <t>-482.128284818147 332.130492190916 831.357411564433</t>
  </si>
  <si>
    <t>-510.878198212007 137.312201380917 -96.6753320053701</t>
  </si>
  <si>
    <t>-512.971596100439 112.362299459058 318.144763002431</t>
  </si>
  <si>
    <t>-555.912046600935 46.0357280672858 774.343990345148</t>
  </si>
  <si>
    <t>-403.288164796214 53.7413805269528 824.647213802329</t>
  </si>
  <si>
    <t>9763-20170724T120857.743701800.bin</t>
  </si>
  <si>
    <t>-528.230994708307 227.8225799009 -96.2166721089509</t>
  </si>
  <si>
    <t>-547.795625844118 223.087103751262 -205.084857725767</t>
  </si>
  <si>
    <t>-560.932976170835 224.598107172507 -297.01405514454</t>
  </si>
  <si>
    <t>-572.305437435098 228.008313755246 -380.063273303755</t>
  </si>
  <si>
    <t>-582.560880144242 233.498980365781 -463.146474687402</t>
  </si>
  <si>
    <t>-596.272458493931 243.776140901075 -584.601394848248</t>
  </si>
  <si>
    <t>-586.045517363736 254.326324063005 -661.570974406469</t>
  </si>
  <si>
    <t>-591.28133854043 270.489528171097 -528.550278721326</t>
  </si>
  <si>
    <t>-587.346943932086 421.656671283843 -490.25832430076</t>
  </si>
  <si>
    <t>-514.283364820022 425.794671444819 -217.818919372383</t>
  </si>
  <si>
    <t>-285.981510865871 388.052567512767 -197.760907640838</t>
  </si>
  <si>
    <t>-589.230523613915 208.043591200589 -534.065732086523</t>
  </si>
  <si>
    <t>-589.512839788599 52.6260489942183 -520.466396586475</t>
  </si>
  <si>
    <t>-416.490257854983 131.184241053527 -332.215502332381</t>
  </si>
  <si>
    <t>-545.071546225879 318.257260824258 -98.9664126968009</t>
  </si>
  <si>
    <t>-581.882060107549 310.011186148178 314.892939548093</t>
  </si>
  <si>
    <t>-632.733963062681 326.632201794158 774.940164178924</t>
  </si>
  <si>
    <t>-482.132067019722 331.693616210411 831.307341613111</t>
  </si>
  <si>
    <t>-511.691006102743 137.320017932938 -96.8586168889051</t>
  </si>
  <si>
    <t>-513.497476854742 112.736629599285 317.984779449692</t>
  </si>
  <si>
    <t>-556.019271124681 46.0440363218422 774.152273448272</t>
  </si>
  <si>
    <t>-403.377467880049 54.0789940532279 824.349289053361</t>
  </si>
  <si>
    <t>9763-20170724T120857.776788600.bin</t>
  </si>
  <si>
    <t>-528.755965275058 227.830080134528 -96.268643418935</t>
  </si>
  <si>
    <t>-548.523376170511 223.073652853378 -205.099419742349</t>
  </si>
  <si>
    <t>-561.926461716403 224.716341485137 -296.987846991351</t>
  </si>
  <si>
    <t>-573.574598766422 228.306976230434 -379.991272860101</t>
  </si>
  <si>
    <t>-584.140510070668 234.040498934352 -463.019093535909</t>
  </si>
  <si>
    <t>-598.342823178929 244.742444683483 -584.380854072812</t>
  </si>
  <si>
    <t>-588.38428501075 255.659364102973 -661.334490800136</t>
  </si>
  <si>
    <t>-593.187336232657 271.256848734364 -528.250228514104</t>
  </si>
  <si>
    <t>-589.557264023451 422.306773176288 -489.460574815656</t>
  </si>
  <si>
    <t>-514.017040016476 425.998319410466 -217.691222410283</t>
  </si>
  <si>
    <t>-285.579375067083 388.040008858706 -199.693141235297</t>
  </si>
  <si>
    <t>-591.034597107882 208.83629695488 -534.006527976716</t>
  </si>
  <si>
    <t>-590.975239898394 53.3648939978439 -521.073196268195</t>
  </si>
  <si>
    <t>-417.545056088671 132.083851351462 -333.162538804052</t>
  </si>
  <si>
    <t>-545.692991430395 318.181636847849 -99.004186655134</t>
  </si>
  <si>
    <t>-582.068451284795 309.992752756537 314.894770908777</t>
  </si>
  <si>
    <t>-632.758882016232 326.565570115278 774.95229857406</t>
  </si>
  <si>
    <t>-482.140931392856 331.676794652562 831.272245746309</t>
  </si>
  <si>
    <t>-512.154401568237 137.384532213437 -96.9432107399672</t>
  </si>
  <si>
    <t>-513.684641007967 113.069901666263 317.917144606408</t>
  </si>
  <si>
    <t>-556.089418482724 46.1126392169745 774.046652942349</t>
  </si>
  <si>
    <t>-403.455517490253 54.7122402866607 824.174025876287</t>
  </si>
  <si>
    <t>9763-20170724T120857.841983900.bin</t>
  </si>
  <si>
    <t>-529.710742416504 228.01128108117 -96.4050768530237</t>
  </si>
  <si>
    <t>-549.929281578548 223.233742978457 -205.151947003714</t>
  </si>
  <si>
    <t>-563.899252272093 225.128791179333 -296.951096397189</t>
  </si>
  <si>
    <t>-576.13103605081 229.057155219519 -379.855257753584</t>
  </si>
  <si>
    <t>-587.350707416743 235.242056668225 -462.764833794056</t>
  </si>
  <si>
    <t>-602.583651998809 246.730709184164 -583.929447370021</t>
  </si>
  <si>
    <t>-593.143508186278 258.33554635094 -660.847919522365</t>
  </si>
  <si>
    <t>-597.069976271557 272.875120958426 -527.65947571263</t>
  </si>
  <si>
    <t>-593.880808384879 423.673279734151 -487.804720290939</t>
  </si>
  <si>
    <t>-512.924897361689 426.87157437893 -217.592844603402</t>
  </si>
  <si>
    <t>-284.331975741549 388.098742487618 -203.792010948523</t>
  </si>
  <si>
    <t>-594.729054905032 210.504466707604 -533.86757516938</t>
  </si>
  <si>
    <t>-593.961214104096 54.9492905249119 -522.014799018036</t>
  </si>
  <si>
    <t>-419.516382098126 134.095643222789 -335.050749042832</t>
  </si>
  <si>
    <t>-546.789176425929 318.304308567846 -99.0661952153537</t>
  </si>
  <si>
    <t>-582.325357243726 310.204394937422 314.907439321208</t>
  </si>
  <si>
    <t>-632.797508438886 326.486344118541 774.982210214624</t>
  </si>
  <si>
    <t>-482.136024740227 331.690540389405 831.177117060682</t>
  </si>
  <si>
    <t>-512.940787202827 137.636487715642 -97.1585481715724</t>
  </si>
  <si>
    <t>-514.126019051048 113.844310827693 317.733139751051</t>
  </si>
  <si>
    <t>-556.173612590851 46.1449673757525 773.804153193344</t>
  </si>
  <si>
    <t>-403.532925752887 54.9706690070743 823.871543874048</t>
  </si>
  <si>
    <t>9763-20170724T120857.876075300.bin</t>
  </si>
  <si>
    <t>-530.070042535898 228.282529442055 -96.4853425948588</t>
  </si>
  <si>
    <t>-550.517771211822 223.547189627564 -205.191206996519</t>
  </si>
  <si>
    <t>-564.779644311656 225.555767691151 -296.943097053106</t>
  </si>
  <si>
    <t>-577.314037849258 229.619637449394 -379.795396345079</t>
  </si>
  <si>
    <t>-588.875244758213 235.973987757702 -462.645247915184</t>
  </si>
  <si>
    <t>-604.649492597579 247.749376908383 -583.713153163333</t>
  </si>
  <si>
    <t>-595.493729616975 259.655312879083 -660.619875243669</t>
  </si>
  <si>
    <t>-598.91795356144 273.758682570083 -527.402288922833</t>
  </si>
  <si>
    <t>-595.877057623785 424.427833964745 -487.098862260322</t>
  </si>
  <si>
    <t>-512.524967633493 427.800177859498 -217.61849209384</t>
  </si>
  <si>
    <t>-283.88485607386 388.873852412955 -205.089543200382</t>
  </si>
  <si>
    <t>-596.537757539148 211.406402859883 -533.776909498685</t>
  </si>
  <si>
    <t>-595.489844061545 55.8276385071811 -522.325301099297</t>
  </si>
  <si>
    <t>-420.74090392169 135.261177603285 -335.914163926542</t>
  </si>
  <si>
    <t>-547.106140775025 318.497972933813 -99.0852611509134</t>
  </si>
  <si>
    <t>-582.274771537127 310.4525429748 314.920751230877</t>
  </si>
  <si>
    <t>-632.827180086957 326.406389812875 774.997111539472</t>
  </si>
  <si>
    <t>-482.139854327657 331.552367567374 831.127807355173</t>
  </si>
  <si>
    <t>-513.297907047813 138.087159489017 -97.2869499831362</t>
  </si>
  <si>
    <t>-514.539099939432 114.354199269064 317.608057914203</t>
  </si>
  <si>
    <t>-556.121295143839 46.0590690259194 773.648396720311</t>
  </si>
  <si>
    <t>-403.500645709757 54.56238358923 823.832362063256</t>
  </si>
  <si>
    <t>9763-20170724T120857.939333800.bin</t>
  </si>
  <si>
    <t>-530.600894737619 228.501858061466 -96.6260347684788</t>
  </si>
  <si>
    <t>-551.581368096107 223.871314945526 -205.234897051527</t>
  </si>
  <si>
    <t>-566.387889490829 226.032517235366 -296.89682895291</t>
  </si>
  <si>
    <t>-579.453263217402 230.264487764638 -379.658681511013</t>
  </si>
  <si>
    <t>-591.584750632339 236.817660598889 -462.411476205792</t>
  </si>
  <si>
    <t>-608.236117857746 248.917882239168 -583.329838563593</t>
  </si>
  <si>
    <t>-599.625253221134 261.27599426542 -660.228070435681</t>
  </si>
  <si>
    <t>-602.067795794997 274.777139559087 -526.996240687782</t>
  </si>
  <si>
    <t>-598.720587155681 425.334294670954 -486.250912246647</t>
  </si>
  <si>
    <t>-512.225337608286 428.071047055358 -217.755800684277</t>
  </si>
  <si>
    <t>-283.287506070545 390.272522528473 -207.398925275548</t>
  </si>
  <si>
    <t>-599.79153951899 212.439512136275 -533.547682074255</t>
  </si>
  <si>
    <t>-598.593885466723 56.8355920600629 -522.550196358634</t>
  </si>
  <si>
    <t>-423.470969205777 136.962932427972 -337.085056206035</t>
  </si>
  <si>
    <t>-547.480539339839 318.826521266846 -99.1389073735867</t>
  </si>
  <si>
    <t>-581.88449888943 310.745866293213 314.930743120385</t>
  </si>
  <si>
    <t>-632.821359158359 326.373515606021 775.006614625653</t>
  </si>
  <si>
    <t>-482.11074746282 331.320533746076 831.092637897072</t>
  </si>
  <si>
    <t>-514.012656828009 137.872303340082 -97.4824594333217</t>
  </si>
  <si>
    <t>-514.061783798735 115.132751825364 317.469985309256</t>
  </si>
  <si>
    <t>-555.551476865867 44.4913472010576 773.062861754352</t>
  </si>
  <si>
    <t>-404.117472785372 52.3397174152637 826.821402176267</t>
  </si>
  <si>
    <t>9763-20170724T120857.979486600.bin</t>
  </si>
  <si>
    <t>-530.682796557696 228.90165948084 -96.6179046677955</t>
  </si>
  <si>
    <t>-552.013683184926 224.264289083471 -205.158152640796</t>
  </si>
  <si>
    <t>-567.056403854815 226.444951167812 -296.781150015173</t>
  </si>
  <si>
    <t>-580.311649586738 230.70517364717 -379.511399623938</t>
  </si>
  <si>
    <t>-592.609497236695 237.29643247059 -462.236707528453</t>
  </si>
  <si>
    <t>-609.478611512511 249.462034235022 -583.118267685708</t>
  </si>
  <si>
    <t>-601.111787563119 261.976967204158 -660.018153936797</t>
  </si>
  <si>
    <t>-603.18564846616 275.292054998969 -526.784768092304</t>
  </si>
  <si>
    <t>-599.68133658393 425.822063479257 -485.920985729267</t>
  </si>
  <si>
    <t>-511.740856184185 428.52390602297 -217.895336350081</t>
  </si>
  <si>
    <t>-282.648447279634 391.522733140933 -208.091394338728</t>
  </si>
  <si>
    <t>-600.967554219412 212.955617311613 -533.36792819728</t>
  </si>
  <si>
    <t>-599.793505435367 57.3423243088339 -522.527735623264</t>
  </si>
  <si>
    <t>-424.781983512094 137.847051014241 -337.459628704842</t>
  </si>
  <si>
    <t>-547.609213173825 319.116553481676 -99.1266465061938</t>
  </si>
  <si>
    <t>-581.546840106053 311.064578438475 314.982029091562</t>
  </si>
  <si>
    <t>-632.803545298087 326.373485237296 775.03404875522</t>
  </si>
  <si>
    <t>-482.086927955419 331.293619884837 831.106595534913</t>
  </si>
  <si>
    <t>-514.071942301065 138.513603365405 -97.3869967156459</t>
  </si>
  <si>
    <t>-512.849227077862 116.579465904947 317.606909296933</t>
  </si>
  <si>
    <t>-554.062619959213 44.5780688479695 773.283681399812</t>
  </si>
  <si>
    <t>-403.55266722489 52.8518627292367 829.516445885535</t>
  </si>
  <si>
    <t>9763-20170724T120858.044641800.bin</t>
  </si>
  <si>
    <t>-530.671340735894 229.346062887988 -96.4119768198957</t>
  </si>
  <si>
    <t>-552.522170499503 224.635831830759 -204.845590469616</t>
  </si>
  <si>
    <t>-567.960681149931 226.85875251807 -296.401907695908</t>
  </si>
  <si>
    <t>-581.554008004021 231.198391030469 -379.073043625962</t>
  </si>
  <si>
    <t>-594.169603286988 237.90899733198 -461.740678806589</t>
  </si>
  <si>
    <t>-611.479182277337 250.293337966356 -582.537901788852</t>
  </si>
  <si>
    <t>-603.571190072373 263.083866092574 -659.440823504463</t>
  </si>
  <si>
    <t>-604.959072295192 276.022508494178 -526.184219252193</t>
  </si>
  <si>
    <t>-601.125915633209 426.371683606751 -484.80201183473</t>
  </si>
  <si>
    <t>-510.438952740017 430.025559816668 -217.70441187336</t>
  </si>
  <si>
    <t>-281.211573130184 393.634349552976 -208.8150535949</t>
  </si>
  <si>
    <t>-602.808747319651 213.695731239653 -532.882052351313</t>
  </si>
  <si>
    <t>-601.644972539528 58.0426676302745 -522.407439910199</t>
  </si>
  <si>
    <t>-426.793806990408 139.034946346259 -337.670145120709</t>
  </si>
  <si>
    <t>-547.806581955322 319.457956806599 -98.9807338823397</t>
  </si>
  <si>
    <t>-581.085628556801 311.513427663219 315.18343458483</t>
  </si>
  <si>
    <t>-632.763760186763 326.336137805149 775.142616982381</t>
  </si>
  <si>
    <t>-482.034379996307 331.306681586687 831.176296399075</t>
  </si>
  <si>
    <t>-513.861075299274 139.239580358854 -97.0926449907464</t>
  </si>
  <si>
    <t>-512.24611925801 118.464397601903 317.959634337334</t>
  </si>
  <si>
    <t>-553.240923651963 44.5527167089199 773.191511814748</t>
  </si>
  <si>
    <t>-403.384611965614 53.0474923740376 831.111781383727</t>
  </si>
  <si>
    <t>9763-20170724T120858.076727200.bin</t>
  </si>
  <si>
    <t>-530.823007033913 229.622533400557 -96.4357245400872</t>
  </si>
  <si>
    <t>-552.859455801611 224.886839658467 -204.830646771957</t>
  </si>
  <si>
    <t>-568.497983618193 227.136125301341 -296.352272500658</t>
  </si>
  <si>
    <t>-582.288124254552 231.51946373516 -378.988518965087</t>
  </si>
  <si>
    <t>-595.116191993479 238.294159211447 -461.618405107216</t>
  </si>
  <si>
    <t>-612.75323870063 250.793795826977 -582.356172823053</t>
  </si>
  <si>
    <t>-605.070249402363 263.704349208105 -659.261982054904</t>
  </si>
  <si>
    <t>-606.092554513805 276.468615629383 -525.993979541638</t>
  </si>
  <si>
    <t>-602.241035534857 426.764788865822 -484.377876023933</t>
  </si>
  <si>
    <t>-509.986294436879 430.280326585356 -217.815884903223</t>
  </si>
  <si>
    <t>-280.773283815644 393.767283644646 -209.056349976742</t>
  </si>
  <si>
    <t>-603.936037637215 214.149327179378 -532.760877630681</t>
  </si>
  <si>
    <t>-602.635776504466 58.4834886553631 -522.497697380337</t>
  </si>
  <si>
    <t>-427.814199373176 139.502738084236 -337.694782373922</t>
  </si>
  <si>
    <t>-547.974832509251 319.654098635551 -98.9778714188906</t>
  </si>
  <si>
    <t>-581.114891284678 311.689185041203 315.197088562337</t>
  </si>
  <si>
    <t>-632.755728887057 326.309743344611 775.166783112887</t>
  </si>
  <si>
    <t>-482.012130617035 331.259898809543 831.163969453514</t>
  </si>
  <si>
    <t>-514.090071284246 139.595537821131 -97.2025018758056</t>
  </si>
  <si>
    <t>-512.692296101987 118.783858866161 317.848727111956</t>
  </si>
  <si>
    <t>-553.223632650746 44.4748867024055 772.938350090305</t>
  </si>
  <si>
    <t>-403.423946889141 52.8879949496481 831.016719705039</t>
  </si>
  <si>
    <t>9763-20170724T120858.144920500.bin</t>
  </si>
  <si>
    <t>-531.362568421477 230.11332543092 -96.5968513376063</t>
  </si>
  <si>
    <t>-553.670662776426 225.330041005816 -204.93420224095</t>
  </si>
  <si>
    <t>-569.623454359156 227.675857619097 -296.399186153336</t>
  </si>
  <si>
    <t>-583.729001591119 232.200730014255 -378.974473519429</t>
  </si>
  <si>
    <t>-596.902817642375 239.173250974061 -461.533329150149</t>
  </si>
  <si>
    <t>-615.076916142151 252.024181643299 -582.154731381047</t>
  </si>
  <si>
    <t>-607.733027559255 265.225026540946 -659.044171039666</t>
  </si>
  <si>
    <t>-608.206118840531 277.532655315778 -525.742303749004</t>
  </si>
  <si>
    <t>-604.333483894706 427.683381451703 -483.614136320559</t>
  </si>
  <si>
    <t>-509.451116941693 430.324756318782 -217.966037255451</t>
  </si>
  <si>
    <t>-280.336287457509 393.063039008899 -209.81170637068</t>
  </si>
  <si>
    <t>-605.998484724804 215.237647540675 -532.711835665371</t>
  </si>
  <si>
    <t>-604.450989831428 59.5481199255496 -522.896079519842</t>
  </si>
  <si>
    <t>-429.351913710086 140.385708116185 -337.980154902457</t>
  </si>
  <si>
    <t>-548.367532875971 320.047661082273 -99.0698527037915</t>
  </si>
  <si>
    <t>-581.201599028972 312.127244478458 315.130349758433</t>
  </si>
  <si>
    <t>-632.744346888338 326.2732856254 775.155836199976</t>
  </si>
  <si>
    <t>-481.977293586686 331.256664930316 831.086840153856</t>
  </si>
  <si>
    <t>-514.745849095576 140.059248302421 -97.5096782132757</t>
  </si>
  <si>
    <t>-513.396291847379 119.176946835496 317.538178625542</t>
  </si>
  <si>
    <t>-553.282605740914 44.2693941519858 772.534341137026</t>
  </si>
  <si>
    <t>-403.54406930325 53.3177545524134 830.674986873658</t>
  </si>
  <si>
    <t>9763-20170724T120858.206082600.bin</t>
  </si>
  <si>
    <t>-531.581145611137 229.927852275627 -96.7875066240089</t>
  </si>
  <si>
    <t>-554.094360493016 225.128925338785 -205.081753522388</t>
  </si>
  <si>
    <t>-570.24946857951 227.591465686055 -296.508062391752</t>
  </si>
  <si>
    <t>-584.547737523606 232.274076129778 -379.041490527612</t>
  </si>
  <si>
    <t>-597.923375423713 239.456762420496 -461.549918681968</t>
  </si>
  <si>
    <t>-616.401445843633 252.673075419909 -582.085436350756</t>
  </si>
  <si>
    <t>-609.320816095886 266.157803356534 -658.950492514636</t>
  </si>
  <si>
    <t>-609.42461638439 278.008533981535 -525.608344956167</t>
  </si>
  <si>
    <t>-605.649173969791 428.055017617617 -483.060409005195</t>
  </si>
  <si>
    <t>-508.727820812358 429.66695040311 -218.141174535184</t>
  </si>
  <si>
    <t>-279.799082220733 391.137173382566 -210.683082898636</t>
  </si>
  <si>
    <t>-607.162267599196 215.73909731427 -532.782744985005</t>
  </si>
  <si>
    <t>-605.44569148732 60.0315806098449 -523.430881511214</t>
  </si>
  <si>
    <t>-429.704255963804 140.243822996655 -338.596544778632</t>
  </si>
  <si>
    <t>-548.51100808831 320.001658395971 -99.1876079924659</t>
  </si>
  <si>
    <t>-581.049889887749 312.104978905612 315.036338880239</t>
  </si>
  <si>
    <t>-632.715640854873 326.269999347742 775.099114757297</t>
  </si>
  <si>
    <t>-481.936444363598 331.06872185168 831.013559389197</t>
  </si>
  <si>
    <t>-514.991452851369 139.752970862868 -97.773353065021</t>
  </si>
  <si>
    <t>-513.573933649522 119.010236887784 317.281184342643</t>
  </si>
  <si>
    <t>-553.359329675489 44.0032946637209 772.264387642908</t>
  </si>
  <si>
    <t>-403.604477353343 52.92480420433 830.38240783435</t>
  </si>
  <si>
    <t>9763-20170724T120858.241727300.bin</t>
  </si>
  <si>
    <t>-531.506152083965 229.722044006851 -96.8680027662678</t>
  </si>
  <si>
    <t>-554.061274742746 224.926355807123 -205.153594588833</t>
  </si>
  <si>
    <t>-570.289466435815 227.444969842568 -296.565400871956</t>
  </si>
  <si>
    <t>-584.667785568296 232.1998671057 -379.080935536627</t>
  </si>
  <si>
    <t>-598.136928261841 239.476784971308 -461.565793287962</t>
  </si>
  <si>
    <t>-616.765853732071 252.855421566305 -582.060293507792</t>
  </si>
  <si>
    <t>-609.793438227337 266.458051191829 -658.914305601932</t>
  </si>
  <si>
    <t>-609.726117948483 278.114548293759 -525.556534751511</t>
  </si>
  <si>
    <t>-605.893508812069 428.099782136543 -482.82876171433</t>
  </si>
  <si>
    <t>-508.251784059556 429.41259996596 -218.17236998083</t>
  </si>
  <si>
    <t>-279.409203863559 390.408075193959 -210.539620798558</t>
  </si>
  <si>
    <t>-607.457085982824 215.855591023832 -532.820005472664</t>
  </si>
  <si>
    <t>-605.732292255127 60.1306221427415 -523.658850066867</t>
  </si>
  <si>
    <t>-429.667043260259 140.074471344279 -339.002284630844</t>
  </si>
  <si>
    <t>-548.433211477156 319.832083431605 -99.2250403085027</t>
  </si>
  <si>
    <t>-580.937814655689 312.028696191329 315.003373089993</t>
  </si>
  <si>
    <t>-632.6651935172 326.315924656163 775.073237897395</t>
  </si>
  <si>
    <t>-481.895165472021 331.341987430681 830.992529147566</t>
  </si>
  <si>
    <t>-514.886489825437 139.554901717575 -97.872312888314</t>
  </si>
  <si>
    <t>-513.567136364818 118.702386605057 317.177155097251</t>
  </si>
  <si>
    <t>-553.373856139994 43.7645344639482 772.165121193708</t>
  </si>
  <si>
    <t>-403.5976164793 52.2452577848469 830.294028981243</t>
  </si>
  <si>
    <t>9763-20170724T120858.305897600.bin</t>
  </si>
  <si>
    <t>-531.052081584529 229.123861804416 -96.9464235697213</t>
  </si>
  <si>
    <t>-553.619761626586 224.36887211684 -205.231165063312</t>
  </si>
  <si>
    <t>-569.954722136959 227.025055625638 -296.620239801554</t>
  </si>
  <si>
    <t>-584.466087055125 231.946873828487 -379.102455874473</t>
  </si>
  <si>
    <t>-598.103684723623 239.434525231767 -461.540876108538</t>
  </si>
  <si>
    <t>-617.016650594366 253.168966613188 -581.950931863249</t>
  </si>
  <si>
    <t>-610.239930730716 266.954621835034 -658.789989265853</t>
  </si>
  <si>
    <t>-609.836177201863 278.261462444813 -525.390842217719</t>
  </si>
  <si>
    <t>-605.655082288847 428.127021998316 -482.293318668767</t>
  </si>
  <si>
    <t>-506.698961766656 428.276280017873 -218.122403958075</t>
  </si>
  <si>
    <t>-277.981598590491 388.498941719211 -210.728736248438</t>
  </si>
  <si>
    <t>-607.599474705446 216.023292423653 -532.841360989817</t>
  </si>
  <si>
    <t>-605.950090836027 60.2794617448756 -523.98366264639</t>
  </si>
  <si>
    <t>-429.165212798824 139.729454158734 -339.666288212163</t>
  </si>
  <si>
    <t>-547.951258035545 319.215398990299 -99.2481469409595</t>
  </si>
  <si>
    <t>-580.635065474123 311.635152061983 314.970267918735</t>
  </si>
  <si>
    <t>-632.605432234116 326.325635755237 775.035716810632</t>
  </si>
  <si>
    <t>-481.848331762851 331.394745127668 830.985887750027</t>
  </si>
  <si>
    <t>-514.448590232873 138.992414788116 -98.0141466091393</t>
  </si>
  <si>
    <t>-513.415870037106 117.951333771413 317.026603761231</t>
  </si>
  <si>
    <t>-553.463945060835 43.4862141882575 772.033073756285</t>
  </si>
  <si>
    <t>-403.701441936797 52.5394591294073 830.111137673056</t>
  </si>
  <si>
    <t>9763-20170724T120858.343508500.bin</t>
  </si>
  <si>
    <t>-530.707042931137 228.794627248381 -96.9683422734238</t>
  </si>
  <si>
    <t>-553.260134789602 224.03915439197 -205.25608643284</t>
  </si>
  <si>
    <t>-569.598733827198 226.756772581628 -296.642623990894</t>
  </si>
  <si>
    <t>-584.118613566791 231.759251472957 -379.118569864825</t>
  </si>
  <si>
    <t>-597.769263954021 239.352556527617 -461.545184591084</t>
  </si>
  <si>
    <t>-616.705620282724 253.269200760353 -581.93064715097</t>
  </si>
  <si>
    <t>-610.004411900408 267.14132176375 -658.760746315759</t>
  </si>
  <si>
    <t>-609.512308231754 278.276328687968 -525.334222652027</t>
  </si>
  <si>
    <t>-605.267754428051 428.096012777962 -482.024101745748</t>
  </si>
  <si>
    <t>-505.736076517089 427.569230119153 -218.070000914828</t>
  </si>
  <si>
    <t>-277.118318404102 387.125215733185 -211.234494605569</t>
  </si>
  <si>
    <t>-607.280678676344 216.049153800756 -532.878789889685</t>
  </si>
  <si>
    <t>-605.68180654667 60.2984227824941 -524.223689348453</t>
  </si>
  <si>
    <t>-428.792786141025 139.52735217901 -339.884763923089</t>
  </si>
  <si>
    <t>-547.617166632722 318.862489858303 -99.2541990705957</t>
  </si>
  <si>
    <t>-580.390839311364 311.430288373764 314.95983199039</t>
  </si>
  <si>
    <t>-632.555666181401 326.349632977721 775.01929538509</t>
  </si>
  <si>
    <t>-481.80925332605 331.397513852817 831.000301940051</t>
  </si>
  <si>
    <t>-514.119115331318 138.698620266269 -98.057035262043</t>
  </si>
  <si>
    <t>-513.24023933291 117.438382399949 316.972875933312</t>
  </si>
  <si>
    <t>-553.524234557729 43.3577274130807 772.004679065947</t>
  </si>
  <si>
    <t>-403.746696797041 52.5884427751882 830.015945070531</t>
  </si>
  <si>
    <t>9763-20170724T120858.376596700.bin</t>
  </si>
  <si>
    <t>-530.210399213467 228.400189197096 -96.9750285929912</t>
  </si>
  <si>
    <t>-552.746438683961 223.644347652496 -205.266475224161</t>
  </si>
  <si>
    <t>-569.052562841698 226.429503309533 -296.656651541635</t>
  </si>
  <si>
    <t>-583.534403195722 231.519608476568 -379.133866495751</t>
  </si>
  <si>
    <t>-597.137589850978 239.227019104341 -461.557716602744</t>
  </si>
  <si>
    <t>-615.99342887332 253.338869319552 -581.933163958513</t>
  </si>
  <si>
    <t>-609.335729470547 267.319628970209 -658.747411739632</t>
  </si>
  <si>
    <t>-608.840586419775 278.25390233227 -525.291168974047</t>
  </si>
  <si>
    <t>-604.56651451578 427.998779860011 -481.750797093689</t>
  </si>
  <si>
    <t>-504.57655003849 427.32590991073 -217.970300566715</t>
  </si>
  <si>
    <t>-276.096852815392 386.002650132195 -211.809825600914</t>
  </si>
  <si>
    <t>-606.598741297409 216.039484223972 -532.935737872252</t>
  </si>
  <si>
    <t>-604.997209582091 60.2751225480231 -524.527203450165</t>
  </si>
  <si>
    <t>-428.120553158743 139.242767816998 -340.050611453584</t>
  </si>
  <si>
    <t>-547.16407361968 318.480435333829 -99.2470812704552</t>
  </si>
  <si>
    <t>-580.018724484493 311.241440980721 314.963963126392</t>
  </si>
  <si>
    <t>-632.476151958732 326.421816698782 775.002597771965</t>
  </si>
  <si>
    <t>-481.753175831892 331.880809688513 831.00782083956</t>
  </si>
  <si>
    <t>-513.567873374997 138.243207507665 -98.0847894681383</t>
  </si>
  <si>
    <t>-513.030776086898 116.874581823693 316.940100231959</t>
  </si>
  <si>
    <t>-553.623731411789 43.2982951513927 772.004238270499</t>
  </si>
  <si>
    <t>-403.784680141326 52.396442509634 829.877438232431</t>
  </si>
  <si>
    <t>9763-20170724T120858.441775100.bin</t>
  </si>
  <si>
    <t>-528.968869784487 227.580315826387 -96.9652846964824</t>
  </si>
  <si>
    <t>-551.414054806038 222.819967349568 -205.275312990266</t>
  </si>
  <si>
    <t>-567.684111472371 225.70878943042 -296.668791596673</t>
  </si>
  <si>
    <t>-582.147544496305 230.93598191157 -379.140710584122</t>
  </si>
  <si>
    <t>-595.745356578883 238.823645083765 -461.548378057143</t>
  </si>
  <si>
    <t>-614.606359339857 253.247285751419 -581.886049442883</t>
  </si>
  <si>
    <t>-608.039471484704 267.476698883454 -658.6623857163</t>
  </si>
  <si>
    <t>-607.465415452369 278.014891180597 -525.17784945067</t>
  </si>
  <si>
    <t>-603.319198224044 427.644666788959 -481.268177345483</t>
  </si>
  <si>
    <t>-502.044559884677 427.103121658081 -217.977827868177</t>
  </si>
  <si>
    <t>-274.035776397109 383.128581623602 -212.804404283614</t>
  </si>
  <si>
    <t>-605.195220007222 215.821868687054 -532.988020589999</t>
  </si>
  <si>
    <t>-603.430940267153 60.0228841913402 -525.08404870784</t>
  </si>
  <si>
    <t>-426.710389953091 138.503767279811 -340.101394402843</t>
  </si>
  <si>
    <t>-546.014869187876 317.699455006437 -99.1953518980747</t>
  </si>
  <si>
    <t>-579.229503729476 310.699730331135 314.991090652671</t>
  </si>
  <si>
    <t>-632.400899911141 326.42546684437 774.960170294188</t>
  </si>
  <si>
    <t>-481.690332906832 331.483989052099 831.036606104065</t>
  </si>
  <si>
    <t>-512.289592855258 137.389146134173 -98.1294992135098</t>
  </si>
  <si>
    <t>-513.076173508339 115.592111381162 316.872744821459</t>
  </si>
  <si>
    <t>-554.177560077927 43.3750872261851 772.031429154715</t>
  </si>
  <si>
    <t>-403.992931339878 52.0090061477201 829.074047464744</t>
  </si>
  <si>
    <t>9763-20170724T120858.477873200.bin</t>
  </si>
  <si>
    <t>-528.37604356953 227.371430565626 -96.9523708629422</t>
  </si>
  <si>
    <t>-550.72998970479 222.621817263207 -205.28167179887</t>
  </si>
  <si>
    <t>-567.002605685839 225.568015943631 -296.67291841221</t>
  </si>
  <si>
    <t>-581.499662109487 230.867443415048 -379.134429625877</t>
  </si>
  <si>
    <t>-595.161814487633 238.848699329797 -461.522340347052</t>
  </si>
  <si>
    <t>-614.15012150044 253.432734444337 -581.82062538043</t>
  </si>
  <si>
    <t>-607.60531199552 267.798403639887 -658.573491905751</t>
  </si>
  <si>
    <t>-606.934512004461 278.125225053911 -525.089253164036</t>
  </si>
  <si>
    <t>-602.832464996787 427.701161194982 -481.003226056057</t>
  </si>
  <si>
    <t>-500.756347783825 427.227936003605 -218.022589293357</t>
  </si>
  <si>
    <t>-272.977928410879 382.084320471854 -212.771157091605</t>
  </si>
  <si>
    <t>-604.702023624243 215.941239081361 -532.98031088413</t>
  </si>
  <si>
    <t>-602.94570538541 60.1312773933425 -525.277636104476</t>
  </si>
  <si>
    <t>-425.987825308397 138.450530552428 -340.11703465732</t>
  </si>
  <si>
    <t>-545.250363518408 317.446147926137 -99.1633439377816</t>
  </si>
  <si>
    <t>-578.928395156761 310.553862424503 314.987490112173</t>
  </si>
  <si>
    <t>-632.353961591091 326.471865917149 774.929647053549</t>
  </si>
  <si>
    <t>-481.662447840073 331.834592474126 831.029040990049</t>
  </si>
  <si>
    <t>-511.913013511161 137.254032981251 -98.126713668957</t>
  </si>
  <si>
    <t>-513.289046009107 114.910229961868 316.844902350932</t>
  </si>
  <si>
    <t>-554.691172475474 43.4737604426937 772.050472285784</t>
  </si>
  <si>
    <t>-404.243769804764 53.0003136402311 828.252293094313</t>
  </si>
  <si>
    <t>9763-20170724T120858.545059500.bin</t>
  </si>
  <si>
    <t>-527.556735549071 226.902122483038 -96.8837714965052</t>
  </si>
  <si>
    <t>-549.821087657354 222.25243450015 -205.235870010597</t>
  </si>
  <si>
    <t>-566.085320315422 225.339923485511 -296.624016621077</t>
  </si>
  <si>
    <t>-580.600800338317 230.795515786406 -379.071957577669</t>
  </si>
  <si>
    <t>-594.306268951131 238.958944445147 -461.434944656494</t>
  </si>
  <si>
    <t>-613.384316435266 253.8381156255 -581.682806060832</t>
  </si>
  <si>
    <t>-606.655864330023 268.424065460369 -658.378312513959</t>
  </si>
  <si>
    <t>-605.968892230605 278.399953651124 -524.920282536319</t>
  </si>
  <si>
    <t>-601.095416688799 427.915843225003 -480.625157358644</t>
  </si>
  <si>
    <t>-499.072428953251 424.719646289463 -217.642901287306</t>
  </si>
  <si>
    <t>-271.287882916093 379.564446841334 -212.770284151293</t>
  </si>
  <si>
    <t>-604.05706545463 216.219043649518 -532.917748911486</t>
  </si>
  <si>
    <t>-603.023183298149 60.4018366642199 -525.32124265939</t>
  </si>
  <si>
    <t>-424.926976052462 138.269832169537 -340.484712850866</t>
  </si>
  <si>
    <t>-543.699850986902 316.977674298984 -99.107974742744</t>
  </si>
  <si>
    <t>-578.2468381024 310.24025693822 314.973774244542</t>
  </si>
  <si>
    <t>-632.287955304276 326.547168039058 774.851727828418</t>
  </si>
  <si>
    <t>-481.615841553377 331.723407215308 831.02056032536</t>
  </si>
  <si>
    <t>-511.867049920998 136.696351268553 -98.1403024629126</t>
  </si>
  <si>
    <t>-513.791113206724 113.697191345113 316.793336394535</t>
  </si>
  <si>
    <t>-556.226006384869 43.6163986709207 772.038522498155</t>
  </si>
  <si>
    <t>-404.852123638346 53.0619268195894 825.709346198614</t>
  </si>
  <si>
    <t>9763-20170724T120858.573134500.bin</t>
  </si>
  <si>
    <t>-527.059819361896 226.545571739214 -96.854615720729</t>
  </si>
  <si>
    <t>-549.403614968033 221.976413099263 -205.193869336858</t>
  </si>
  <si>
    <t>-565.68436933295 225.12512910835 -296.576824266699</t>
  </si>
  <si>
    <t>-580.195870862813 230.6359778162 -379.021854650736</t>
  </si>
  <si>
    <t>-593.878688024894 238.852707220764 -461.383268981374</t>
  </si>
  <si>
    <t>-612.904007388077 253.806575039378 -581.630275643723</t>
  </si>
  <si>
    <t>-605.930749968775 268.489127654527 -658.285378401328</t>
  </si>
  <si>
    <t>-605.417341335627 278.337582303457 -524.863990686871</t>
  </si>
  <si>
    <t>-600.062057006691 427.839075628708 -480.595490694161</t>
  </si>
  <si>
    <t>-498.469828596701 423.704090563038 -217.459559378283</t>
  </si>
  <si>
    <t>-270.490702332229 379.535838937315 -212.641049350853</t>
  </si>
  <si>
    <t>-603.694464628757 216.152138416768 -532.869894459975</t>
  </si>
  <si>
    <t>-603.156129570011 60.3419612234509 -525.246225322004</t>
  </si>
  <si>
    <t>-424.678237986102 137.762487471854 -340.75824802188</t>
  </si>
  <si>
    <t>-542.720388962988 316.721018776871 -99.0630529843286</t>
  </si>
  <si>
    <t>-577.551492545735 310.032409297391 314.995665127017</t>
  </si>
  <si>
    <t>-632.232928960202 326.613752498781 774.807600180674</t>
  </si>
  <si>
    <t>-481.586826746059 331.901988327691 831.035965350619</t>
  </si>
  <si>
    <t>-511.819377725002 136.205609628421 -98.1575400131413</t>
  </si>
  <si>
    <t>-513.965529554458 113.424918233983 316.787017460282</t>
  </si>
  <si>
    <t>-556.962732083585 43.6737343801294 772.032748172894</t>
  </si>
  <si>
    <t>-405.160890616574 53.0426325489059 824.49465963972</t>
  </si>
  <si>
    <t>9763-20170724T120858.639813000.bin</t>
  </si>
  <si>
    <t>-525.456119057014 226.304068847016 -96.7138493043092</t>
  </si>
  <si>
    <t>-548.112728334937 221.789726586469 -204.99042291075</t>
  </si>
  <si>
    <t>-564.525132980599 224.962939800065 -296.348971430799</t>
  </si>
  <si>
    <t>-579.105142763446 230.490143666579 -378.780766565585</t>
  </si>
  <si>
    <t>-592.807131782658 238.713820158857 -461.138381686468</t>
  </si>
  <si>
    <t>-611.807377835837 253.667819005775 -581.389322200064</t>
  </si>
  <si>
    <t>-604.133602293476 268.51750348968 -657.945181362067</t>
  </si>
  <si>
    <t>-604.220816995927 278.203740390416 -524.638499351565</t>
  </si>
  <si>
    <t>-598.286028299483 427.692856291118 -480.424890328702</t>
  </si>
  <si>
    <t>-496.043523387224 423.998640084309 -217.534425735927</t>
  </si>
  <si>
    <t>-267.780650913318 381.289699680005 -213.001419305773</t>
  </si>
  <si>
    <t>-602.719709197611 216.00830132691 -532.610018834816</t>
  </si>
  <si>
    <t>-602.792656392299 60.1955530219764 -524.939024807941</t>
  </si>
  <si>
    <t>-423.900177581892 136.517341352181 -340.909109058904</t>
  </si>
  <si>
    <t>-540.313587564874 316.710188504551 -98.8879863226609</t>
  </si>
  <si>
    <t>-575.23539740009 310.249174178297 315.166756835198</t>
  </si>
  <si>
    <t>-632.054443292048 326.857451967194 774.734858170735</t>
  </si>
  <si>
    <t>-481.505200586204 332.351914278747 831.202321836921</t>
  </si>
  <si>
    <t>-510.98445131377 135.974789881479 -97.9630473136955</t>
  </si>
  <si>
    <t>-513.594193981054 113.272856233034 316.983201862737</t>
  </si>
  <si>
    <t>-557.768492705133 43.7193045398922 772.258908085047</t>
  </si>
  <si>
    <t>-405.470130012603 52.6396989614889 823.341476788887</t>
  </si>
  <si>
    <t>9763-20170724T120858.676936200.bin</t>
  </si>
  <si>
    <t>-524.555348911055 226.456999546345 -96.5769045680561</t>
  </si>
  <si>
    <t>-547.344678980451 221.92726957297 -204.824883969476</t>
  </si>
  <si>
    <t>-563.865714091979 225.090076118205 -296.164232158424</t>
  </si>
  <si>
    <t>-578.54264885246 230.609394380184 -378.579374605306</t>
  </si>
  <si>
    <t>-592.340534827215 238.826903090149 -460.921514526182</t>
  </si>
  <si>
    <t>-611.480097182376 253.772454603342 -581.151497214251</t>
  </si>
  <si>
    <t>-603.454728869968 268.682139108803 -657.659649508805</t>
  </si>
  <si>
    <t>-603.820786211334 278.31292548466 -524.412124542301</t>
  </si>
  <si>
    <t>-597.769469403046 427.784090668661 -480.185410265065</t>
  </si>
  <si>
    <t>-494.474617882512 424.930846569196 -217.696187216832</t>
  </si>
  <si>
    <t>-266.178345040111 382.372330318808 -213.439628779991</t>
  </si>
  <si>
    <t>-602.34280375731 216.116134601265 -532.379015351885</t>
  </si>
  <si>
    <t>-602.472966290398 60.2992586404655 -524.710686379321</t>
  </si>
  <si>
    <t>-423.334544814948 136.28012037038 -340.741277017575</t>
  </si>
  <si>
    <t>-539.275155134693 316.846958094052 -98.7368246926762</t>
  </si>
  <si>
    <t>-574.264554112311 310.488121599924 315.313814923403</t>
  </si>
  <si>
    <t>-631.963493663894 326.973939811903 774.735739675628</t>
  </si>
  <si>
    <t>-481.463741373723 332.661821966931 831.31554605048</t>
  </si>
  <si>
    <t>-510.159704358762 136.075440543477 -97.7675548897043</t>
  </si>
  <si>
    <t>-513.228625192273 113.353255279878 317.17452378986</t>
  </si>
  <si>
    <t>-557.920723600158 43.6887271637445 772.441296555928</t>
  </si>
  <si>
    <t>-405.527829682792 52.6127937887752 823.240643240526</t>
  </si>
  <si>
    <t>9763-20170724T120858.739605100.bin</t>
  </si>
  <si>
    <t>-522.970350044525 227.032562038162 -96.2771687342228</t>
  </si>
  <si>
    <t>-545.798852113958 222.464128364519 -204.515198203774</t>
  </si>
  <si>
    <t>-562.489315941382 225.57921468878 -295.825468569092</t>
  </si>
  <si>
    <t>-577.373873758125 231.0494707145 -378.206622572282</t>
  </si>
  <si>
    <t>-591.434309118031 239.213979963093 -460.509581960946</t>
  </si>
  <si>
    <t>-611.017604257201 254.080422968487 -580.678020914438</t>
  </si>
  <si>
    <t>-602.501914330111 269.038736751803 -657.123609481945</t>
  </si>
  <si>
    <t>-603.216587253432 278.654994656152 -523.972900488346</t>
  </si>
  <si>
    <t>-597.469058431293 428.163257665195 -479.815405774482</t>
  </si>
  <si>
    <t>-491.666467745968 426.315766377609 -218.317699792082</t>
  </si>
  <si>
    <t>-263.348786510295 383.792226033533 -214.955398803741</t>
  </si>
  <si>
    <t>-601.63272793171 216.459081926785 -531.925429524207</t>
  </si>
  <si>
    <t>-601.46883931514 60.6506729084404 -524.155664182631</t>
  </si>
  <si>
    <t>-422.034966346294 136.657387390127 -340.354823445914</t>
  </si>
  <si>
    <t>-537.918749919379 317.182250234391 -98.4726579798007</t>
  </si>
  <si>
    <t>-573.318001917812 310.8527515768 315.543630610273</t>
  </si>
  <si>
    <t>-631.918938748133 327.032077539024 774.737414066683</t>
  </si>
  <si>
    <t>-481.470696765218 332.814919251868 831.444778566926</t>
  </si>
  <si>
    <t>-508.294826350416 136.836449410945 -97.3460771611916</t>
  </si>
  <si>
    <t>-512.19587137308 113.86790154044 317.575377645676</t>
  </si>
  <si>
    <t>-557.501229835262 43.7283444144314 772.73692776219</t>
  </si>
  <si>
    <t>-405.363810828947 52.9194192984407 824.249502550152</t>
  </si>
  <si>
    <t>9763-20170724T120858.776707500.bin</t>
  </si>
  <si>
    <t>-522.132826154192 227.267354984297 -96.1166147631293</t>
  </si>
  <si>
    <t>-544.87619626475 222.654882532776 -204.370777975602</t>
  </si>
  <si>
    <t>-561.565268573862 225.729022387392 -295.682663174724</t>
  </si>
  <si>
    <t>-576.476474344209 231.159945766259 -378.061681473404</t>
  </si>
  <si>
    <t>-590.59134930459 239.284644643702 -460.359200944227</t>
  </si>
  <si>
    <t>-610.284701124908 254.092416531069 -580.516619438696</t>
  </si>
  <si>
    <t>-601.572130401049 269.06844563944 -656.936775428678</t>
  </si>
  <si>
    <t>-602.476310333523 278.692937643576 -523.823753001488</t>
  </si>
  <si>
    <t>-597.031145757497 428.247856855471 -479.763007339528</t>
  </si>
  <si>
    <t>-490.337338672721 426.719748855894 -218.625820327355</t>
  </si>
  <si>
    <t>-261.940642516954 384.591939038939 -215.672663194139</t>
  </si>
  <si>
    <t>-600.810499130912 216.497113988776 -531.761553726765</t>
  </si>
  <si>
    <t>-600.479406931875 60.7008517219656 -523.88784219749</t>
  </si>
  <si>
    <t>-420.941306614675 137.132385586106 -340.263759504371</t>
  </si>
  <si>
    <t>-537.410255675575 317.281027658972 -98.3779871141275</t>
  </si>
  <si>
    <t>-573.082263116686 311.00178169022 315.615632524249</t>
  </si>
  <si>
    <t>-631.902691530785 327.112772029157 774.772424215576</t>
  </si>
  <si>
    <t>-481.454364339839 332.874243041074 831.481473892635</t>
  </si>
  <si>
    <t>-507.028449534448 137.111021514567 -97.1331191125691</t>
  </si>
  <si>
    <t>-511.388675348065 114.068183091403 317.779680893744</t>
  </si>
  <si>
    <t>-556.498324439421 43.5768615069467 772.975266157369</t>
  </si>
  <si>
    <t>-404.918280519023 52.4830861211319 826.153957260894</t>
  </si>
  <si>
    <t>9763-20170724T120858.841380600.bin</t>
  </si>
  <si>
    <t>-520.612335031021 227.553885184998 -95.7027375188355</t>
  </si>
  <si>
    <t>-543.166513719288 222.869101691211 -203.993330105983</t>
  </si>
  <si>
    <t>-559.749698640981 225.833085330712 -295.328096544099</t>
  </si>
  <si>
    <t>-574.587470016367 231.143160025271 -377.728234523568</t>
  </si>
  <si>
    <t>-588.651830099185 239.127778381659 -460.04829130439</t>
  </si>
  <si>
    <t>-608.297143117613 253.710043072299 -580.241103417625</t>
  </si>
  <si>
    <t>-599.16797816391 268.700943465969 -656.609712732738</t>
  </si>
  <si>
    <t>-600.612750420926 278.412018775336 -523.575337844701</t>
  </si>
  <si>
    <t>-595.772832047562 428.080235062544 -479.830741225258</t>
  </si>
  <si>
    <t>-487.492838285977 426.746516441597 -219.346181419307</t>
  </si>
  <si>
    <t>-258.939437784235 385.422605294384 -217.294285954512</t>
  </si>
  <si>
    <t>-598.741067359154 216.21123369056 -531.42771998613</t>
  </si>
  <si>
    <t>-597.862835452655 60.4165389316197 -523.387571959958</t>
  </si>
  <si>
    <t>-418.89275841931 137.923936786449 -340.069004815644</t>
  </si>
  <si>
    <t>-536.628946365139 317.324172773205 -98.12630204865</t>
  </si>
  <si>
    <t>-572.518245342334 311.120725731629 315.849662183526</t>
  </si>
  <si>
    <t>-631.91823760277 326.980602777066 774.914235777428</t>
  </si>
  <si>
    <t>-481.468254844476 333.144543229877 831.57660109127</t>
  </si>
  <si>
    <t>-504.928436874174 137.64651128905 -96.5632140594159</t>
  </si>
  <si>
    <t>-510.225116140484 114.054129001422 318.307753094407</t>
  </si>
  <si>
    <t>-555.046603451031 42.9706016952298 773.531681462597</t>
  </si>
  <si>
    <t>-404.308008996091 51.7264010910014 829.074848800212</t>
  </si>
  <si>
    <t>9763-20170724T120858.874486100.bin</t>
  </si>
  <si>
    <t>-520.144255472779 227.655969872355 -95.5405130133363</t>
  </si>
  <si>
    <t>-542.574643251792 222.944624892267 -203.855675715325</t>
  </si>
  <si>
    <t>-559.090833134147 225.861895732749 -295.204105241892</t>
  </si>
  <si>
    <t>-573.883757976483 231.119301399392 -377.615642988686</t>
  </si>
  <si>
    <t>-587.919496554994 239.041993849407 -459.946428794462</t>
  </si>
  <si>
    <t>-607.541173959188 253.524371237051 -580.155344593305</t>
  </si>
  <si>
    <t>-598.227619025702 268.532603611705 -656.49819769368</t>
  </si>
  <si>
    <t>-599.916154744217 278.271070424485 -523.501058640904</t>
  </si>
  <si>
    <t>-595.421149023935 427.989705574143 -479.894335224718</t>
  </si>
  <si>
    <t>-486.238637210059 426.924438894201 -219.785451682061</t>
  </si>
  <si>
    <t>-257.637504018002 385.836967366376 -218.413603408263</t>
  </si>
  <si>
    <t>-597.946550066313 216.068366861326 -531.316495789516</t>
  </si>
  <si>
    <t>-596.769667190616 60.2820478713668 -523.218810752578</t>
  </si>
  <si>
    <t>-418.025925306028 138.271114181558 -339.829074255038</t>
  </si>
  <si>
    <t>-536.353708153835 317.375989853474 -98.0217233278177</t>
  </si>
  <si>
    <t>-572.440409803 311.097273939459 315.935912995363</t>
  </si>
  <si>
    <t>-631.893902909455 327.066568088962 774.964290574091</t>
  </si>
  <si>
    <t>-481.435768240267 333.048090818656 831.624656019466</t>
  </si>
  <si>
    <t>-504.386731524636 137.837713281726 -96.4072039453899</t>
  </si>
  <si>
    <t>-510.063835733624 113.892120042078 318.43851692963</t>
  </si>
  <si>
    <t>-554.809689337408 42.7195346070466 773.542101584469</t>
  </si>
  <si>
    <t>-404.211652803402 50.7695739212768 829.571140476712</t>
  </si>
  <si>
    <t>9763-20170724T120858.943729100.bin</t>
  </si>
  <si>
    <t>-519.291235910003 227.7942894338 -95.392623838677</t>
  </si>
  <si>
    <t>-541.484318530193 223.046060107338 -203.755009200531</t>
  </si>
  <si>
    <t>-557.915855259205 225.902754952499 -295.120679293904</t>
  </si>
  <si>
    <t>-572.678999696251 231.0926954388 -377.541751704198</t>
  </si>
  <si>
    <t>-586.732343563214 238.937558610784 -459.876986679299</t>
  </si>
  <si>
    <t>-606.43172190476 253.29681253938 -580.088001293832</t>
  </si>
  <si>
    <t>-596.834669706462 268.366232340005 -656.383729436039</t>
  </si>
  <si>
    <t>-598.869584225716 278.096058182041 -523.448440067953</t>
  </si>
  <si>
    <t>-595.101329575125 427.875727418557 -479.979457818431</t>
  </si>
  <si>
    <t>-483.849008440896 428.002851425991 -220.747002520085</t>
  </si>
  <si>
    <t>-255.162248251931 387.371997865074 -220.571029486609</t>
  </si>
  <si>
    <t>-596.706057922717 215.896140611419 -531.232600809321</t>
  </si>
  <si>
    <t>-594.986200091506 60.121389767196 -523.078052204766</t>
  </si>
  <si>
    <t>-416.603256352194 138.8052169802 -339.288249535832</t>
  </si>
  <si>
    <t>-535.729883602952 317.319226670622 -97.8802455534005</t>
  </si>
  <si>
    <t>-572.463295691625 310.96551193399 316.019347039487</t>
  </si>
  <si>
    <t>-631.868011129194 327.082563044572 775.027239759617</t>
  </si>
  <si>
    <t>-481.40578678885 333.177641190139 831.664822361708</t>
  </si>
  <si>
    <t>-503.245510345663 138.186023651044 -96.3292487473293</t>
  </si>
  <si>
    <t>-509.734183876362 113.642287294405 318.469629211755</t>
  </si>
  <si>
    <t>-554.739015909082 42.5281001226313 773.471302175265</t>
  </si>
  <si>
    <t>-404.307842366111 52.0007838077988 829.72571605154</t>
  </si>
  <si>
    <t>9763-20170724T120858.975813800.bin</t>
  </si>
  <si>
    <t>-518.789677264902 227.771375699402 -95.3597402529699</t>
  </si>
  <si>
    <t>-540.885693585136 223.010258066261 -203.741452814023</t>
  </si>
  <si>
    <t>-557.264458633906 225.849866262743 -295.117102439019</t>
  </si>
  <si>
    <t>-571.991642938244 231.02046133104 -377.5459234472</t>
  </si>
  <si>
    <t>-586.020736497733 238.843678337128 -459.887342053114</t>
  </si>
  <si>
    <t>-605.697568583162 253.16881739076 -580.10613126454</t>
  </si>
  <si>
    <t>-595.977073706948 268.270732947371 -656.379597513279</t>
  </si>
  <si>
    <t>-598.193643134758 277.981462630505 -523.464618710471</t>
  </si>
  <si>
    <t>-594.837908198479 427.772561638939 -480.005448532992</t>
  </si>
  <si>
    <t>-482.625846158523 428.266336439395 -221.187276981296</t>
  </si>
  <si>
    <t>-253.854094110463 388.116512354703 -221.271112169242</t>
  </si>
  <si>
    <t>-595.933456196362 215.784613503244 -531.245634138854</t>
  </si>
  <si>
    <t>-593.988995432829 60.0036390737992 -523.091939640983</t>
  </si>
  <si>
    <t>-415.852875647689 138.852022926737 -339.046080696881</t>
  </si>
  <si>
    <t>-535.353908053512 317.268122487158 -97.8471117478757</t>
  </si>
  <si>
    <t>-572.350913319549 310.855782653461 316.028056619121</t>
  </si>
  <si>
    <t>-631.844824876907 327.099827439565 775.024503757028</t>
  </si>
  <si>
    <t>-481.388049544816 333.246425799097 831.670904258309</t>
  </si>
  <si>
    <t>-502.603961803602 138.199472807477 -96.3285355842135</t>
  </si>
  <si>
    <t>-509.440670151078 113.433123047694 318.451528072591</t>
  </si>
  <si>
    <t>-554.836794539075 42.399436430243 773.408560141312</t>
  </si>
  <si>
    <t>-404.318114886765 51.1722876092542 829.542177701525</t>
  </si>
  <si>
    <t>9763-20170724T120859.039026700.bin</t>
  </si>
  <si>
    <t>-517.682640025507 227.974078487429 -95.3898702814298</t>
  </si>
  <si>
    <t>-539.634490717861 223.204565476284 -203.800546175963</t>
  </si>
  <si>
    <t>-555.891826660991 226.060624941358 -295.19733490302</t>
  </si>
  <si>
    <t>-570.509521998459 231.254040355489 -377.644223111791</t>
  </si>
  <si>
    <t>-584.429618472571 239.109097379076 -460.00122393532</t>
  </si>
  <si>
    <t>-603.948088093513 253.490106103759 -580.238884379148</t>
  </si>
  <si>
    <t>-594.041962794891 268.662575263937 -656.474619268151</t>
  </si>
  <si>
    <t>-596.595525170006 278.27204666953 -523.564086876126</t>
  </si>
  <si>
    <t>-593.802819482218 428.053124090014 -480.076934455953</t>
  </si>
  <si>
    <t>-480.561906873138 429.195196769915 -221.709339176482</t>
  </si>
  <si>
    <t>-251.708012858318 389.520162943635 -222.277788385239</t>
  </si>
  <si>
    <t>-594.171616319074 216.087638892124 -531.395234273004</t>
  </si>
  <si>
    <t>-591.917350882408 60.3055744211722 -523.369876782691</t>
  </si>
  <si>
    <t>-414.430007389478 139.315975353251 -338.804116067542</t>
  </si>
  <si>
    <t>-534.161141418334 317.358735197306 -97.8146998921541</t>
  </si>
  <si>
    <t>-571.569255190989 310.891321724348 316.022723836764</t>
  </si>
  <si>
    <t>-631.805329177068 327.001890299342 774.944126616504</t>
  </si>
  <si>
    <t>-481.408421674878 333.665946744835 831.690887156597</t>
  </si>
  <si>
    <t>-501.58582676422 138.518027737337 -96.3773254354338</t>
  </si>
  <si>
    <t>-508.91933707019 113.04980568829 318.351766242778</t>
  </si>
  <si>
    <t>-555.393975995402 42.2574245989276 773.225422466924</t>
  </si>
  <si>
    <t>-404.5752017788 51.5710034067397 828.459305170457</t>
  </si>
  <si>
    <t>9763-20170724T120859.079135200.bin</t>
  </si>
  <si>
    <t>-517.255156063754 228.142800847266 -95.4158908413486</t>
  </si>
  <si>
    <t>-539.114813089817 223.386305032436 -203.845745177855</t>
  </si>
  <si>
    <t>-555.307263288214 226.273848318758 -295.25302281383</t>
  </si>
  <si>
    <t>-569.872237762606 231.503927226205 -377.706924597497</t>
  </si>
  <si>
    <t>-583.74581578612 239.404371509412 -460.067391981027</t>
  </si>
  <si>
    <t>-603.203677694441 253.861568024182 -580.305975591536</t>
  </si>
  <si>
    <t>-593.309357829216 269.052178374759 -656.53954157505</t>
  </si>
  <si>
    <t>-595.913908721813 278.605681608207 -523.606312225923</t>
  </si>
  <si>
    <t>-593.343642889663 428.387312412009 -480.060328990857</t>
  </si>
  <si>
    <t>-479.70647854838 429.487228932295 -221.86670755263</t>
  </si>
  <si>
    <t>-250.856154936092 389.791599877342 -222.430130705999</t>
  </si>
  <si>
    <t>-593.417510313682 216.430189422501 -531.486272533735</t>
  </si>
  <si>
    <t>-591.01446832336 60.642652762624 -523.587061605182</t>
  </si>
  <si>
    <t>-413.860455073347 139.550636999291 -338.72173810066</t>
  </si>
  <si>
    <t>-533.602613777308 317.50316594472 -97.8103735254599</t>
  </si>
  <si>
    <t>-571.249763278818 310.974806664594 316.004390337452</t>
  </si>
  <si>
    <t>-631.78761910786 326.991433914958 774.89181314469</t>
  </si>
  <si>
    <t>-481.411648964625 333.666309650731 831.692619512523</t>
  </si>
  <si>
    <t>-501.29960227102 138.669768449445 -96.4190106393403</t>
  </si>
  <si>
    <t>-509.033928841034 112.798317743129 318.277849101265</t>
  </si>
  <si>
    <t>-555.931932255238 42.1832299211519 773.113953414622</t>
  </si>
  <si>
    <t>-404.796044760382 51.5285271690789 827.468387940371</t>
  </si>
  <si>
    <t>9763-20170724T120859.144325600.bin</t>
  </si>
  <si>
    <t>-516.703858232356 228.313053702308 -95.4848843736727</t>
  </si>
  <si>
    <t>-538.330193963843 223.640184696015 -203.965130650511</t>
  </si>
  <si>
    <t>-554.333967166657 226.64111522946 -295.40205123342</t>
  </si>
  <si>
    <t>-568.732956363309 231.991549526424 -377.877397935038</t>
  </si>
  <si>
    <t>-582.445606787355 240.030500432619 -460.251390482701</t>
  </si>
  <si>
    <t>-601.674178621257 254.710419128854 -580.499879942651</t>
  </si>
  <si>
    <t>-592.029595873225 269.906206447898 -656.764310387991</t>
  </si>
  <si>
    <t>-594.516098020928 279.347860452194 -523.737174164201</t>
  </si>
  <si>
    <t>-592.192364666523 429.062457999078 -479.937799537526</t>
  </si>
  <si>
    <t>-478.068348688329 430.000473204913 -221.958469902526</t>
  </si>
  <si>
    <t>-249.253229000761 390.098940805822 -222.132354093198</t>
  </si>
  <si>
    <t>-591.957557102326 217.19016698324 -531.73446849949</t>
  </si>
  <si>
    <t>-589.514167640929 61.4010629453519 -524.048246915679</t>
  </si>
  <si>
    <t>-412.759322485569 140.10932221759 -338.57176550339</t>
  </si>
  <si>
    <t>-532.641391381648 317.732450796539 -97.8375235226592</t>
  </si>
  <si>
    <t>-570.848608845067 311.060930550678 315.923636700386</t>
  </si>
  <si>
    <t>-631.747998559143 327.139476439947 774.772773820772</t>
  </si>
  <si>
    <t>-481.399917887913 333.762552184495 831.653576121078</t>
  </si>
  <si>
    <t>-501.109258597738 138.768792223697 -96.5729859621839</t>
  </si>
  <si>
    <t>-509.434026650292 112.540592307183 318.090046642812</t>
  </si>
  <si>
    <t>-557.081755970481 42.2766639817007 772.858348120301</t>
  </si>
  <si>
    <t>-405.29866859169 51.7218601351851 825.360555711785</t>
  </si>
  <si>
    <t>9763-20170724T120859.205486000.bin</t>
  </si>
  <si>
    <t>-516.026556680469 228.556583337987 -95.520299668825</t>
  </si>
  <si>
    <t>-537.379775788517 223.952608781492 -204.057650207922</t>
  </si>
  <si>
    <t>-553.07462738432 227.051208505184 -295.544770488794</t>
  </si>
  <si>
    <t>-567.162999856947 232.504286919075 -378.066954315289</t>
  </si>
  <si>
    <t>-580.533038054155 240.659834556337 -460.485821531615</t>
  </si>
  <si>
    <t>-599.225618282471 255.524912709131 -580.796047082232</t>
  </si>
  <si>
    <t>-589.732800450614 270.698534055718 -657.084079024354</t>
  </si>
  <si>
    <t>-592.312459408468 280.075667302434 -523.965486135093</t>
  </si>
  <si>
    <t>-590.090139965173 429.769782825921 -480.084849351248</t>
  </si>
  <si>
    <t>-476.159781515008 429.977323006566 -222.018241401362</t>
  </si>
  <si>
    <t>-247.382512824716 389.865140741332 -221.305223125287</t>
  </si>
  <si>
    <t>-589.734471751968 217.929027122217 -532.044369387648</t>
  </si>
  <si>
    <t>-587.3827101373 62.1233951265738 -524.56958145564</t>
  </si>
  <si>
    <t>-411.285902305664 140.404116421052 -338.439111337426</t>
  </si>
  <si>
    <t>-531.687147960651 318.006164414669 -97.8382678629212</t>
  </si>
  <si>
    <t>-570.483822987363 311.15086452 315.865076018291</t>
  </si>
  <si>
    <t>-631.734490727115 327.24688282495 774.666169446319</t>
  </si>
  <si>
    <t>-481.411691806019 333.787917130973 831.623229661102</t>
  </si>
  <si>
    <t>-500.660281928406 139.053126636874 -96.6104605605218</t>
  </si>
  <si>
    <t>-509.46713910685 112.364524292556 318.013151781533</t>
  </si>
  <si>
    <t>-557.624694443616 42.2053467294452 772.818741436481</t>
  </si>
  <si>
    <t>-405.499288431744 51.3886932157527 824.368143732772</t>
  </si>
  <si>
    <t>9763-20170724T120859.243590200.bin</t>
  </si>
  <si>
    <t>-515.568236787425 228.730140624496 -95.4863640737718</t>
  </si>
  <si>
    <t>-536.756475995435 224.169797255417 -204.057852041935</t>
  </si>
  <si>
    <t>-552.316431853057 227.308902314722 -295.566680470571</t>
  </si>
  <si>
    <t>-566.284534049476 232.800736284871 -378.10684196884</t>
  </si>
  <si>
    <t>-579.536033166995 240.996578833611 -460.540731595887</t>
  </si>
  <si>
    <t>-598.057245574048 255.922317819297 -580.87003323765</t>
  </si>
  <si>
    <t>-588.664525790623 271.083781291779 -657.172720060392</t>
  </si>
  <si>
    <t>-591.226530457852 280.444123291345 -524.016946709784</t>
  </si>
  <si>
    <t>-589.091067277571 430.113895869807 -480.07659953595</t>
  </si>
  <si>
    <t>-475.003466046552 430.061131574693 -222.079263417348</t>
  </si>
  <si>
    <t>-246.264623864595 389.744777118472 -220.789454299298</t>
  </si>
  <si>
    <t>-588.634027659486 218.301973417202 -532.124059717557</t>
  </si>
  <si>
    <t>-586.260169714399 62.4889979676198 -524.749197898396</t>
  </si>
  <si>
    <t>-410.515175512243 140.598916573954 -338.288503653698</t>
  </si>
  <si>
    <t>-531.150787745138 318.153768804391 -97.7995223871907</t>
  </si>
  <si>
    <t>-570.294605768499 311.207076333346 315.869554523651</t>
  </si>
  <si>
    <t>-631.732874846444 327.287389315048 774.624109442894</t>
  </si>
  <si>
    <t>-481.425733963608 333.905202563705 831.613814534433</t>
  </si>
  <si>
    <t>-500.259648259343 139.245519241436 -96.573747265921</t>
  </si>
  <si>
    <t>-509.353549344034 112.302516116174 318.027190886544</t>
  </si>
  <si>
    <t>-557.747305067841 42.2317105814277 772.865252469891</t>
  </si>
  <si>
    <t>-405.584415533815 52.0441928885682 824.187735540521</t>
  </si>
  <si>
    <t>9763-20170724T120859.278690400.bin</t>
  </si>
  <si>
    <t>-515.02761450979 228.938341163185 -95.433424350613</t>
  </si>
  <si>
    <t>-536.077230128599 224.398983922188 -204.032688730831</t>
  </si>
  <si>
    <t>-551.537862925929 227.566048687608 -295.557399702667</t>
  </si>
  <si>
    <t>-565.423209774553 233.08710569406 -378.109474595433</t>
  </si>
  <si>
    <t>-578.598505264761 241.317188364118 -460.552238813924</t>
  </si>
  <si>
    <t>-597.015762874502 256.297399386929 -580.890656835875</t>
  </si>
  <si>
    <t>-587.734423454509 271.446460010015 -657.20955322535</t>
  </si>
  <si>
    <t>-590.23830805556 280.7930943519 -524.020165744788</t>
  </si>
  <si>
    <t>-588.18099603719 430.440007729529 -479.985504768782</t>
  </si>
  <si>
    <t>-473.819978061139 430.331049237113 -222.109246075346</t>
  </si>
  <si>
    <t>-245.153871244081 389.637416971186 -220.019128020217</t>
  </si>
  <si>
    <t>-587.630601101345 218.655046212787 -532.154423467331</t>
  </si>
  <si>
    <t>-585.210165194425 62.8436458397846 -524.858323959958</t>
  </si>
  <si>
    <t>-409.597749397686 140.772433475189 -338.111101878816</t>
  </si>
  <si>
    <t>-530.580178906275 318.312978134351 -97.7442352244718</t>
  </si>
  <si>
    <t>-570.080217748785 311.259495172069 315.889190734974</t>
  </si>
  <si>
    <t>-631.744219986227 327.310314330784 774.599364898083</t>
  </si>
  <si>
    <t>-481.449242014971 333.997938232751 831.612669898365</t>
  </si>
  <si>
    <t>-499.760125821415 139.489889329806 -96.5002166809314</t>
  </si>
  <si>
    <t>-509.236740483569 112.187478183407 318.068742121368</t>
  </si>
  <si>
    <t>-557.793264156428 42.1215495467777 772.913059433376</t>
  </si>
  <si>
    <t>-405.576468179239 51.6862123896394 824.122258241806</t>
  </si>
  <si>
    <t>9763-20170724T120859.341360700.bin</t>
  </si>
  <si>
    <t>-513.945652057814 229.496265342958 -95.2690790328654</t>
  </si>
  <si>
    <t>-534.765095002999 224.98431830376 -203.913954070149</t>
  </si>
  <si>
    <t>-550.078980821636 228.190878420876 -295.461984457115</t>
  </si>
  <si>
    <t>-563.850449942488 233.754113728649 -378.030308851863</t>
  </si>
  <si>
    <t>-576.930016016614 242.033388722014 -460.483361500947</t>
  </si>
  <si>
    <t>-595.226925323066 257.094209771404 -580.830029739077</t>
  </si>
  <si>
    <t>-586.123179295137 272.247831382547 -657.16934523062</t>
  </si>
  <si>
    <t>-588.507522413601 281.55184227217 -523.936298909338</t>
  </si>
  <si>
    <t>-586.389204192841 431.146944950369 -479.772626255828</t>
  </si>
  <si>
    <t>-471.911086025761 430.967863379014 -221.948597387074</t>
  </si>
  <si>
    <t>-243.56098935216 388.657726554514 -218.12554015443</t>
  </si>
  <si>
    <t>-585.889292674226 219.419427916701 -532.109671103377</t>
  </si>
  <si>
    <t>-583.441841272688 63.5971737254445 -524.860679459085</t>
  </si>
  <si>
    <t>-407.932631426299 141.601284206609 -338.049988417819</t>
  </si>
  <si>
    <t>-529.469344246798 318.805540565401 -97.6163851304946</t>
  </si>
  <si>
    <t>-569.637270166454 311.470967441468 315.947846116463</t>
  </si>
  <si>
    <t>-631.766357554926 327.333556855858 774.570950101811</t>
  </si>
  <si>
    <t>-481.495156599273 334.148078393347 831.631612720115</t>
  </si>
  <si>
    <t>-498.759623848936 140.095251409676 -96.3033933438844</t>
  </si>
  <si>
    <t>-508.930249756763 112.133043716304 318.20512356389</t>
  </si>
  <si>
    <t>-557.863394899756 41.9628841627168 773.008888682539</t>
  </si>
  <si>
    <t>-405.562429136473 51.1685367109874 824.033372923963</t>
  </si>
  <si>
    <t>9763-20170724T120859.372950200.bin</t>
  </si>
  <si>
    <t>-513.471225999171 229.821501772144 -95.18693224179</t>
  </si>
  <si>
    <t>-534.209323809419 225.318102195044 -203.847565182594</t>
  </si>
  <si>
    <t>-549.446910280673 228.551731668099 -295.407352980475</t>
  </si>
  <si>
    <t>-563.145858683641 234.14782883221 -377.985611441787</t>
  </si>
  <si>
    <t>-576.149360575295 242.467198757066 -460.446699289323</t>
  </si>
  <si>
    <t>-594.330623022304 257.595174334356 -580.802468977884</t>
  </si>
  <si>
    <t>-585.320974544082 272.762282447708 -657.150310732068</t>
  </si>
  <si>
    <t>-587.656443853294 282.0217029852 -523.890026329714</t>
  </si>
  <si>
    <t>-585.44274005416 431.600394035405 -479.667218011906</t>
  </si>
  <si>
    <t>-471.173380632764 431.100986950497 -221.750856250555</t>
  </si>
  <si>
    <t>-242.954336844289 388.20317455484 -216.812786071733</t>
  </si>
  <si>
    <t>-585.049218206573 219.89258354786 -532.092784471327</t>
  </si>
  <si>
    <t>-582.726221008995 64.0700820399718 -524.827708659947</t>
  </si>
  <si>
    <t>-407.177088022447 142.169305083934 -338.157943981042</t>
  </si>
  <si>
    <t>-528.926714546845 319.094679568312 -97.5527845975391</t>
  </si>
  <si>
    <t>-569.394729538833 311.63333523639 315.979881331788</t>
  </si>
  <si>
    <t>-631.774971244224 327.366311943092 774.559523884137</t>
  </si>
  <si>
    <t>-481.518363631764 334.294614778051 831.645209084894</t>
  </si>
  <si>
    <t>-498.352865827791 140.443991376482 -96.2063213625013</t>
  </si>
  <si>
    <t>-508.725891393867 112.244492095351 318.281094339705</t>
  </si>
  <si>
    <t>-557.906167744017 42.0120360476615 773.047601703955</t>
  </si>
  <si>
    <t>-405.628765308454 52.0853842878844 823.978353336786</t>
  </si>
  <si>
    <t>9763-20170724T120859.443143600.bin</t>
  </si>
  <si>
    <t>-512.619278839856 230.335043708595 -95.0243402744351</t>
  </si>
  <si>
    <t>-533.196424631231 225.896960495133 -203.718338562125</t>
  </si>
  <si>
    <t>-548.284278356831 229.220518605494 -295.299604582833</t>
  </si>
  <si>
    <t>-561.84261420607 234.913023484155 -377.894415688231</t>
  </si>
  <si>
    <t>-574.700005513292 243.343451959168 -460.36710780173</t>
  </si>
  <si>
    <t>-592.662116229727 258.648568309232 -580.73351559902</t>
  </si>
  <si>
    <t>-583.906274025561 273.799146351374 -657.11411551623</t>
  </si>
  <si>
    <t>-586.06831943032 282.992734069919 -523.776178111736</t>
  </si>
  <si>
    <t>-583.490938791515 432.468834941643 -479.214257177988</t>
  </si>
  <si>
    <t>-469.596100393564 430.519350017221 -221.139201720424</t>
  </si>
  <si>
    <t>-241.525380020065 387.16094063235 -213.906148132604</t>
  </si>
  <si>
    <t>-583.492679917797 220.872896425206 -532.059309615269</t>
  </si>
  <si>
    <t>-581.446169456558 65.0514739269984 -524.740858158289</t>
  </si>
  <si>
    <t>-406.10999981826 143.003451333404 -338.228423058517</t>
  </si>
  <si>
    <t>-527.870628384429 319.661718622615 -97.407917503527</t>
  </si>
  <si>
    <t>-568.875453491122 311.871402075005 316.065826755777</t>
  </si>
  <si>
    <t>-631.781287321948 327.528065085426 774.544585711259</t>
  </si>
  <si>
    <t>-481.547746757488 334.479431130237 831.68811468813</t>
  </si>
  <si>
    <t>-497.669815697191 140.881174651759 -96.0388959789183</t>
  </si>
  <si>
    <t>-508.231636956883 112.351364898941 318.421088910527</t>
  </si>
  <si>
    <t>-557.89686610729 41.8862383927863 773.109994994449</t>
  </si>
  <si>
    <t>-405.562701778161 51.3446689026689 823.988946164769</t>
  </si>
  <si>
    <t>9763-20170724T120859.478747700.bin</t>
  </si>
  <si>
    <t>-512.246253356014 230.421709877859 -94.9824929108964</t>
  </si>
  <si>
    <t>-532.694545376369 226.045119109629 -203.703326722456</t>
  </si>
  <si>
    <t>-547.683472708729 229.427515702059 -295.298771621681</t>
  </si>
  <si>
    <t>-561.156573671056 235.17663882189 -377.903563554692</t>
  </si>
  <si>
    <t>-573.932518471319 243.667012863508 -460.382886456481</t>
  </si>
  <si>
    <t>-591.779666199393 259.063509830828 -580.754442517442</t>
  </si>
  <si>
    <t>-583.164222125654 274.174455091204 -657.158981255233</t>
  </si>
  <si>
    <t>-585.203531619724 283.366664772977 -523.777648254698</t>
  </si>
  <si>
    <t>-582.303490274243 432.79716536117 -479.047626371223</t>
  </si>
  <si>
    <t>-468.828455085889 430.052248735667 -220.794798664172</t>
  </si>
  <si>
    <t>-240.877529196407 386.251334509218 -212.525077790082</t>
  </si>
  <si>
    <t>-582.693464345321 221.24852639951 -532.095184332382</t>
  </si>
  <si>
    <t>-580.893468639301 65.4294405061517 -524.747405283646</t>
  </si>
  <si>
    <t>-405.476750002622 143.118014634608 -338.05871253295</t>
  </si>
  <si>
    <t>-527.369998946649 319.80270817154 -97.3375832767711</t>
  </si>
  <si>
    <t>-568.681268660955 311.873561350554 316.102973961156</t>
  </si>
  <si>
    <t>-631.812040509259 327.492928571713 774.543501716263</t>
  </si>
  <si>
    <t>-481.593260724106 334.564888890926 831.711199810166</t>
  </si>
  <si>
    <t>-497.394666918762 140.908205094849 -95.9913785436161</t>
  </si>
  <si>
    <t>-507.990485312207 112.242031651102 318.458400398723</t>
  </si>
  <si>
    <t>-557.858974171585 41.828062299164 773.145722243547</t>
  </si>
  <si>
    <t>-405.551649269722 51.609400481015 824.04398203804</t>
  </si>
  <si>
    <t>9763-20170724T120859.541919400.bin</t>
  </si>
  <si>
    <t>-511.58760828978 230.461397676254 -94.8890603745998</t>
  </si>
  <si>
    <t>-531.702372192917 226.221816271638 -203.677431084147</t>
  </si>
  <si>
    <t>-546.480699763414 229.702249527918 -295.303521130285</t>
  </si>
  <si>
    <t>-559.791356403895 235.536389546162 -377.928649379807</t>
  </si>
  <si>
    <t>-572.431817798184 244.106710286104 -460.42052277839</t>
  </si>
  <si>
    <t>-590.109893343071 259.615086203003 -580.802794932008</t>
  </si>
  <si>
    <t>-581.85174615544 274.590800599253 -657.273408924048</t>
  </si>
  <si>
    <t>-583.493377048719 283.87209563295 -523.811134729006</t>
  </si>
  <si>
    <t>-579.557360123191 433.195923862582 -478.80204670621</t>
  </si>
  <si>
    <t>-467.649434400848 429.048993160936 -219.88500515907</t>
  </si>
  <si>
    <t>-240.111013366522 383.896757891164 -208.219995680156</t>
  </si>
  <si>
    <t>-581.212441045339 221.748266025784 -532.149238029072</t>
  </si>
  <si>
    <t>-580.085616978469 65.9345562867925 -524.610313207699</t>
  </si>
  <si>
    <t>-404.473087914821 142.916135172319 -337.614425210326</t>
  </si>
  <si>
    <t>-526.53144785914 320.109561278312 -97.2288575305267</t>
  </si>
  <si>
    <t>-568.515663532635 311.89894795467 316.138475702117</t>
  </si>
  <si>
    <t>-631.841693786606 327.670510663772 774.556070982745</t>
  </si>
  <si>
    <t>-481.640750425901 334.754989768713 831.768976835772</t>
  </si>
  <si>
    <t>-496.87698990115 140.711403834273 -95.9240235437097</t>
  </si>
  <si>
    <t>-507.453780482022 111.714856543908 318.503221290007</t>
  </si>
  <si>
    <t>-557.740138749686 41.7049941019836 773.233804633185</t>
  </si>
  <si>
    <t>-405.442446899693 50.9095260133058 824.268086760189</t>
  </si>
  <si>
    <t>9763-20170724T120859.574025900.bin</t>
  </si>
  <si>
    <t>-511.382412012704 230.353050446871 -94.8736088266849</t>
  </si>
  <si>
    <t>-531.312748580166 226.206252324547 -203.699584772999</t>
  </si>
  <si>
    <t>-545.944244022346 229.738561906536 -295.347100195626</t>
  </si>
  <si>
    <t>-559.125597585304 235.611205378835 -377.990271228696</t>
  </si>
  <si>
    <t>-571.639847998511 244.210036551376 -460.498369239713</t>
  </si>
  <si>
    <t>-589.136445127864 259.749475673248 -580.903258027405</t>
  </si>
  <si>
    <t>-581.113933424852 274.609177923147 -657.421453175635</t>
  </si>
  <si>
    <t>-582.52191282081 283.99631041081 -523.906881590567</t>
  </si>
  <si>
    <t>-577.894800087313 433.253354631411 -478.71700237443</t>
  </si>
  <si>
    <t>-467.507220310482 427.914416205616 -219.169998499471</t>
  </si>
  <si>
    <t>-240.18915416267 382.10429781238 -205.88664259151</t>
  </si>
  <si>
    <t>-580.396264337407 221.865427732644 -532.234377151345</t>
  </si>
  <si>
    <t>-579.758735331094 66.05358371027 -524.511012506591</t>
  </si>
  <si>
    <t>-404.212689777338 142.743621524821 -337.476360771951</t>
  </si>
  <si>
    <t>-526.209982146317 320.205211370719 -97.1843893183498</t>
  </si>
  <si>
    <t>-568.540112453178 311.862480812171 316.144924225982</t>
  </si>
  <si>
    <t>-631.859074781939 327.784204523608 774.580164112769</t>
  </si>
  <si>
    <t>-481.654824596705 334.704286092245 831.804237502552</t>
  </si>
  <si>
    <t>-496.809142577331 140.36023095323 -95.9388976427051</t>
  </si>
  <si>
    <t>-507.188955424589 111.400168391417 318.495785182481</t>
  </si>
  <si>
    <t>-557.651643313133 41.6326490826491 773.285573834698</t>
  </si>
  <si>
    <t>-405.362868021727 50.3615760085697 824.429935383559</t>
  </si>
  <si>
    <t>9763-20170724T120859.643245400.bin</t>
  </si>
  <si>
    <t>-511.114604396819 229.710833470752 -94.878346150496</t>
  </si>
  <si>
    <t>-530.660131651429 225.774988160018 -203.781870520341</t>
  </si>
  <si>
    <t>-544.955380401923 229.377461336102 -295.479746793678</t>
  </si>
  <si>
    <t>-557.830080739775 235.275179379464 -378.169555530839</t>
  </si>
  <si>
    <t>-570.034946638885 243.857809588087 -460.725700499131</t>
  </si>
  <si>
    <t>-587.077307576655 259.327502045402 -581.204627522932</t>
  </si>
  <si>
    <t>-579.594389901943 273.844556013511 -657.84307577725</t>
  </si>
  <si>
    <t>-580.487764983966 283.61686848749 -524.223322277651</t>
  </si>
  <si>
    <t>-574.718432099812 432.843432166936 -479.093503944963</t>
  </si>
  <si>
    <t>-468.230450373081 426.519413679495 -217.94433061736</t>
  </si>
  <si>
    <t>-241.168435456184 379.801350107947 -203.494555371784</t>
  </si>
  <si>
    <t>-578.710678581509 221.46245302336 -532.455591446089</t>
  </si>
  <si>
    <t>-579.231097968132 65.6864236549904 -524.273435973458</t>
  </si>
  <si>
    <t>-403.806867575062 141.713103854324 -337.249856431818</t>
  </si>
  <si>
    <t>-525.630469497962 320.258103397203 -97.1239465797017</t>
  </si>
  <si>
    <t>-568.830200023814 311.51869733698 316.10731087486</t>
  </si>
  <si>
    <t>-631.906232605551 328.03622747141 774.639628961014</t>
  </si>
  <si>
    <t>-481.701604976064 334.721404016967 831.890805414471</t>
  </si>
  <si>
    <t>-496.826298835857 138.993851254187 -95.9993267637766</t>
  </si>
  <si>
    <t>-507.078948465197 110.401253101298 318.464155637206</t>
  </si>
  <si>
    <t>-557.441102833701 41.5330381479362 773.460537598797</t>
  </si>
  <si>
    <t>-405.228119051589 49.8349793786606 824.900893081343</t>
  </si>
  <si>
    <t>9763-20170724T120859.677337500.bin</t>
  </si>
  <si>
    <t>-511.151349017373 229.260799011085 -94.8757892708188</t>
  </si>
  <si>
    <t>-530.445508241359 225.432064168866 -203.828038209373</t>
  </si>
  <si>
    <t>-544.576087202514 229.02084571331 -295.551982826139</t>
  </si>
  <si>
    <t>-557.322989078889 234.867621182695 -378.265051247711</t>
  </si>
  <si>
    <t>-569.421743304187 243.359612647718 -460.846150111712</t>
  </si>
  <si>
    <t>-586.33331435528 258.65489644643 -581.365831521844</t>
  </si>
  <si>
    <t>-579.108247104222 272.938422218494 -658.07289645548</t>
  </si>
  <si>
    <t>-579.713301498253 283.030716467913 -524.425211121445</t>
  </si>
  <si>
    <t>-573.635805450827 432.310748470799 -479.507110066715</t>
  </si>
  <si>
    <t>-468.630287795235 425.574615680882 -217.768496907567</t>
  </si>
  <si>
    <t>-241.659058905392 378.500088491039 -203.052221774909</t>
  </si>
  <si>
    <t>-578.112013497026 220.856261025904 -532.540518651536</t>
  </si>
  <si>
    <t>-579.142932328753 65.0920444198464 -524.064684019654</t>
  </si>
  <si>
    <t>-403.535350664747 140.915900163675 -336.888367210903</t>
  </si>
  <si>
    <t>-525.53329703518 320.161309782373 -97.0983435880812</t>
  </si>
  <si>
    <t>-569.151172706931 311.241084007073 316.084983826998</t>
  </si>
  <si>
    <t>-631.953379283126 328.102425421466 774.684684101865</t>
  </si>
  <si>
    <t>-481.752377253678 334.865082821732 831.936363751986</t>
  </si>
  <si>
    <t>-497.007916203365 138.244593174595 -96.0228900278846</t>
  </si>
  <si>
    <t>-507.158552549553 109.770310291561 318.451122620603</t>
  </si>
  <si>
    <t>-557.3385721281 41.5448089089209 773.588187952905</t>
  </si>
  <si>
    <t>-405.164904782677 49.5645348164048 825.18936519722</t>
  </si>
  <si>
    <t>9763-20170724T120859.743016600.bin</t>
  </si>
  <si>
    <t>-511.714435142181 228.788593725067 -94.7823958638968</t>
  </si>
  <si>
    <t>-530.624037533742 225.000930228422 -203.80345542897</t>
  </si>
  <si>
    <t>-544.452153306813 228.425773140056 -295.579662508882</t>
  </si>
  <si>
    <t>-556.936972152889 234.04861437404 -378.348349024952</t>
  </si>
  <si>
    <t>-568.785822887388 242.239023609761 -460.996184768857</t>
  </si>
  <si>
    <t>-585.346811367592 257.008731826982 -581.630014051898</t>
  </si>
  <si>
    <t>-578.456163014829 270.790057481207 -658.459751138769</t>
  </si>
  <si>
    <t>-578.769673365736 281.637385294111 -524.793278820905</t>
  </si>
  <si>
    <t>-572.410429034341 431.069299944626 -480.455040211464</t>
  </si>
  <si>
    <t>-469.391226876942 424.292654613203 -217.929438769041</t>
  </si>
  <si>
    <t>-242.531411690946 376.852014698341 -202.679841209341</t>
  </si>
  <si>
    <t>-577.390337634464 219.418245659077 -532.600396109588</t>
  </si>
  <si>
    <t>-579.113979464905 63.6987061896391 -523.329139581366</t>
  </si>
  <si>
    <t>-403.567736540955 139.324290857306 -336.163433297667</t>
  </si>
  <si>
    <t>-525.999473305124 320.218306903488 -97.058581793607</t>
  </si>
  <si>
    <t>-570.091366094402 311.031528202695 316.068703798568</t>
  </si>
  <si>
    <t>-632.032738860591 328.295321753213 774.783249736809</t>
  </si>
  <si>
    <t>-481.821037672405 334.82809574847 832.033310075193</t>
  </si>
  <si>
    <t>-497.72077626107 137.335678064974 -95.9164122652975</t>
  </si>
  <si>
    <t>-507.321769492146 108.933972312416 318.575781784336</t>
  </si>
  <si>
    <t>-557.137525760201 41.4467637510752 773.894224898715</t>
  </si>
  <si>
    <t>-405.015368024162 48.5000518598342 825.787711090757</t>
  </si>
  <si>
    <t>9763-20170724T120859.778163100.bin</t>
  </si>
  <si>
    <t>-512.132344891202 228.771235195356 -94.7518522944985</t>
  </si>
  <si>
    <t>-530.919757373895 224.938188019757 -203.792445837376</t>
  </si>
  <si>
    <t>-544.619168132427 228.241832189932 -295.592550612931</t>
  </si>
  <si>
    <t>-556.978198460628 233.72088927569 -378.389613164106</t>
  </si>
  <si>
    <t>-568.691885384421 241.733913828268 -461.074129319359</t>
  </si>
  <si>
    <t>-585.045620563796 256.206774660244 -581.772098955375</t>
  </si>
  <si>
    <t>-578.244009246827 269.749879145437 -658.652045044369</t>
  </si>
  <si>
    <t>-578.558289519912 280.975625379592 -524.986108989501</t>
  </si>
  <si>
    <t>-572.315959667243 430.505484787923 -480.985351043217</t>
  </si>
  <si>
    <t>-469.896735223309 424.153577750878 -218.214321503788</t>
  </si>
  <si>
    <t>-243.118402207414 376.532604104911 -202.328730167168</t>
  </si>
  <si>
    <t>-577.181246062712 218.736601056067 -532.635657962115</t>
  </si>
  <si>
    <t>-578.9948142073 63.0383819690346 -522.968600693742</t>
  </si>
  <si>
    <t>-403.784040019921 138.929886496782 -335.901640157617</t>
  </si>
  <si>
    <t>-526.567272544807 320.363107908271 -97.0985408167318</t>
  </si>
  <si>
    <t>-570.599812368928 311.062102842203 316.03251388224</t>
  </si>
  <si>
    <t>-632.068307794155 328.382495463057 774.781394688019</t>
  </si>
  <si>
    <t>-481.832614147972 334.604623117253 832.003456874795</t>
  </si>
  <si>
    <t>-497.94970314362 137.142697441855 -95.8422447871609</t>
  </si>
  <si>
    <t>-507.502348245975 108.84523353023 318.658116473436</t>
  </si>
  <si>
    <t>-557.075977399769 41.4815673852356 774.030709678583</t>
  </si>
  <si>
    <t>-404.998485725178 48.7843234193283 826.020362917002</t>
  </si>
  <si>
    <t>9763-20170724T120859.842369700.bin</t>
  </si>
  <si>
    <t>-513.229198046693 228.977386728189 -94.7619935428104</t>
  </si>
  <si>
    <t>-531.880262196352 224.945176122447 -203.818800600449</t>
  </si>
  <si>
    <t>-545.404230320355 227.943239503681 -295.655329853495</t>
  </si>
  <si>
    <t>-557.581383174048 233.086749184371 -378.500894839595</t>
  </si>
  <si>
    <t>-569.090602105238 240.706111664217 -461.251244721609</t>
  </si>
  <si>
    <t>-585.121305529133 254.53953581024 -582.06768389258</t>
  </si>
  <si>
    <t>-578.410387075101 267.593366841681 -659.040158305122</t>
  </si>
  <si>
    <t>-578.858780651826 279.605779383198 -525.386907541269</t>
  </si>
  <si>
    <t>-573.025438983709 429.370096952106 -482.108347686725</t>
  </si>
  <si>
    <t>-471.475843607274 423.880876574273 -218.980752383044</t>
  </si>
  <si>
    <t>-244.775743261411 376.374795670216 -201.695647012702</t>
  </si>
  <si>
    <t>-577.315608116247 217.333021146276 -532.721934225712</t>
  </si>
  <si>
    <t>-578.915018575114 61.6885417194903 -522.215246093553</t>
  </si>
  <si>
    <t>-404.45418631253 138.838482542621 -335.41671323697</t>
  </si>
  <si>
    <t>-528.072695795682 320.699344714072 -97.2770654043595</t>
  </si>
  <si>
    <t>-571.57406994899 311.344560387849 315.908950985118</t>
  </si>
  <si>
    <t>-632.113447034485 328.522013204186 774.744087675138</t>
  </si>
  <si>
    <t>-481.852656110987 335.032248140475 831.867890417802</t>
  </si>
  <si>
    <t>-498.650204651045 137.185439010543 -95.7181336696322</t>
  </si>
  <si>
    <t>-508.041281737634 109.114789801694 318.801406974983</t>
  </si>
  <si>
    <t>-557.034339582862 41.5993235631915 774.255118464235</t>
  </si>
  <si>
    <t>-405.002798597785 49.4020557992135 826.306678693325</t>
  </si>
  <si>
    <t>9763-20170724T120859.874007600.bin</t>
  </si>
  <si>
    <t>-513.939360713597 229.253396829789 -94.7844808595223</t>
  </si>
  <si>
    <t>-532.568569358851 225.107943031866 -203.84075326047</t>
  </si>
  <si>
    <t>-546.0243735779 227.934791581223 -295.692712141014</t>
  </si>
  <si>
    <t>-558.121100570577 232.891160288582 -378.561566019676</t>
  </si>
  <si>
    <t>-569.532021768968 240.291113092067 -461.345426930038</t>
  </si>
  <si>
    <t>-585.400381335889 253.768273605046 -582.223353268555</t>
  </si>
  <si>
    <t>-578.751678293265 266.567149665715 -659.244121765053</t>
  </si>
  <si>
    <t>-579.280975484936 278.999190654566 -525.599998620534</t>
  </si>
  <si>
    <t>-573.778120601892 428.894829901247 -482.750627320698</t>
  </si>
  <si>
    <t>-472.31354640145 424.011634745894 -219.578407883292</t>
  </si>
  <si>
    <t>-245.649926628612 376.546564144975 -201.712301894861</t>
  </si>
  <si>
    <t>-577.59394705069 216.710318939535 -532.766283556486</t>
  </si>
  <si>
    <t>-578.900001720328 61.0984321628127 -521.785338097727</t>
  </si>
  <si>
    <t>-404.865122502687 139.0576927148 -335.170918425936</t>
  </si>
  <si>
    <t>-528.956083769205 320.936438359647 -97.3753885888381</t>
  </si>
  <si>
    <t>-572.136722779904 311.517927934423 315.842884352109</t>
  </si>
  <si>
    <t>-632.161565644843 328.495577839416 774.745009320852</t>
  </si>
  <si>
    <t>-481.880374279369 334.922929153071 831.824625384492</t>
  </si>
  <si>
    <t>-499.230585801293 137.511928848463 -95.6521254317161</t>
  </si>
  <si>
    <t>-508.374992322917 109.404216229995 318.870391583085</t>
  </si>
  <si>
    <t>-557.055477020234 41.6459530856619 774.328164878355</t>
  </si>
  <si>
    <t>-404.998092152353 49.2311157674935 826.336165851443</t>
  </si>
  <si>
    <t>9763-20170724T120859.942193100.bin</t>
  </si>
  <si>
    <t>-515.649561833666 229.859223997971 -94.8895502349827</t>
  </si>
  <si>
    <t>-534.299923738645 225.505157164844 -203.934126088701</t>
  </si>
  <si>
    <t>-547.673731102825 227.971243701026 -295.80848917501</t>
  </si>
  <si>
    <t>-559.658992556234 232.522134531117 -378.716668536523</t>
  </si>
  <si>
    <t>-570.923124249712 239.438760699476 -461.56240319695</t>
  </si>
  <si>
    <t>-586.539671654943 252.124100093609 -582.558943861504</t>
  </si>
  <si>
    <t>-579.984102122997 264.348916145747 -659.680715333298</t>
  </si>
  <si>
    <t>-580.652769579301 277.720189389266 -526.075055230736</t>
  </si>
  <si>
    <t>-575.537474124946 427.883541296588 -484.104368321689</t>
  </si>
  <si>
    <t>-473.839727879743 424.884189266834 -220.993982671877</t>
  </si>
  <si>
    <t>-247.296747986043 377.116577162248 -202.418010198446</t>
  </si>
  <si>
    <t>-578.721772886106 215.395449176238 -532.858376227955</t>
  </si>
  <si>
    <t>-579.43660803253 59.8629582047022 -520.815669885557</t>
  </si>
  <si>
    <t>-406.022824745985 139.888308659245 -334.268839002694</t>
  </si>
  <si>
    <t>-530.944722000009 321.408685358062 -97.5916037525983</t>
  </si>
  <si>
    <t>-573.3758054537 311.983121747359 315.704137485205</t>
  </si>
  <si>
    <t>-632.25000931293 328.446123267105 774.749314693286</t>
  </si>
  <si>
    <t>-481.921336611765 334.779693818628 831.714050205346</t>
  </si>
  <si>
    <t>-500.615050802932 138.223130574228 -95.6226380610049</t>
  </si>
  <si>
    <t>-509.219541157625 110.017747914301 318.904901170098</t>
  </si>
  <si>
    <t>-557.114683912189 41.6819528033197 774.40416793225</t>
  </si>
  <si>
    <t>-404.995345324855 48.9454049824653 826.276799603774</t>
  </si>
  <si>
    <t>9763-20170724T120859.976286300.bin</t>
  </si>
  <si>
    <t>-516.585369321216 230.035084264974 -94.9601106781359</t>
  </si>
  <si>
    <t>-535.241512619267 225.595232226255 -204.000191048724</t>
  </si>
  <si>
    <t>-548.56390330002 227.870483213367 -295.886842508429</t>
  </si>
  <si>
    <t>-560.481802952923 232.199030596984 -378.816750539529</t>
  </si>
  <si>
    <t>-571.658781478722 238.844129144391 -461.696411575311</t>
  </si>
  <si>
    <t>-587.127245473428 251.078693795179 -582.758231670009</t>
  </si>
  <si>
    <t>-580.627587032113 262.974940020073 -659.936250543743</t>
  </si>
  <si>
    <t>-581.352045668523 276.883094014827 -526.357875315309</t>
  </si>
  <si>
    <t>-576.42873847262 427.200748345697 -484.914024228377</t>
  </si>
  <si>
    <t>-474.157482323558 425.20291604589 -222.016371197098</t>
  </si>
  <si>
    <t>-247.703569138381 377.102209180388 -203.215582268586</t>
  </si>
  <si>
    <t>-579.327583672096 214.537572031392 -532.91706448084</t>
  </si>
  <si>
    <t>-579.823090685129 59.0494667033604 -520.307998843268</t>
  </si>
  <si>
    <t>-406.777472576265 140.043019598317 -333.79002212525</t>
  </si>
  <si>
    <t>-531.984498592217 321.478199049142 -97.6910621863242</t>
  </si>
  <si>
    <t>-574.008970312706 312.085567396196 315.64697005175</t>
  </si>
  <si>
    <t>-632.333622251222 328.317398078292 774.76141149703</t>
  </si>
  <si>
    <t>-481.967410667012 334.111598803453 831.684691438554</t>
  </si>
  <si>
    <t>-501.436172087696 138.466094220526 -95.6351876819587</t>
  </si>
  <si>
    <t>-509.693013179534 110.302059875437 318.902164476739</t>
  </si>
  <si>
    <t>-557.142486077332 41.7059880865133 774.42136783652</t>
  </si>
  <si>
    <t>-404.995116543044 48.8056865523674 826.234342510226</t>
  </si>
  <si>
    <t>9763-20170724T120900.038455500.bin</t>
  </si>
  <si>
    <t>-518.321513150831 230.391959653509 -95.0531255709354</t>
  </si>
  <si>
    <t>-536.948393902483 225.831953750557 -204.093189034545</t>
  </si>
  <si>
    <t>-550.139480194073 227.736428790733 -296.007388600008</t>
  </si>
  <si>
    <t>-561.89958671083 231.619004740775 -378.981773080856</t>
  </si>
  <si>
    <t>-572.881755443277 237.707061134552 -461.930272763407</t>
  </si>
  <si>
    <t>-588.027262294669 249.003845842507 -583.124169547205</t>
  </si>
  <si>
    <t>-581.69020872485 260.184661888916 -660.422482055834</t>
  </si>
  <si>
    <t>-582.423864401047 275.243376058658 -526.907061345258</t>
  </si>
  <si>
    <t>-577.658404093409 425.875378524052 -486.593345087449</t>
  </si>
  <si>
    <t>-473.903854931907 425.910960823528 -224.270003209817</t>
  </si>
  <si>
    <t>-247.737580849594 376.770255402022 -204.711439788173</t>
  </si>
  <si>
    <t>-580.339224251947 212.850682819499 -532.983486521955</t>
  </si>
  <si>
    <t>-580.655830870754 57.4496338727683 -519.305526067419</t>
  </si>
  <si>
    <t>-408.339443347598 140.434978054308 -332.875570439307</t>
  </si>
  <si>
    <t>-533.78915174858 321.460333813675 -97.8546406871574</t>
  </si>
  <si>
    <t>-575.16044460697 312.207423492676 315.552458260985</t>
  </si>
  <si>
    <t>-632.427141055999 328.135797586384 774.797580754371</t>
  </si>
  <si>
    <t>-482.028851593582 334.307650877995 831.596281099673</t>
  </si>
  <si>
    <t>-503.047248773939 139.277369057135 -95.6376734680009</t>
  </si>
  <si>
    <t>-510.6457269426 111.100520427512 318.911380679913</t>
  </si>
  <si>
    <t>-557.157459273261 41.8424547077311 774.425172641114</t>
  </si>
  <si>
    <t>-405.043185047766 50.0691562360787 826.16884062102</t>
  </si>
  <si>
    <t>9763-20170724T120900.076558600.bin</t>
  </si>
  <si>
    <t>-519.025271171017 230.47582541084 -95.0500086741586</t>
  </si>
  <si>
    <t>-537.680340413685 225.871983840468 -204.083496333838</t>
  </si>
  <si>
    <t>-550.843771479638 227.605596241056 -296.004998687212</t>
  </si>
  <si>
    <t>-562.55986806371 231.278681493069 -378.995111477304</t>
  </si>
  <si>
    <t>-573.479998098112 237.101728977419 -461.970832232744</t>
  </si>
  <si>
    <t>-588.516055827295 247.949725552904 -583.219176836071</t>
  </si>
  <si>
    <t>-582.253838972017 258.781288289034 -660.573547958275</t>
  </si>
  <si>
    <t>-582.950175785992 274.397745476549 -527.096505780909</t>
  </si>
  <si>
    <t>-578.047364919556 425.171985236998 -487.325115063764</t>
  </si>
  <si>
    <t>-473.735224976992 425.99820073415 -225.224196171727</t>
  </si>
  <si>
    <t>-247.720029731156 376.438635630913 -204.987662148786</t>
  </si>
  <si>
    <t>-580.886504975576 211.981883393341 -532.936678265736</t>
  </si>
  <si>
    <t>-581.32972445169 56.6324332340082 -518.675314960639</t>
  </si>
  <si>
    <t>-409.098516747124 140.370173724555 -332.382320845049</t>
  </si>
  <si>
    <t>-534.546664068506 321.320198803324 -97.8896285202919</t>
  </si>
  <si>
    <t>-575.707465800692 312.137404442499 315.540109671814</t>
  </si>
  <si>
    <t>-632.476959842764 328.016182592232 774.823493497385</t>
  </si>
  <si>
    <t>-482.059288274052 334.305695369068 831.557820948147</t>
  </si>
  <si>
    <t>-503.735922871945 139.568076759143 -95.6316415183592</t>
  </si>
  <si>
    <t>-511.22608797317 111.31839412387 318.914428492019</t>
  </si>
  <si>
    <t>-557.161708141965 41.8812104265151 774.418861569747</t>
  </si>
  <si>
    <t>-405.038841252485 50.0216322114213 826.150674198676</t>
  </si>
  <si>
    <t>9763-20170724T120900.142235000.bin</t>
  </si>
  <si>
    <t>-519.567202196752 230.508424968217 -95.1187999828807</t>
  </si>
  <si>
    <t>-538.326254730596 225.850485034976 -204.132121994054</t>
  </si>
  <si>
    <t>-551.527596641483 227.303521767582 -296.052903228389</t>
  </si>
  <si>
    <t>-563.261072546617 230.629506026781 -379.05543912514</t>
  </si>
  <si>
    <t>-574.183595914902 236.010217696937 -462.060719822369</t>
  </si>
  <si>
    <t>-589.208545509291 246.106819170389 -583.375292178307</t>
  </si>
  <si>
    <t>-583.171087882502 256.300511740098 -660.833917149606</t>
  </si>
  <si>
    <t>-583.584171633705 272.904402463978 -527.424599966444</t>
  </si>
  <si>
    <t>-578.125552460792 423.902827483937 -488.62060888548</t>
  </si>
  <si>
    <t>-472.757762977572 426.306004741743 -226.952087465304</t>
  </si>
  <si>
    <t>-247.003056011291 375.758180416057 -206.257746221846</t>
  </si>
  <si>
    <t>-581.647381874636 210.448328714101 -532.862390672074</t>
  </si>
  <si>
    <t>-582.421419985016 55.1972825721095 -517.512277282868</t>
  </si>
  <si>
    <t>-409.773059841958 139.836344354614 -331.451352602097</t>
  </si>
  <si>
    <t>-535.174386879184 321.090961398131 -97.967235026395</t>
  </si>
  <si>
    <t>-576.282116753025 311.964327189444 315.468930021847</t>
  </si>
  <si>
    <t>-632.571789569319 327.782068730058 774.860914165544</t>
  </si>
  <si>
    <t>-482.112709602836 333.780087561033 831.517081075796</t>
  </si>
  <si>
    <t>-504.104722420887 139.84792261651 -95.6763526743458</t>
  </si>
  <si>
    <t>-512.174420223024 111.580199237455 318.857663508446</t>
  </si>
  <si>
    <t>-556.503584121253 41.8213727659847 774.419425372008</t>
  </si>
  <si>
    <t>-404.792820574791 50.3479345056971 827.286860557146</t>
  </si>
  <si>
    <t>9763-20170724T120900.207942700.bin</t>
  </si>
  <si>
    <t>-519.214923521614 230.45351735042 -95.0226161803075</t>
  </si>
  <si>
    <t>-538.165730137362 225.753653756905 -204.000845800077</t>
  </si>
  <si>
    <t>-551.510461505308 227.012301003901 -295.903929400058</t>
  </si>
  <si>
    <t>-563.369191644669 230.100773426617 -378.897756589626</t>
  </si>
  <si>
    <t>-574.414002109081 235.180898122316 -461.905843658448</t>
  </si>
  <si>
    <t>-589.616138938113 244.768523281382 -583.239675578217</t>
  </si>
  <si>
    <t>-583.796988416958 254.452902364034 -660.780382341629</t>
  </si>
  <si>
    <t>-583.81968324251 271.804407372373 -527.421040039998</t>
  </si>
  <si>
    <t>-577.841334964117 422.96817601139 -489.361092271272</t>
  </si>
  <si>
    <t>-470.952691131664 426.442620783419 -228.32216921332</t>
  </si>
  <si>
    <t>-245.282691681489 375.189248499212 -208.455703521747</t>
  </si>
  <si>
    <t>-582.071521613078 209.318572490046 -532.5777050993</t>
  </si>
  <si>
    <t>-583.304627092878 54.147132497357 -516.513273898451</t>
  </si>
  <si>
    <t>-410.060099377115 139.192077167311 -330.68566564796</t>
  </si>
  <si>
    <t>-534.946473242214 320.954992759728 -97.9371190595842</t>
  </si>
  <si>
    <t>-575.813788542187 311.97447205547 315.526054144497</t>
  </si>
  <si>
    <t>-632.58965960674 327.67271737001 774.906284233416</t>
  </si>
  <si>
    <t>-482.127372553187 333.410157023859 831.580939508303</t>
  </si>
  <si>
    <t>-503.66005170929 139.844041046234 -95.4693039227999</t>
  </si>
  <si>
    <t>-511.623380367635 111.665002150325 319.072759126813</t>
  </si>
  <si>
    <t>-554.96972595858 41.5675997098679 774.785996402313</t>
  </si>
  <si>
    <t>-404.204663266805 50.5523967885472 830.220589086324</t>
  </si>
  <si>
    <t>9763-20170724T120900.242545400.bin</t>
  </si>
  <si>
    <t>-518.83038237652 230.310906456808 -94.9199816164158</t>
  </si>
  <si>
    <t>-537.958182774212 225.591498474849 -203.866441285062</t>
  </si>
  <si>
    <t>-551.434623457082 226.797653707977 -295.751056530001</t>
  </si>
  <si>
    <t>-563.405739985346 229.825366599791 -378.730920705365</t>
  </si>
  <si>
    <t>-574.556861575398 234.829717033623 -461.729411204917</t>
  </si>
  <si>
    <t>-589.907512472343 244.291430178307 -583.054491160526</t>
  </si>
  <si>
    <t>-584.212032012024 253.789427374376 -660.627379462039</t>
  </si>
  <si>
    <t>-583.996421289891 271.386860370536 -527.276991820356</t>
  </si>
  <si>
    <t>-577.748614347466 422.614094112726 -489.495830028601</t>
  </si>
  <si>
    <t>-469.788522793929 426.414052164275 -228.902680163996</t>
  </si>
  <si>
    <t>-244.152882121427 374.77425079658 -209.656523810127</t>
  </si>
  <si>
    <t>-582.347139403917 208.892523834316 -532.35925134125</t>
  </si>
  <si>
    <t>-583.84611835873 53.7498959477534 -516.046391614412</t>
  </si>
  <si>
    <t>-410.077692440051 138.775175661533 -330.344251201431</t>
  </si>
  <si>
    <t>-534.695200135048 320.850806703306 -97.8655263549459</t>
  </si>
  <si>
    <t>-575.382596628427 311.928301120254 315.616579255778</t>
  </si>
  <si>
    <t>-632.557116344952 327.647606412046 774.949424596747</t>
  </si>
  <si>
    <t>-482.107730585158 333.496311048802 831.64676613473</t>
  </si>
  <si>
    <t>-503.202589612079 139.683170910972 -95.3204490009565</t>
  </si>
  <si>
    <t>-511.157684903106 111.684799714315 319.233960129068</t>
  </si>
  <si>
    <t>-554.406077003509 41.343459431773 774.934609809192</t>
  </si>
  <si>
    <t>-403.967334887485 49.9923561380783 831.301261542917</t>
  </si>
  <si>
    <t>9763-20170724T120900.277139600.bin</t>
  </si>
  <si>
    <t>-518.526408378331 230.169334808505 -94.8255535113387</t>
  </si>
  <si>
    <t>-537.829750220945 225.434042906395 -203.74038333722</t>
  </si>
  <si>
    <t>-551.45863412603 226.591503351702 -295.603210446184</t>
  </si>
  <si>
    <t>-563.569680668897 229.561727358369 -378.564807936034</t>
  </si>
  <si>
    <t>-574.863025085694 234.494957604853 -461.548162116993</t>
  </si>
  <si>
    <t>-590.424501433973 243.836849388792 -582.855741516842</t>
  </si>
  <si>
    <t>-584.852221199074 253.149125626486 -660.460110821431</t>
  </si>
  <si>
    <t>-584.377033593694 270.988866504986 -527.120188006225</t>
  </si>
  <si>
    <t>-577.876788992077 422.262092961954 -489.521611773008</t>
  </si>
  <si>
    <t>-468.586721375682 426.369840271117 -229.488156199186</t>
  </si>
  <si>
    <t>-242.960517811372 374.487539230699 -210.7913078672</t>
  </si>
  <si>
    <t>-582.815515735963 208.486575475854 -532.133819727747</t>
  </si>
  <si>
    <t>-584.529554036067 53.3711250560407 -515.640122786043</t>
  </si>
  <si>
    <t>-410.307217147091 138.342260341276 -330.083133021148</t>
  </si>
  <si>
    <t>-534.468630518104 320.713611643181 -97.7762588947409</t>
  </si>
  <si>
    <t>-575.02701777911 311.802254451323 315.718782924945</t>
  </si>
  <si>
    <t>-632.542345396148 327.587608295573 774.998413253972</t>
  </si>
  <si>
    <t>-482.097938804178 333.240222940281 831.728941522395</t>
  </si>
  <si>
    <t>-502.933498700034 139.591815987918 -95.1904731781754</t>
  </si>
  <si>
    <t>-510.76420911065 111.760145354948 319.377573806668</t>
  </si>
  <si>
    <t>-554.129107563693 41.2904430647557 774.970341091775</t>
  </si>
  <si>
    <t>-403.898850454808 50.0635979070751 831.87122235173</t>
  </si>
  <si>
    <t>9763-20170724T120900.341820500.bin</t>
  </si>
  <si>
    <t>-518.049705021231 229.914159931487 -94.7247353811665</t>
  </si>
  <si>
    <t>-537.634829081764 225.154512528733 -203.588254868942</t>
  </si>
  <si>
    <t>-551.592511867448 226.248449744412 -295.402365289702</t>
  </si>
  <si>
    <t>-564.036971221016 229.146421430291 -378.31719321485</t>
  </si>
  <si>
    <t>-575.700162745873 233.992327547851 -461.254702594733</t>
  </si>
  <si>
    <t>-591.842064256286 243.190781441387 -582.497201634134</t>
  </si>
  <si>
    <t>-586.532694735066 252.231102201541 -660.152211704343</t>
  </si>
  <si>
    <t>-585.462511415774 270.411080712863 -526.83185533441</t>
  </si>
  <si>
    <t>-578.512582901955 421.729130062526 -489.524260917727</t>
  </si>
  <si>
    <t>-466.517830509199 426.40654668142 -230.654010561595</t>
  </si>
  <si>
    <t>-240.916170093857 373.906107083742 -213.445508934476</t>
  </si>
  <si>
    <t>-584.05573148613 207.898220592453 -531.762114897369</t>
  </si>
  <si>
    <t>-586.107878174722 52.8147647071553 -515.014488523923</t>
  </si>
  <si>
    <t>-410.922539831661 137.774879192041 -330.012104198141</t>
  </si>
  <si>
    <t>-534.054237493123 320.355313776946 -97.6491199624212</t>
  </si>
  <si>
    <t>-574.642727486769 311.459478826753 315.843418079052</t>
  </si>
  <si>
    <t>-632.472337651921 327.548671394523 775.067324438374</t>
  </si>
  <si>
    <t>-482.046741149694 333.299743562802 831.837690006457</t>
  </si>
  <si>
    <t>-502.371275377153 139.42475502556 -95.1425061250847</t>
  </si>
  <si>
    <t>-510.245608325258 111.756713198371 319.435716349231</t>
  </si>
  <si>
    <t>-553.865777493746 41.1749756075653 774.872681539842</t>
  </si>
  <si>
    <t>-403.840446800269 49.826456864798 832.330189081156</t>
  </si>
  <si>
    <t>9763-20170724T120900.374417500.bin</t>
  </si>
  <si>
    <t>-517.77908475462 229.757794535331 -94.6906654230444</t>
  </si>
  <si>
    <t>-537.484140474491 224.976586786632 -203.53150723549</t>
  </si>
  <si>
    <t>-551.580948754626 226.050697534137 -295.324633070559</t>
  </si>
  <si>
    <t>-564.165906012261 228.930937339415 -378.218846131603</t>
  </si>
  <si>
    <t>-575.984216081963 233.759515843444 -461.135361816171</t>
  </si>
  <si>
    <t>-592.368541857559 242.933635729062 -582.347292020241</t>
  </si>
  <si>
    <t>-587.172592178954 251.879896186254 -660.020723294751</t>
  </si>
  <si>
    <t>-585.861362371709 270.165320087536 -526.70268897867</t>
  </si>
  <si>
    <t>-578.791639798834 421.501831795633 -489.481836908955</t>
  </si>
  <si>
    <t>-465.371610018162 426.390717343101 -231.236648987153</t>
  </si>
  <si>
    <t>-239.767556748938 373.695768813577 -214.665911113939</t>
  </si>
  <si>
    <t>-584.497187433647 207.650774354146 -531.618589646428</t>
  </si>
  <si>
    <t>-586.617184492884 52.5703607954099 -514.828957806145</t>
  </si>
  <si>
    <t>-410.860489842207 137.642859382704 -330.175138780266</t>
  </si>
  <si>
    <t>-533.818896826507 320.128322157785 -97.6118487434633</t>
  </si>
  <si>
    <t>-574.381737941894 311.322147688304 315.885057303259</t>
  </si>
  <si>
    <t>-632.435593710634 327.525572220093 775.088986476859</t>
  </si>
  <si>
    <t>-482.02054813847 333.187589374792 831.896242928183</t>
  </si>
  <si>
    <t>-501.991111786029 139.307392873002 -95.1468769466561</t>
  </si>
  <si>
    <t>-510.042305306847 111.708155558925 319.432485822549</t>
  </si>
  <si>
    <t>-553.796684307555 41.0810066094907 774.809179766998</t>
  </si>
  <si>
    <t>-403.831726813515 49.7139120324166 832.427106522854</t>
  </si>
  <si>
    <t>9763-20170724T120900.441129100.bin</t>
  </si>
  <si>
    <t>-517.100771531297 229.520848006034 -94.6878121835528</t>
  </si>
  <si>
    <t>-537.084481590689 224.724325054272 -203.47724601326</t>
  </si>
  <si>
    <t>-551.47913129667 225.820258667589 -295.223720746299</t>
  </si>
  <si>
    <t>-564.358075023459 228.734687202822 -378.071719285069</t>
  </si>
  <si>
    <t>-576.495168189599 233.612826031161 -460.93932998542</t>
  </si>
  <si>
    <t>-593.372426372948 242.876990867545 -582.07660969995</t>
  </si>
  <si>
    <t>-588.399209705124 251.720066044969 -659.776515679711</t>
  </si>
  <si>
    <t>-586.649558877995 270.06702115294 -526.437182471356</t>
  </si>
  <si>
    <t>-579.538222947459 421.375301704809 -489.115196204137</t>
  </si>
  <si>
    <t>-462.931690996043 426.523461880911 -232.298197140644</t>
  </si>
  <si>
    <t>-237.174627214525 374.038868718136 -217.210468399816</t>
  </si>
  <si>
    <t>-585.284152988697 207.556641911079 -531.407965024051</t>
  </si>
  <si>
    <t>-587.253483337299 52.4655309833825 -514.728290321148</t>
  </si>
  <si>
    <t>-410.401235512951 137.924878423679 -330.515986346905</t>
  </si>
  <si>
    <t>-533.219239947675 319.85412866998 -97.5726543159625</t>
  </si>
  <si>
    <t>-573.696926822285 311.211839045187 315.93609133854</t>
  </si>
  <si>
    <t>-632.284547781943 327.693639615459 775.079620934666</t>
  </si>
  <si>
    <t>-481.913647855735 333.77185020979 831.960903844008</t>
  </si>
  <si>
    <t>-501.262392186994 139.140144173979 -95.189944461326</t>
  </si>
  <si>
    <t>-509.642269603763 111.664917990979 319.39115598873</t>
  </si>
  <si>
    <t>-553.774805279569 40.9658260402673 774.683165944061</t>
  </si>
  <si>
    <t>-403.848136100855 49.3850190253613 832.431911746365</t>
  </si>
  <si>
    <t>9763-20170724T120900.475994100.bin</t>
  </si>
  <si>
    <t>-516.859289181512 229.348640602424 -94.7214307814482</t>
  </si>
  <si>
    <t>-536.967862210643 224.541641965802 -203.487368865953</t>
  </si>
  <si>
    <t>-551.507274930896 225.661537630954 -295.210798650924</t>
  </si>
  <si>
    <t>-564.532228878946 228.611358029793 -378.034643695289</t>
  </si>
  <si>
    <t>-576.830500337442 233.539610714203 -460.875364483211</t>
  </si>
  <si>
    <t>-593.959793380987 242.893291416904 -581.970468037654</t>
  </si>
  <si>
    <t>-589.13894424782 251.741782113515 -659.679355137388</t>
  </si>
  <si>
    <t>-587.141528823517 270.041817532255 -526.322242525027</t>
  </si>
  <si>
    <t>-580.103197052836 421.324999752425 -488.873811816561</t>
  </si>
  <si>
    <t>-461.84808215082 426.444054506339 -232.810995673074</t>
  </si>
  <si>
    <t>-235.979157028951 374.149666946964 -218.77341336287</t>
  </si>
  <si>
    <t>-585.745560497972 207.536563253784 -531.347855645412</t>
  </si>
  <si>
    <t>-587.555690743792 52.4256543413535 -514.82097749728</t>
  </si>
  <si>
    <t>-410.314193838202 137.976600704566 -330.735818018023</t>
  </si>
  <si>
    <t>-533.046653199506 319.546377661112 -97.5898046704796</t>
  </si>
  <si>
    <t>-573.461770637527 311.047352125565 315.927980090123</t>
  </si>
  <si>
    <t>-632.263600585068 327.598004332322 775.04232422941</t>
  </si>
  <si>
    <t>-481.904801643776 333.796722973348 831.942504176214</t>
  </si>
  <si>
    <t>-500.982435397927 139.103347435513 -95.2310232911118</t>
  </si>
  <si>
    <t>-509.47268633825 111.585111296994 319.344964996205</t>
  </si>
  <si>
    <t>-553.809553912205 40.9716597825548 774.60400289307</t>
  </si>
  <si>
    <t>-403.919390384341 50.073604455052 832.344074873431</t>
  </si>
  <si>
    <t>9763-20170724T120900.542175100.bin</t>
  </si>
  <si>
    <t>-516.606439288987 228.800645879048 -94.8380308425376</t>
  </si>
  <si>
    <t>-536.871658818821 223.972971798536 -203.573981979219</t>
  </si>
  <si>
    <t>-551.650091705691 225.177261666833 -295.258131142991</t>
  </si>
  <si>
    <t>-564.932061008544 228.244385081794 -378.036883269606</t>
  </si>
  <si>
    <t>-577.527750334241 233.333366615455 -460.823240271639</t>
  </si>
  <si>
    <t>-595.135339757969 242.969880069885 -581.827529428217</t>
  </si>
  <si>
    <t>-590.672810780248 251.935384774487 -659.544468771852</t>
  </si>
  <si>
    <t>-588.163513611178 269.985719858687 -526.133902101352</t>
  </si>
  <si>
    <t>-581.559811948974 421.199203354706 -488.339793341603</t>
  </si>
  <si>
    <t>-459.957046148502 426.880213839434 -233.86174896732</t>
  </si>
  <si>
    <t>-233.875392345914 374.968932112084 -221.994639671211</t>
  </si>
  <si>
    <t>-586.655032445159 207.497219215628 -531.330022068533</t>
  </si>
  <si>
    <t>-588.044760445256 52.3260338271255 -515.302887709789</t>
  </si>
  <si>
    <t>-410.708301815525 137.939027546046 -331.279008836717</t>
  </si>
  <si>
    <t>-533.010287492921 318.84349119671 -97.6729441988791</t>
  </si>
  <si>
    <t>-573.271612809681 310.64330170838 315.865954527354</t>
  </si>
  <si>
    <t>-632.171722507015 327.659907405608 774.953389227344</t>
  </si>
  <si>
    <t>-481.827387589209 333.717968195227 831.907085265665</t>
  </si>
  <si>
    <t>-500.495672520685 138.63347972126 -95.3999176945424</t>
  </si>
  <si>
    <t>-509.41005786667 111.303285675542 319.179641504545</t>
  </si>
  <si>
    <t>-553.923251828098 40.9188663270961 774.430666275608</t>
  </si>
  <si>
    <t>-404.007653125642 50.1836326422517 832.07876712254</t>
  </si>
  <si>
    <t>9763-20170724T120900.605994900.bin</t>
  </si>
  <si>
    <t>-516.399621765785 228.042605892979 -94.9919410582501</t>
  </si>
  <si>
    <t>-536.748729903429 223.208030927641 -203.71208561275</t>
  </si>
  <si>
    <t>-551.680562751563 224.506548400413 -295.369960485194</t>
  </si>
  <si>
    <t>-565.132563317389 227.698707690649 -378.11650022148</t>
  </si>
  <si>
    <t>-577.92907611446 232.953728366964 -460.861772813864</t>
  </si>
  <si>
    <t>-595.862826004535 242.879870272571 -581.794658128534</t>
  </si>
  <si>
    <t>-591.719489691605 252.046720884148 -659.505725930632</t>
  </si>
  <si>
    <t>-588.800267292547 269.76017814444 -526.046888517075</t>
  </si>
  <si>
    <t>-582.655420816492 420.902801734205 -487.889854599486</t>
  </si>
  <si>
    <t>-458.134558874827 426.613633841128 -234.827584662112</t>
  </si>
  <si>
    <t>-231.648358251283 376.086461824555 -224.85052573837</t>
  </si>
  <si>
    <t>-587.187076374374 207.288361621814 -531.413851880592</t>
  </si>
  <si>
    <t>-588.219416424173 52.0635145097503 -515.852042909181</t>
  </si>
  <si>
    <t>-410.57914912151 137.940202461947 -331.747838838129</t>
  </si>
  <si>
    <t>-532.952106159788 317.986901910934 -97.7684886204926</t>
  </si>
  <si>
    <t>-573.160287286254 310.119782450316 315.781987116625</t>
  </si>
  <si>
    <t>-632.104406812597 327.603344697719 774.872961935701</t>
  </si>
  <si>
    <t>-481.780221400567 333.840826285521 831.860201425827</t>
  </si>
  <si>
    <t>-500.104912008817 137.928266582193 -95.6001542001619</t>
  </si>
  <si>
    <t>-509.577709637284 110.968885076534 318.991331129805</t>
  </si>
  <si>
    <t>-554.020611507474 40.798224243196 774.259904177212</t>
  </si>
  <si>
    <t>-404.079927757894 49.9502427382458 831.860578906681</t>
  </si>
  <si>
    <t>9763-20170724T120900.645767700.bin</t>
  </si>
  <si>
    <t>-516.326609063826 227.726936530512 -95.0589951825635</t>
  </si>
  <si>
    <t>-536.735869939902 222.901764311269 -203.768103806173</t>
  </si>
  <si>
    <t>-551.723606421636 224.248363475942 -295.416279822671</t>
  </si>
  <si>
    <t>-565.228044702238 227.500114383519 -378.151934438401</t>
  </si>
  <si>
    <t>-578.079253007087 232.831240238007 -460.883835983133</t>
  </si>
  <si>
    <t>-596.095188623552 242.887535305249 -581.793812430398</t>
  </si>
  <si>
    <t>-592.066712813141 252.153879521556 -659.499263601992</t>
  </si>
  <si>
    <t>-589.03544154434 269.706333023597 -526.016096946141</t>
  </si>
  <si>
    <t>-583.059502739935 420.800767853608 -487.650385669799</t>
  </si>
  <si>
    <t>-457.166220206524 426.772827934161 -235.274125251455</t>
  </si>
  <si>
    <t>-230.53934682393 376.714104041102 -226.168197022273</t>
  </si>
  <si>
    <t>-587.344481379972 207.243590999506 -531.463095599644</t>
  </si>
  <si>
    <t>-588.151366354535 52.0030386726705 -516.105615035357</t>
  </si>
  <si>
    <t>-410.471616557332 137.958191864575 -331.956688894599</t>
  </si>
  <si>
    <t>-532.918093944704 317.710936724487 -97.8215871290137</t>
  </si>
  <si>
    <t>-573.041243648197 309.986298524276 315.739849932814</t>
  </si>
  <si>
    <t>-632.028168770952 327.776379820392 774.827556210278</t>
  </si>
  <si>
    <t>-481.703906194726 333.777965665544 831.840129361082</t>
  </si>
  <si>
    <t>-500.026084540757 137.634099435021 -95.6810708978963</t>
  </si>
  <si>
    <t>-509.649604506655 110.834360407725 318.917159790036</t>
  </si>
  <si>
    <t>-554.072033266263 40.7068046333729 774.201307254914</t>
  </si>
  <si>
    <t>-404.118956461821 49.9825537455788 831.750138936902</t>
  </si>
  <si>
    <t>9763-20170724T120900.677854800.bin</t>
  </si>
  <si>
    <t>-516.378025620355 227.503099342171 -95.112458237215</t>
  </si>
  <si>
    <t>-536.865814621939 222.672420776359 -203.806714717885</t>
  </si>
  <si>
    <t>-551.911632532291 224.047264214286 -295.4447536869</t>
  </si>
  <si>
    <t>-565.46541656066 227.337642115107 -378.170829966578</t>
  </si>
  <si>
    <t>-578.362807672194 232.720986016437 -460.892251491102</t>
  </si>
  <si>
    <t>-596.443234483291 242.867555662594 -581.784950714379</t>
  </si>
  <si>
    <t>-592.523847397919 252.212497180573 -659.486553890535</t>
  </si>
  <si>
    <t>-589.389382742105 269.643213138279 -525.985816192708</t>
  </si>
  <si>
    <t>-583.573912932419 420.705772549002 -487.463192394953</t>
  </si>
  <si>
    <t>-456.392786641126 427.003617980317 -235.74138341318</t>
  </si>
  <si>
    <t>-229.630878956223 377.439098439201 -227.319347363126</t>
  </si>
  <si>
    <t>-587.630049716059 207.187343027638 -531.490841968148</t>
  </si>
  <si>
    <t>-588.231130866109 51.925632296914 -516.324163182686</t>
  </si>
  <si>
    <t>-410.718959473553 137.898612759865 -332.129985582398</t>
  </si>
  <si>
    <t>-532.981495313459 317.456221488562 -97.8716172519438</t>
  </si>
  <si>
    <t>-572.977136235494 309.888741526741 315.705108721551</t>
  </si>
  <si>
    <t>-632.004354605849 327.715365367705 774.792788681926</t>
  </si>
  <si>
    <t>-481.690504508453 333.847680533494 831.818713737658</t>
  </si>
  <si>
    <t>-500.122208171506 137.507308909001 -95.7431604938262</t>
  </si>
  <si>
    <t>-509.683593806386 110.755102122905 318.859680475101</t>
  </si>
  <si>
    <t>-554.194889670327 40.7328344025443 774.129609488265</t>
  </si>
  <si>
    <t>-404.236292649569 50.8012113675488 831.530507088026</t>
  </si>
  <si>
    <t>9763-20170724T120900.741204500.bin</t>
  </si>
  <si>
    <t>-516.506338257953 226.990600765396 -95.2632792769127</t>
  </si>
  <si>
    <t>-537.129915100484 222.15101468544 -203.931375110794</t>
  </si>
  <si>
    <t>-552.305225622349 223.56635057677 -295.547550623332</t>
  </si>
  <si>
    <t>-565.98141171777 226.912080073073 -378.251274321726</t>
  </si>
  <si>
    <t>-579.006593049417 232.369842320753 -460.947688103173</t>
  </si>
  <si>
    <t>-597.279321433637 242.646779949338 -581.800562598733</t>
  </si>
  <si>
    <t>-593.512497445454 252.094096272011 -659.497256957289</t>
  </si>
  <si>
    <t>-590.171177264091 269.360728939023 -525.978604328608</t>
  </si>
  <si>
    <t>-584.682850631136 420.3916919709 -487.320497210931</t>
  </si>
  <si>
    <t>-455.312787912309 427.273406199656 -236.732000446426</t>
  </si>
  <si>
    <t>-228.217939751819 379.154428280704 -228.91965343883</t>
  </si>
  <si>
    <t>-588.35162548629 206.913788455667 -531.564026048912</t>
  </si>
  <si>
    <t>-588.762355945552 51.6193623119148 -516.650983323212</t>
  </si>
  <si>
    <t>-411.369581456806 137.752610946141 -332.429788524965</t>
  </si>
  <si>
    <t>-533.125485315958 317.004452767264 -97.9803041768511</t>
  </si>
  <si>
    <t>-572.813763958735 309.689177444784 315.630535559326</t>
  </si>
  <si>
    <t>-631.939317367048 327.706065664665 774.723085329141</t>
  </si>
  <si>
    <t>-481.635476618252 333.826702157433 831.776790455652</t>
  </si>
  <si>
    <t>-500.232714678837 136.83522160552 -95.93951918404</t>
  </si>
  <si>
    <t>-509.938545397735 110.52044588199 318.68786914332</t>
  </si>
  <si>
    <t>-554.549091915955 40.6171647539145 773.978193024506</t>
  </si>
  <si>
    <t>-404.384964249347 50.4502636013428 830.880537486938</t>
  </si>
  <si>
    <t>9763-20170724T120900.773125600.bin</t>
  </si>
  <si>
    <t>-516.675055934598 226.807063227892 -95.3224243865545</t>
  </si>
  <si>
    <t>-537.333564192325 221.977448570368 -203.984289264808</t>
  </si>
  <si>
    <t>-552.575054906715 223.408488947639 -295.589249890483</t>
  </si>
  <si>
    <t>-566.326034039452 226.771639828383 -378.279911306086</t>
  </si>
  <si>
    <t>-579.441200761251 232.250967215841 -460.960756024793</t>
  </si>
  <si>
    <t>-597.862229396209 242.564169183705 -581.78807431295</t>
  </si>
  <si>
    <t>-594.096074330287 252.039214350947 -659.481390241711</t>
  </si>
  <si>
    <t>-590.699848305405 269.260540216675 -525.964649750747</t>
  </si>
  <si>
    <t>-585.341146364845 420.288401038832 -487.286542667299</t>
  </si>
  <si>
    <t>-454.850313944649 427.354180512624 -237.28491924466</t>
  </si>
  <si>
    <t>-227.546929240695 380.193325759647 -229.698005687625</t>
  </si>
  <si>
    <t>-588.858684325051 206.816916591561 -531.575221677418</t>
  </si>
  <si>
    <t>-589.210366306748 51.516452014981 -516.701604456176</t>
  </si>
  <si>
    <t>-411.722748976924 137.8254945973 -332.537376408017</t>
  </si>
  <si>
    <t>-533.200842320507 316.866098879098 -98.0138801883197</t>
  </si>
  <si>
    <t>-572.845102370993 309.617782786417 315.60240057839</t>
  </si>
  <si>
    <t>-631.912927034225 327.74501997918 774.700006157387</t>
  </si>
  <si>
    <t>-481.609657266008 333.823435722189 831.759582365531</t>
  </si>
  <si>
    <t>-500.519729331287 136.635161091245 -96.0091556244495</t>
  </si>
  <si>
    <t>-510.196496539103 110.270963241715 318.615796759993</t>
  </si>
  <si>
    <t>-554.847576557261 40.4968490292183 773.914226952438</t>
  </si>
  <si>
    <t>-404.486390932886 50.1119649117973 830.331257594775</t>
  </si>
  <si>
    <t>9763-20170724T120900.842823900.bin</t>
  </si>
  <si>
    <t>-517.240359588188 226.529081221803 -95.4487948426109</t>
  </si>
  <si>
    <t>-537.913404380223 221.744940730912 -204.109856819707</t>
  </si>
  <si>
    <t>-553.248061992399 223.175169275189 -295.699446209735</t>
  </si>
  <si>
    <t>-567.117539914329 226.524094222308 -378.370835777356</t>
  </si>
  <si>
    <t>-580.386288123051 231.976961138118 -461.028684838768</t>
  </si>
  <si>
    <t>-599.071540079346 242.238238528806 -581.819844872502</t>
  </si>
  <si>
    <t>-595.28945325575 251.666819497174 -659.518081354936</t>
  </si>
  <si>
    <t>-591.784843472272 268.958926593441 -526.024327892748</t>
  </si>
  <si>
    <t>-586.51660845456 420.03252173416 -487.471122370554</t>
  </si>
  <si>
    <t>-453.799173492356 427.460467576365 -238.655040581569</t>
  </si>
  <si>
    <t>-226.20922421232 381.627846674311 -231.533556590901</t>
  </si>
  <si>
    <t>-589.960401219857 206.512468140896 -531.611398439697</t>
  </si>
  <si>
    <t>-590.337344106714 51.2376916586277 -516.632572027345</t>
  </si>
  <si>
    <t>-412.446973321491 138.080539681918 -332.516219348095</t>
  </si>
  <si>
    <t>-533.419641489832 316.726874889715 -98.094960632351</t>
  </si>
  <si>
    <t>-573.028679669036 309.533080990727 315.525661623378</t>
  </si>
  <si>
    <t>-631.906608628819 327.711307912981 774.665236917022</t>
  </si>
  <si>
    <t>-481.597137956375 333.957015378817 831.690553288301</t>
  </si>
  <si>
    <t>-501.398817266119 136.203073542917 -96.1988122939683</t>
  </si>
  <si>
    <t>-511.080266916891 109.858221519123 318.427358696848</t>
  </si>
  <si>
    <t>-555.861883629713 40.4186691404791 773.730246729122</t>
  </si>
  <si>
    <t>-404.902954666643 50.1899042466707 828.500128277598</t>
  </si>
  <si>
    <t>9763-20170724T120900.877455500.bin</t>
  </si>
  <si>
    <t>-517.606058489013 226.463858349206 -95.5176295518721</t>
  </si>
  <si>
    <t>-538.301029511778 221.726331261077 -204.176619684922</t>
  </si>
  <si>
    <t>-553.670662490185 223.133782754559 -295.760643295013</t>
  </si>
  <si>
    <t>-567.57955614087 226.438860771124 -378.42714155594</t>
  </si>
  <si>
    <t>-580.896524799345 231.824094368637 -461.081776778039</t>
  </si>
  <si>
    <t>-599.662385344813 241.961352320006 -581.870880175805</t>
  </si>
  <si>
    <t>-595.878241421495 251.282724648042 -659.581843983907</t>
  </si>
  <si>
    <t>-592.314316587329 268.740254275201 -526.111306827645</t>
  </si>
  <si>
    <t>-587.139261592694 419.867448270776 -487.71694423596</t>
  </si>
  <si>
    <t>-453.204690288411 427.598105979348 -239.563031858568</t>
  </si>
  <si>
    <t>-225.561682482296 382.070724531488 -232.184009781455</t>
  </si>
  <si>
    <t>-590.541882032873 206.285998548024 -531.628070480236</t>
  </si>
  <si>
    <t>-590.95038387773 51.019048358869 -516.560728485808</t>
  </si>
  <si>
    <t>-412.999731163428 138.039099215274 -332.446776140273</t>
  </si>
  <si>
    <t>-533.545939823636 316.754313187631 -98.131231614517</t>
  </si>
  <si>
    <t>-573.120090199454 309.557169337514 315.492651876326</t>
  </si>
  <si>
    <t>-631.892297060905 327.763406625972 774.635867321612</t>
  </si>
  <si>
    <t>-481.580257459164 334.038105499214 831.651178688165</t>
  </si>
  <si>
    <t>-501.980933331264 136.067244515907 -96.30430131503</t>
  </si>
  <si>
    <t>-511.574326944489 109.781597108898 318.327671772287</t>
  </si>
  <si>
    <t>-556.411187537053 40.3249074062371 773.626387103133</t>
  </si>
  <si>
    <t>-405.119005689113 50.0119222369485 827.483996025066</t>
  </si>
  <si>
    <t>9763-20170724T120900.943143100.bin</t>
  </si>
  <si>
    <t>-518.271388420343 226.604864372505 -95.619577068269</t>
  </si>
  <si>
    <t>-539.011473077588 221.948821814582 -204.273542974663</t>
  </si>
  <si>
    <t>-554.423793224281 223.293899022646 -295.851375585307</t>
  </si>
  <si>
    <t>-568.375346090721 226.492671646901 -378.514887708872</t>
  </si>
  <si>
    <t>-581.740041281298 231.719807555356 -461.171937509727</t>
  </si>
  <si>
    <t>-600.582214219196 241.569580301515 -581.972982280618</t>
  </si>
  <si>
    <t>-596.730084494545 250.549845837935 -659.720757917618</t>
  </si>
  <si>
    <t>-593.091261732059 268.485370126228 -526.298228784337</t>
  </si>
  <si>
    <t>-587.54243834565 419.694140973924 -488.351439359973</t>
  </si>
  <si>
    <t>-452.044867421673 428.411119449817 -241.080416715815</t>
  </si>
  <si>
    <t>-224.385380217956 383.150671067822 -232.6431893698</t>
  </si>
  <si>
    <t>-591.537593371926 206.00984595224 -531.634675741358</t>
  </si>
  <si>
    <t>-592.42298431825 50.7688084937988 -516.239862872767</t>
  </si>
  <si>
    <t>-414.13747326935 138.007689783417 -332.26757822285</t>
  </si>
  <si>
    <t>-533.758695458001 317.027037266143 -98.1982046543216</t>
  </si>
  <si>
    <t>-573.252722818826 309.783087608788 315.432513363363</t>
  </si>
  <si>
    <t>-631.871962252095 327.831771056055 774.580591040989</t>
  </si>
  <si>
    <t>-481.563351752748 334.133963409221 831.601691109096</t>
  </si>
  <si>
    <t>-503.082092848454 136.108429205381 -96.4538888362381</t>
  </si>
  <si>
    <t>-512.50382180451 109.859778590769 318.184256073276</t>
  </si>
  <si>
    <t>-557.077680404248 40.389409459118 773.551356809215</t>
  </si>
  <si>
    <t>-405.444002524992 50.6337293503088 826.334974261367</t>
  </si>
  <si>
    <t>9763-20170724T120900.976728500.bin</t>
  </si>
  <si>
    <t>-518.531930552708 226.743207799498 -95.6425018304769</t>
  </si>
  <si>
    <t>-539.321862455613 222.119325631715 -204.288241277682</t>
  </si>
  <si>
    <t>-554.763730134754 223.430410098858 -295.861523601049</t>
  </si>
  <si>
    <t>-568.738056228054 226.575770344308 -378.523302601144</t>
  </si>
  <si>
    <t>-582.122274787777 231.725397148492 -461.182054379482</t>
  </si>
  <si>
    <t>-600.990068524384 241.435543382679 -581.990402515171</t>
  </si>
  <si>
    <t>-597.094454834802 250.235318337305 -659.756673119298</t>
  </si>
  <si>
    <t>-593.439975501659 268.41752778839 -526.355619295673</t>
  </si>
  <si>
    <t>-587.558545899557 419.667450094908 -488.609737720479</t>
  </si>
  <si>
    <t>-451.174429561107 428.937813253363 -241.846757827573</t>
  </si>
  <si>
    <t>-223.590886691791 383.422085679651 -232.759071604666</t>
  </si>
  <si>
    <t>-591.982048106355 205.932354068744 -531.605768614845</t>
  </si>
  <si>
    <t>-593.130248898081 50.713983483809 -515.950021774182</t>
  </si>
  <si>
    <t>-414.47623084919 138.030782751623 -332.150251697893</t>
  </si>
  <si>
    <t>-533.802040689314 317.252962364258 -98.2210212929305</t>
  </si>
  <si>
    <t>-573.231505026795 309.983194569316 315.415401879947</t>
  </si>
  <si>
    <t>-631.848013878452 327.953357960283 774.562842096212</t>
  </si>
  <si>
    <t>-481.533776191768 334.030844746199 831.593799524832</t>
  </si>
  <si>
    <t>-503.554694527424 136.137257900001 -96.4615986075718</t>
  </si>
  <si>
    <t>-512.853760868865 109.882615880248 318.179004212224</t>
  </si>
  <si>
    <t>-557.226077352448 40.271797746248 773.583467743286</t>
  </si>
  <si>
    <t>-405.47306048881 50.1404806864268 826.094978453581</t>
  </si>
  <si>
    <t>9763-20170724T120901.040406900.bin</t>
  </si>
  <si>
    <t>-519.04130558684 226.926565618533 -95.6424358290484</t>
  </si>
  <si>
    <t>-539.937200695578 222.375653563152 -204.270920285197</t>
  </si>
  <si>
    <t>-555.385919199701 223.633068681844 -295.843752667029</t>
  </si>
  <si>
    <t>-569.336031772614 226.685733204671 -378.513034065099</t>
  </si>
  <si>
    <t>-582.666795667164 231.696227589965 -461.189073051173</t>
  </si>
  <si>
    <t>-601.42580932404 241.150974300824 -582.03457406225</t>
  </si>
  <si>
    <t>-597.422825226843 249.616812438072 -659.832487762157</t>
  </si>
  <si>
    <t>-593.819998361924 268.254025987439 -526.466394770229</t>
  </si>
  <si>
    <t>-587.281968670438 419.570592800954 -489.105273425165</t>
  </si>
  <si>
    <t>-449.219915061629 429.866904760403 -243.317892951643</t>
  </si>
  <si>
    <t>-221.834620467155 383.549635034541 -233.359318041608</t>
  </si>
  <si>
    <t>-592.569016118413 205.750685418182 -531.550767000455</t>
  </si>
  <si>
    <t>-594.293021441964 50.5834776912491 -515.508383832407</t>
  </si>
  <si>
    <t>-414.782937512593 137.594382286841 -331.674122835663</t>
  </si>
  <si>
    <t>-533.909433602327 317.652565779093 -98.2141338068465</t>
  </si>
  <si>
    <t>-573.135246356133 310.295314064555 315.44009573661</t>
  </si>
  <si>
    <t>-631.851825485673 328.047726843171 774.570003116665</t>
  </si>
  <si>
    <t>-481.521640778186 334.04354962007 831.567474103863</t>
  </si>
  <si>
    <t>-504.451288737552 136.08056087965 -96.4292518282571</t>
  </si>
  <si>
    <t>-513.372989232924 110.008725965085 318.23115069435</t>
  </si>
  <si>
    <t>-557.267098619721 40.1669216753801 773.729222073865</t>
  </si>
  <si>
    <t>-405.469658700362 49.7864042249819 826.158385623335</t>
  </si>
  <si>
    <t>9763-20170724T120901.073520800.bin</t>
  </si>
  <si>
    <t>-519.367204935779 227.01214975511 -95.6241570805608</t>
  </si>
  <si>
    <t>-540.29478738217 222.502318417771 -204.248199742399</t>
  </si>
  <si>
    <t>-555.71424430524 223.741140272196 -295.826365758994</t>
  </si>
  <si>
    <t>-569.61633282115 226.757028251739 -378.504980121213</t>
  </si>
  <si>
    <t>-582.877993154086 231.707909205628 -461.195662751431</t>
  </si>
  <si>
    <t>-601.513136050675 241.051099332514 -582.069037720744</t>
  </si>
  <si>
    <t>-597.456665426519 249.367350376671 -659.880319085293</t>
  </si>
  <si>
    <t>-593.902962676353 268.207571849387 -526.527606482402</t>
  </si>
  <si>
    <t>-587.134744292155 419.577761851185 -489.37829174132</t>
  </si>
  <si>
    <t>-448.23877862047 430.230119246576 -244.076413842415</t>
  </si>
  <si>
    <t>-220.952756453677 383.509467899951 -233.743232985762</t>
  </si>
  <si>
    <t>-592.769382011079 205.695443399109 -531.534353183643</t>
  </si>
  <si>
    <t>-594.740348596536 50.5441904829784 -515.397103627565</t>
  </si>
  <si>
    <t>-414.870302017064 137.13891480256 -331.435993073229</t>
  </si>
  <si>
    <t>-534.067511889608 317.834746632654 -98.1984569477125</t>
  </si>
  <si>
    <t>-573.184087941347 310.439599888071 315.465404264736</t>
  </si>
  <si>
    <t>-631.873603521039 328.050385366521 774.591836535264</t>
  </si>
  <si>
    <t>-481.533099038731 334.078860770171 831.558463597863</t>
  </si>
  <si>
    <t>-504.954088346814 136.105675053125 -96.3899977948212</t>
  </si>
  <si>
    <t>-513.572569207903 110.060332958288 318.278528447912</t>
  </si>
  <si>
    <t>-557.278405665277 40.0750034015534 773.80313853144</t>
  </si>
  <si>
    <t>-405.444942984629 49.2928043818288 826.200330962555</t>
  </si>
  <si>
    <t>9763-20170724T120901.141704300.bin</t>
  </si>
  <si>
    <t>-520.180474329032 227.182428233458 -95.5897552696799</t>
  </si>
  <si>
    <t>-541.12397302465 222.724714919326 -204.212925739156</t>
  </si>
  <si>
    <t>-556.469973026838 223.933119687028 -295.803667916409</t>
  </si>
  <si>
    <t>-570.271086456084 226.891580673277 -378.501391859904</t>
  </si>
  <si>
    <t>-583.396606222543 231.75354349116 -461.219097122851</t>
  </si>
  <si>
    <t>-601.794352405867 240.930074556962 -582.141539291678</t>
  </si>
  <si>
    <t>-597.650133682033 249.040174353087 -659.970036627591</t>
  </si>
  <si>
    <t>-594.173913795659 268.166490535148 -526.64053886391</t>
  </si>
  <si>
    <t>-586.971973617624 419.59153020242 -489.828321799426</t>
  </si>
  <si>
    <t>-446.472930201466 431.182940235505 -245.483744106927</t>
  </si>
  <si>
    <t>-219.343379770164 383.966751673142 -234.023593660621</t>
  </si>
  <si>
    <t>-593.269258086628 205.64057299776 -531.52324418036</t>
  </si>
  <si>
    <t>-595.737785423005 50.5116891758016 -515.230479082213</t>
  </si>
  <si>
    <t>-415.343916414866 136.073587985531 -331.18475141589</t>
  </si>
  <si>
    <t>-534.709107765238 318.226080379412 -98.1738008359437</t>
  </si>
  <si>
    <t>-573.565507949127 310.728435062972 315.512794881306</t>
  </si>
  <si>
    <t>-631.898050250711 328.173610161641 774.660058923102</t>
  </si>
  <si>
    <t>-481.520363543063 333.948373752102 831.554789553143</t>
  </si>
  <si>
    <t>-505.956121404009 136.06528019765 -96.3670104426594</t>
  </si>
  <si>
    <t>-514.127964486228 110.215393108113 318.322740366163</t>
  </si>
  <si>
    <t>-557.345687833963 40.0640033191414 773.889200168643</t>
  </si>
  <si>
    <t>-405.473756645953 49.2367399335512 826.182745093274</t>
  </si>
  <si>
    <t>9763-20170724T120901.173305100.bin</t>
  </si>
  <si>
    <t>-520.594145294205 227.249110258563 -95.5900018203793</t>
  </si>
  <si>
    <t>-541.510330206128 222.823366755645 -204.219672219942</t>
  </si>
  <si>
    <t>-556.812519405859 224.026330988034 -295.817921497677</t>
  </si>
  <si>
    <t>-570.56596740784 226.967017875164 -378.524207953892</t>
  </si>
  <si>
    <t>-583.635770978205 231.797533013552 -461.252622501978</t>
  </si>
  <si>
    <t>-601.943158427863 240.912774695146 -582.193464638602</t>
  </si>
  <si>
    <t>-597.754055712248 248.960370068934 -660.025914258693</t>
  </si>
  <si>
    <t>-594.323434856146 268.178113365505 -526.706585219805</t>
  </si>
  <si>
    <t>-586.992664405207 419.632361177084 -490.044367512859</t>
  </si>
  <si>
    <t>-445.768102056839 431.355659238253 -246.12483878809</t>
  </si>
  <si>
    <t>-218.719225168479 383.857808359165 -234.237989114478</t>
  </si>
  <si>
    <t>-593.49662210447 205.64800844036 -531.544682330703</t>
  </si>
  <si>
    <t>-596.165043680752 50.522502136927 -515.188078465085</t>
  </si>
  <si>
    <t>-415.584078302419 135.776222738885 -331.100678773897</t>
  </si>
  <si>
    <t>-535.053928785361 318.363068154087 -98.1609419493318</t>
  </si>
  <si>
    <t>-573.835430818235 310.824440870358 315.531917785882</t>
  </si>
  <si>
    <t>-631.918145016662 328.20392597473 774.700890605824</t>
  </si>
  <si>
    <t>-481.521720510785 333.995209138005 831.544404027652</t>
  </si>
  <si>
    <t>-506.398219100305 136.031686432967 -96.3785996599744</t>
  </si>
  <si>
    <t>-514.445376549801 110.281022301419 318.319827989231</t>
  </si>
  <si>
    <t>-557.266308508003 39.9657254730862 773.925373076432</t>
  </si>
  <si>
    <t>-405.426641793557 48.9557862509077 826.343990458902</t>
  </si>
  <si>
    <t>9763-20170724T120901.240490300.bin</t>
  </si>
  <si>
    <t>-521.564967589682 227.279268098672 -95.603182852866</t>
  </si>
  <si>
    <t>-542.385886824065 222.95506029046 -204.255338509712</t>
  </si>
  <si>
    <t>-557.595825492296 224.202654372121 -295.868286161179</t>
  </si>
  <si>
    <t>-571.26207878353 227.168626596125 -378.588133361371</t>
  </si>
  <si>
    <t>-584.241131015241 232.00867413315 -461.330214910338</t>
  </si>
  <si>
    <t>-602.412587704174 241.120378347296 -582.291726179019</t>
  </si>
  <si>
    <t>-598.15323564543 249.121869614104 -660.125260619986</t>
  </si>
  <si>
    <t>-594.805712143083 268.388438985767 -526.804708630456</t>
  </si>
  <si>
    <t>-587.395094493522 419.889331063898 -490.342031707368</t>
  </si>
  <si>
    <t>-444.560836015185 432.124953812865 -247.386966805954</t>
  </si>
  <si>
    <t>-217.659961235431 384.171146587885 -234.543141929257</t>
  </si>
  <si>
    <t>-594.072523285869 205.855948772386 -531.625180864737</t>
  </si>
  <si>
    <t>-597.019863509916 50.7510167963999 -515.207650524881</t>
  </si>
  <si>
    <t>-416.448221833313 135.937367097307 -330.989745803617</t>
  </si>
  <si>
    <t>-535.875807191911 318.493569262209 -98.153308840832</t>
  </si>
  <si>
    <t>-574.444455595625 310.921862661311 315.558884296486</t>
  </si>
  <si>
    <t>-631.982222604779 328.118869669179 774.787815783634</t>
  </si>
  <si>
    <t>-481.554247682066 334.133409724838 831.524750284102</t>
  </si>
  <si>
    <t>-507.536266839395 135.967375490867 -96.4040354832898</t>
  </si>
  <si>
    <t>-515.065934389681 110.223801571343 318.304543818227</t>
  </si>
  <si>
    <t>-556.937600647314 39.9198418146027 774.012966074711</t>
  </si>
  <si>
    <t>-405.316598468518 49.1881089059607 827.012823558441</t>
  </si>
  <si>
    <t>9763-20170724T120901.278594100.bin</t>
  </si>
  <si>
    <t>-521.92483698099 227.28521222758 -95.5930135853073</t>
  </si>
  <si>
    <t>-542.677501606566 223.015664588254 -204.260312540958</t>
  </si>
  <si>
    <t>-557.824613091681 224.294517827487 -295.883305142086</t>
  </si>
  <si>
    <t>-571.432601151104 227.283615576002 -378.611984058023</t>
  </si>
  <si>
    <t>-584.352013891639 232.14117491796 -461.362319574851</t>
  </si>
  <si>
    <t>-602.435307522334 241.271934480722 -582.33568498115</t>
  </si>
  <si>
    <t>-598.126242251458 249.266572178286 -660.16712377943</t>
  </si>
  <si>
    <t>-594.849025230409 268.53179246147 -526.841638549819</t>
  </si>
  <si>
    <t>-587.400234579854 420.050201890328 -490.45818597791</t>
  </si>
  <si>
    <t>-443.786577954484 432.593669029583 -247.978577779914</t>
  </si>
  <si>
    <t>-216.957885326595 384.46530651189 -234.527571185279</t>
  </si>
  <si>
    <t>-594.152075226765 205.998950042168 -531.66572315699</t>
  </si>
  <si>
    <t>-597.181287186378 50.8896773976055 -515.284201840221</t>
  </si>
  <si>
    <t>-416.74863456186 135.996310219984 -330.830404744588</t>
  </si>
  <si>
    <t>-536.187446222629 318.534966896938 -98.1446518200073</t>
  </si>
  <si>
    <t>-574.702745353342 311.005223321466 315.573205432636</t>
  </si>
  <si>
    <t>-631.998219990516 328.159568477377 774.830999898003</t>
  </si>
  <si>
    <t>-481.551544318991 334.13592475063 831.522309255082</t>
  </si>
  <si>
    <t>-507.877581307169 135.976056098771 -96.4140692690769</t>
  </si>
  <si>
    <t>-515.194502072726 110.168562778955 318.294317970017</t>
  </si>
  <si>
    <t>-556.328102293385 39.7246029948483 774.096386726399</t>
  </si>
  <si>
    <t>-405.01444797323 48.2129994342995 828.095764381612</t>
  </si>
  <si>
    <t>9763-20170724T120901.339255600.bin</t>
  </si>
  <si>
    <t>-522.430153684568 227.223740243979 -95.4955988685058</t>
  </si>
  <si>
    <t>-543.059449609497 223.129260742111 -204.193169587328</t>
  </si>
  <si>
    <t>-558.063951327492 224.515683351129 -295.837944347107</t>
  </si>
  <si>
    <t>-571.529021355586 227.586887358805 -378.586939314408</t>
  </si>
  <si>
    <t>-584.291802298707 232.510516592993 -461.357800773644</t>
  </si>
  <si>
    <t>-602.131479693165 241.720472237803 -582.361405433701</t>
  </si>
  <si>
    <t>-597.672285408444 249.694815636723 -660.186231835378</t>
  </si>
  <si>
    <t>-594.605770291236 268.944992107076 -526.84177623985</t>
  </si>
  <si>
    <t>-587.085356204144 420.48344313457 -490.550263511627</t>
  </si>
  <si>
    <t>-442.114802115642 433.361161565727 -248.896947235201</t>
  </si>
  <si>
    <t>-215.3994810518 384.932487884297 -234.636682750332</t>
  </si>
  <si>
    <t>-594.001417287247 206.413400978359 -531.690268767079</t>
  </si>
  <si>
    <t>-597.319254819837 51.2955910962353 -515.41684728778</t>
  </si>
  <si>
    <t>-417.23113715655 135.957732336769 -330.637150992835</t>
  </si>
  <si>
    <t>-536.742210526766 318.522110660957 -98.0333783528082</t>
  </si>
  <si>
    <t>-575.077407996417 311.097923232561 315.703160694487</t>
  </si>
  <si>
    <t>-632.024734759209 328.199454011042 774.967558867892</t>
  </si>
  <si>
    <t>-481.537602836315 334.18850518952 831.550213249626</t>
  </si>
  <si>
    <t>-508.416161808366 135.875321084732 -96.3092799457557</t>
  </si>
  <si>
    <t>-514.831610170427 110.102782362473 318.416237664244</t>
  </si>
  <si>
    <t>-555.087479287886 39.1557167186247 774.381433628731</t>
  </si>
  <si>
    <t>-404.575699080231 48.3438439967422 830.467138945008</t>
  </si>
  <si>
    <t>9763-20170724T120901.377871700.bin</t>
  </si>
  <si>
    <t>-522.708542985929 227.089298458401 -95.4729369244077</t>
  </si>
  <si>
    <t>-543.297697258945 223.125614001742 -204.183045062874</t>
  </si>
  <si>
    <t>-558.239758079246 224.595555802064 -295.836805615209</t>
  </si>
  <si>
    <t>-571.63771146465 227.732758990364 -378.594155511604</t>
  </si>
  <si>
    <t>-584.323382474171 232.711317339157 -461.373450845556</t>
  </si>
  <si>
    <t>-602.039868196681 241.989434872374 -582.38986625483</t>
  </si>
  <si>
    <t>-597.497995392021 249.949448361655 -660.211611490862</t>
  </si>
  <si>
    <t>-594.548916187281 269.183033390538 -526.850429243972</t>
  </si>
  <si>
    <t>-586.996199355225 420.72170432079 -490.573857092976</t>
  </si>
  <si>
    <t>-441.353376716236 433.564836919666 -249.323414995757</t>
  </si>
  <si>
    <t>-214.670144065156 385.08159032121 -234.741682010987</t>
  </si>
  <si>
    <t>-593.983296926904 206.653156368231 -531.727422366114</t>
  </si>
  <si>
    <t>-597.467315806348 51.5341159441614 -515.509621181457</t>
  </si>
  <si>
    <t>-417.509678078613 136.076911343218 -330.675412352834</t>
  </si>
  <si>
    <t>-536.962768057998 318.464458349728 -97.9613408092</t>
  </si>
  <si>
    <t>-575.232528913126 311.064121030933 315.781676345512</t>
  </si>
  <si>
    <t>-632.041560300806 328.157301860367 775.042438698401</t>
  </si>
  <si>
    <t>-481.53384202773 334.127607303984 831.572373649822</t>
  </si>
  <si>
    <t>-508.799744424472 135.655446584928 -96.3319895006067</t>
  </si>
  <si>
    <t>-514.67594959373 109.901631981773 318.402574547811</t>
  </si>
  <si>
    <t>-554.766051824977 38.7942636550795 774.337156067241</t>
  </si>
  <si>
    <t>-404.485777978801 47.763028106446 831.075258017764</t>
  </si>
  <si>
    <t>9763-20170724T120901.441544900.bin</t>
  </si>
  <si>
    <t>-523.110190427132 226.836069211526 -95.4761792656216</t>
  </si>
  <si>
    <t>-543.604101055932 223.173675858348 -204.214809082574</t>
  </si>
  <si>
    <t>-558.437334713504 224.82663598332 -295.88294926455</t>
  </si>
  <si>
    <t>-571.729195623865 228.10330467555 -378.652176020665</t>
  </si>
  <si>
    <t>-584.302476770317 233.195125219983 -461.441706768542</t>
  </si>
  <si>
    <t>-601.849616271375 242.609870230571 -582.47226217885</t>
  </si>
  <si>
    <t>-597.166719343658 250.526097798274 -660.290046642114</t>
  </si>
  <si>
    <t>-594.404086343634 269.741524906335 -526.896370365703</t>
  </si>
  <si>
    <t>-586.965371349097 421.286710734675 -490.624526432161</t>
  </si>
  <si>
    <t>-439.819893402787 434.449271057936 -250.304807346492</t>
  </si>
  <si>
    <t>-213.126079082405 386.191623340901 -235.150790233646</t>
  </si>
  <si>
    <t>-593.896148661042 207.215790976916 -531.833883664831</t>
  </si>
  <si>
    <t>-597.614886391588 52.0922815906627 -515.733129593723</t>
  </si>
  <si>
    <t>-417.530315008554 136.022117335872 -330.046319897142</t>
  </si>
  <si>
    <t>-537.039392789933 318.395277294877 -97.8322886163674</t>
  </si>
  <si>
    <t>-575.309166130477 310.989147699043 315.910626014556</t>
  </si>
  <si>
    <t>-632.030535516469 328.205642270549 775.148224789858</t>
  </si>
  <si>
    <t>-481.495234255227 334.132233783456 831.608867996668</t>
  </si>
  <si>
    <t>-509.48475544339 135.217382178341 -96.4876565548558</t>
  </si>
  <si>
    <t>-514.378099058842 109.429554213139 318.257623796042</t>
  </si>
  <si>
    <t>-554.262078648158 37.9004473524201 774.138942387793</t>
  </si>
  <si>
    <t>-404.331553580933 46.325871886645 831.876939568205</t>
  </si>
  <si>
    <t>9763-20170724T120901.472652000.bin</t>
  </si>
  <si>
    <t>-523.210007163777 226.722432589255 -95.4884888370771</t>
  </si>
  <si>
    <t>-543.651333062304 223.189926978854 -204.241290528001</t>
  </si>
  <si>
    <t>-558.422450249865 224.921711160707 -295.918168366481</t>
  </si>
  <si>
    <t>-571.652735428149 228.258752317613 -378.694685991043</t>
  </si>
  <si>
    <t>-584.159625831292 233.399417061367 -461.491394425409</t>
  </si>
  <si>
    <t>-601.605263610781 242.872997437289 -582.531942285938</t>
  </si>
  <si>
    <t>-596.860198955868 250.772950634492 -660.347714134439</t>
  </si>
  <si>
    <t>-594.180088020094 269.978036538665 -526.940516482507</t>
  </si>
  <si>
    <t>-586.797909477245 421.532915096317 -490.697478935879</t>
  </si>
  <si>
    <t>-439.017920899742 434.947590156089 -250.781426421</t>
  </si>
  <si>
    <t>-212.345156968052 386.696689597663 -235.294627897289</t>
  </si>
  <si>
    <t>-593.72059199141 207.45363471264 -531.900317136942</t>
  </si>
  <si>
    <t>-597.560385979476 52.325899982804 -515.870126960687</t>
  </si>
  <si>
    <t>-417.779579366532 136.207011383583 -329.6662944094</t>
  </si>
  <si>
    <t>-536.977197005375 318.361428192843 -97.790505610863</t>
  </si>
  <si>
    <t>-575.316084307961 310.895316556934 315.944864388688</t>
  </si>
  <si>
    <t>-632.025787868442 328.192425412629 775.180431193176</t>
  </si>
  <si>
    <t>-481.481906198705 333.997664162697 831.630837410165</t>
  </si>
  <si>
    <t>-509.746437749314 135.012135951612 -96.5904906732459</t>
  </si>
  <si>
    <t>-514.238264690853 109.181881737677 318.156701509793</t>
  </si>
  <si>
    <t>-554.151855395209 37.6383468344868 774.016971492309</t>
  </si>
  <si>
    <t>-404.339876106593 46.4162191668172 832.009658893247</t>
  </si>
  <si>
    <t>9763-20170724T120901.543343700.bin</t>
  </si>
  <si>
    <t>-523.321626844838 226.461650822407 -95.6075510674717</t>
  </si>
  <si>
    <t>-543.637330077709 223.154753853863 -204.391081817757</t>
  </si>
  <si>
    <t>-558.237566342319 225.051915403054 -296.092018718687</t>
  </si>
  <si>
    <t>-571.289660704762 228.531402579441 -378.890947033946</t>
  </si>
  <si>
    <t>-583.595718635562 233.805081533078 -461.70940525173</t>
  </si>
  <si>
    <t>-600.723945016292 243.463494678901 -582.780584711195</t>
  </si>
  <si>
    <t>-595.907866244505 251.39904150509 -660.588466221278</t>
  </si>
  <si>
    <t>-593.405492568854 270.484548337402 -527.134140459736</t>
  </si>
  <si>
    <t>-586.073877567866 422.070705807819 -490.990776959866</t>
  </si>
  <si>
    <t>-437.134404772419 435.937833923905 -251.818685701463</t>
  </si>
  <si>
    <t>-210.56532037322 387.485485529474 -235.467711915975</t>
  </si>
  <si>
    <t>-593.010986925231 207.96637406369 -532.177226847451</t>
  </si>
  <si>
    <t>-597.224947030234 52.8413984576198 -516.204283902564</t>
  </si>
  <si>
    <t>-417.807722520199 136.548347000039 -329.458116208728</t>
  </si>
  <si>
    <t>-536.703628914061 318.30017147139 -97.7669855166226</t>
  </si>
  <si>
    <t>-575.380453322302 310.74770426894 315.935383407621</t>
  </si>
  <si>
    <t>-632.008273300719 328.193193339348 775.206894115987</t>
  </si>
  <si>
    <t>-481.461453571278 334.095069250514 831.639613625802</t>
  </si>
  <si>
    <t>-510.252190932751 134.561163364559 -96.8661013446027</t>
  </si>
  <si>
    <t>-514.324804634438 108.733992422821 317.885549661496</t>
  </si>
  <si>
    <t>-554.20210700485 37.5242116016484 773.749316987695</t>
  </si>
  <si>
    <t>-404.437636300947 46.8663830439793 831.776390055926</t>
  </si>
  <si>
    <t>9763-20170724T120901.576434000.bin</t>
  </si>
  <si>
    <t>-523.417406479015 226.425899164105 -95.6935012081738</t>
  </si>
  <si>
    <t>-543.631993986233 223.204753560721 -204.498419941932</t>
  </si>
  <si>
    <t>-558.113696998288 225.159248928245 -296.216994268124</t>
  </si>
  <si>
    <t>-571.046475215092 228.684821756004 -379.032701866511</t>
  </si>
  <si>
    <t>-583.221288310815 233.998824654343 -461.867971167107</t>
  </si>
  <si>
    <t>-600.145289953907 243.708976819925 -582.963677721541</t>
  </si>
  <si>
    <t>-595.27375268509 251.650396086622 -660.767531390215</t>
  </si>
  <si>
    <t>-592.898663953077 270.706676516739 -527.296315105133</t>
  </si>
  <si>
    <t>-585.556282383832 422.292243836436 -491.165287162533</t>
  </si>
  <si>
    <t>-436.111631151724 436.053692858879 -252.302358280352</t>
  </si>
  <si>
    <t>-209.60233927308 387.385831834292 -235.7640612103</t>
  </si>
  <si>
    <t>-592.539694581895 208.1896951616 -532.359448410858</t>
  </si>
  <si>
    <t>-596.941940354279 53.0668457506517 -516.409301681433</t>
  </si>
  <si>
    <t>-417.596848621963 136.726131434494 -329.428405362554</t>
  </si>
  <si>
    <t>-536.609259438333 318.381890503 -97.7939040268791</t>
  </si>
  <si>
    <t>-575.417428506746 310.77251143641 315.895139126277</t>
  </si>
  <si>
    <t>-632.00218912137 328.194976356559 775.200345662616</t>
  </si>
  <si>
    <t>-481.44824717924 333.971724049249 831.627049098964</t>
  </si>
  <si>
    <t>-510.515568501691 134.419274910455 -97.0152023240178</t>
  </si>
  <si>
    <t>-514.625261493326 108.466150483169 317.728295557938</t>
  </si>
  <si>
    <t>-554.308344323102 37.4461813448042 773.611753027892</t>
  </si>
  <si>
    <t>-404.469155807788 46.3446022325663 831.515506819217</t>
  </si>
  <si>
    <t>9763-20170724T120901.642617400.bin</t>
  </si>
  <si>
    <t>-523.68724605407 226.573167166963 -95.8592709192287</t>
  </si>
  <si>
    <t>-543.682421332787 223.475607123527 -204.708290003015</t>
  </si>
  <si>
    <t>-557.876824787283 225.504970042904 -296.470009346431</t>
  </si>
  <si>
    <t>-570.510767167427 229.088647726987 -379.329466759647</t>
  </si>
  <si>
    <t>-582.3478824919 234.448422866466 -462.210642371461</t>
  </si>
  <si>
    <t>-598.736340847689 244.211880168672 -583.375968981918</t>
  </si>
  <si>
    <t>-593.659439581122 252.145037564612 -661.167370082811</t>
  </si>
  <si>
    <t>-591.656014763368 271.186128683022 -527.675831808916</t>
  </si>
  <si>
    <t>-584.244000800734 422.785918676861 -491.622236889645</t>
  </si>
  <si>
    <t>-434.157310361661 436.427158854262 -253.155370217148</t>
  </si>
  <si>
    <t>-207.740773284375 387.456994705461 -236.243451955299</t>
  </si>
  <si>
    <t>-591.434481613919 208.669205885618 -532.743449950087</t>
  </si>
  <si>
    <t>-596.225589544329 53.5571358668733 -516.78816469964</t>
  </si>
  <si>
    <t>-416.794623332679 136.817543060173 -329.400754792148</t>
  </si>
  <si>
    <t>-536.449305109799 318.711178916034 -97.8937917821071</t>
  </si>
  <si>
    <t>-575.489934987818 310.937643637105 315.770299561234</t>
  </si>
  <si>
    <t>-631.968231885763 328.314522249613 775.151163522424</t>
  </si>
  <si>
    <t>-481.402197416936 333.764394142692 831.578003578795</t>
  </si>
  <si>
    <t>-511.219672934198 134.383368342505 -97.2395219912881</t>
  </si>
  <si>
    <t>-515.341905455413 108.140405194271 317.485526159051</t>
  </si>
  <si>
    <t>-554.337459778575 37.4449404615582 773.479562132934</t>
  </si>
  <si>
    <t>-404.527100199964 46.5535678668334 831.425278789006</t>
  </si>
  <si>
    <t>9763-20170724T120901.675365600.bin</t>
  </si>
  <si>
    <t>-523.899832914447 226.637827760769 -95.9190323975854</t>
  </si>
  <si>
    <t>-543.807990637579 223.598203279731 -204.785579809256</t>
  </si>
  <si>
    <t>-557.866550325866 225.657049631768 -296.567671727494</t>
  </si>
  <si>
    <t>-570.353205626853 229.259753913945 -379.448501566962</t>
  </si>
  <si>
    <t>-582.018515986141 234.62955691885 -462.353519359194</t>
  </si>
  <si>
    <t>-598.129097142747 244.397428231051 -583.555543298259</t>
  </si>
  <si>
    <t>-592.928998260184 252.308452932662 -661.341178790862</t>
  </si>
  <si>
    <t>-591.137826354491 271.370471666742 -527.843590031621</t>
  </si>
  <si>
    <t>-583.669849335585 422.98353687652 -491.862651025059</t>
  </si>
  <si>
    <t>-433.317915961187 436.827850511877 -253.574465908915</t>
  </si>
  <si>
    <t>-207.020959603711 387.384305021548 -236.44118202731</t>
  </si>
  <si>
    <t>-590.981974319533 208.852415373196 -532.902776382804</t>
  </si>
  <si>
    <t>-595.980325153258 53.7537059316508 -516.949494937522</t>
  </si>
  <si>
    <t>-416.798101447619 136.698987508179 -329.463350338041</t>
  </si>
  <si>
    <t>-536.534846465728 318.848383806767 -97.9265913268448</t>
  </si>
  <si>
    <t>-575.624259846931 310.976061073485 315.731047582374</t>
  </si>
  <si>
    <t>-631.9836904412 328.239995184251 775.141022392869</t>
  </si>
  <si>
    <t>-481.4189008362 333.864493781341 831.554210157596</t>
  </si>
  <si>
    <t>-511.565948170676 134.401674597826 -97.3157174257902</t>
  </si>
  <si>
    <t>-515.546246583248 108.020138124989 317.401950470507</t>
  </si>
  <si>
    <t>-554.249830496672 37.394838726781 773.474134170979</t>
  </si>
  <si>
    <t>-404.491584790457 46.2520762250044 831.593327994791</t>
  </si>
  <si>
    <t>9763-20170724T120901.741545500.bin</t>
  </si>
  <si>
    <t>-524.394751961861 227.02544600967 -96.0289839532152</t>
  </si>
  <si>
    <t>-544.106526588444 224.09093894382 -204.934038740689</t>
  </si>
  <si>
    <t>-557.904215853826 226.170971242687 -296.755331154096</t>
  </si>
  <si>
    <t>-570.117108124937 229.765626913299 -379.677297569181</t>
  </si>
  <si>
    <t>-581.470465504983 235.097762699069 -462.627973130046</t>
  </si>
  <si>
    <t>-597.083141624895 244.777190549001 -583.902294606158</t>
  </si>
  <si>
    <t>-591.59200964228 252.585354613363 -661.678238736878</t>
  </si>
  <si>
    <t>-590.240817360737 271.791549236484 -528.192010070921</t>
  </si>
  <si>
    <t>-582.637675703891 423.45230643914 -492.431630614729</t>
  </si>
  <si>
    <t>-431.678024931719 437.630477290501 -254.547682636978</t>
  </si>
  <si>
    <t>-205.602405376776 387.356117220822 -236.917207032455</t>
  </si>
  <si>
    <t>-590.224038902545 209.268268594247 -533.184385642411</t>
  </si>
  <si>
    <t>-595.695441369861 54.1921321244988 -517.134730454268</t>
  </si>
  <si>
    <t>-416.992707148718 136.553432286468 -329.613176507986</t>
  </si>
  <si>
    <t>-536.917662426687 319.235251382628 -97.978679140683</t>
  </si>
  <si>
    <t>-576.073391373246 311.19994185525 315.66955558691</t>
  </si>
  <si>
    <t>-631.984944059908 328.174973901938 775.13003830566</t>
  </si>
  <si>
    <t>-481.420624445955 333.894001925667 831.534932671816</t>
  </si>
  <si>
    <t>-512.131819863313 134.791423499626 -97.4118177957502</t>
  </si>
  <si>
    <t>-516.090554854195 108.257099737019 317.296364017665</t>
  </si>
  <si>
    <t>-553.867211576071 37.392756136559 773.479012714736</t>
  </si>
  <si>
    <t>-404.448282136609 47.3594496644746 832.287782745534</t>
  </si>
  <si>
    <t>9763-20170724T120901.806733900.bin</t>
  </si>
  <si>
    <t>-525.155487346439 227.32531287492 -96.0713016894052</t>
  </si>
  <si>
    <t>-544.667273415971 224.502053211991 -205.015383845245</t>
  </si>
  <si>
    <t>-558.211237423679 226.569850537112 -296.874566843341</t>
  </si>
  <si>
    <t>-570.161971312549 230.111034070515 -379.837132899727</t>
  </si>
  <si>
    <t>-581.220545187393 235.345075482608 -462.833834748321</t>
  </si>
  <si>
    <t>-596.367247850818 244.83117846889 -584.182520121083</t>
  </si>
  <si>
    <t>-590.563221636693 252.481552982217 -661.951494727385</t>
  </si>
  <si>
    <t>-589.65756989372 271.935048930829 -528.499597977792</t>
  </si>
  <si>
    <t>-581.920501260669 423.663107837211 -493.023259019303</t>
  </si>
  <si>
    <t>-430.155109260865 438.160013763254 -255.671913073904</t>
  </si>
  <si>
    <t>-204.248070023049 387.252485612627 -237.700830457743</t>
  </si>
  <si>
    <t>-589.784444147823 209.402404433649 -533.371997266949</t>
  </si>
  <si>
    <t>-595.706666710429 54.3724884478036 -517.073862913287</t>
  </si>
  <si>
    <t>-417.274449190382 136.514979278302 -329.295718311224</t>
  </si>
  <si>
    <t>-537.588948828801 319.555626465144 -98.0172922272549</t>
  </si>
  <si>
    <t>-576.704541351277 311.351117887306 315.631471295353</t>
  </si>
  <si>
    <t>-631.976734434729 328.155908880133 775.141167346613</t>
  </si>
  <si>
    <t>-481.398894836212 333.917292616063 831.505476414601</t>
  </si>
  <si>
    <t>-512.983059118876 134.995347816817 -97.4851630997387</t>
  </si>
  <si>
    <t>-516.690984905181 108.336258217504 317.217300627805</t>
  </si>
  <si>
    <t>-553.527876652236 37.3917809611435 773.47103566063</t>
  </si>
  <si>
    <t>-404.375674214707 47.5495963591018 832.920565746165</t>
  </si>
  <si>
    <t>9763-20170724T120901.842824600.bin</t>
  </si>
  <si>
    <t>-525.654541479453 227.370439848437 -96.1140397406289</t>
  </si>
  <si>
    <t>-545.077003168501 224.594224763945 -205.075281685855</t>
  </si>
  <si>
    <t>-558.487830687297 226.651659395357 -296.954258652605</t>
  </si>
  <si>
    <t>-570.296015671499 230.163435582424 -379.938559728504</t>
  </si>
  <si>
    <t>-581.190168962646 235.346871706151 -462.960053525414</t>
  </si>
  <si>
    <t>-596.072930019343 244.735754457052 -584.348943767991</t>
  </si>
  <si>
    <t>-590.113285595262 252.297607241449 -662.11484162927</t>
  </si>
  <si>
    <t>-589.452974708355 271.884668728746 -528.677059495857</t>
  </si>
  <si>
    <t>-581.657491389117 423.637880309783 -493.367465019968</t>
  </si>
  <si>
    <t>-429.629127443028 438.459234886972 -256.204526457997</t>
  </si>
  <si>
    <t>-203.751884955493 387.509954632318 -237.978834953083</t>
  </si>
  <si>
    <t>-589.631950803343 209.347595712813 -533.492182042677</t>
  </si>
  <si>
    <t>-595.762047953965 54.3351329559873 -517.039493086454</t>
  </si>
  <si>
    <t>-417.662479361468 136.499185409925 -329.113652737645</t>
  </si>
  <si>
    <t>-537.988477037728 319.646599117389 -98.0590068217131</t>
  </si>
  <si>
    <t>-577.033499913456 311.419316313398 315.595971838723</t>
  </si>
  <si>
    <t>-632.007225141133 328.11586878494 775.138483350897</t>
  </si>
  <si>
    <t>-481.408881891271 333.687096175785 831.467137138022</t>
  </si>
  <si>
    <t>-513.603965001561 134.986601381283 -97.5600821582552</t>
  </si>
  <si>
    <t>-517.046053075055 108.294618411128 317.142631493445</t>
  </si>
  <si>
    <t>-553.432984059887 37.3709711600611 773.435613158336</t>
  </si>
  <si>
    <t>-404.349247275115 47.4905399953204 833.063260888725</t>
  </si>
  <si>
    <t>9763-20170724T120901.874913800.bin</t>
  </si>
  <si>
    <t>-526.204074310622 227.371342357417 -96.1785538278602</t>
  </si>
  <si>
    <t>-545.53994278042 224.650422023547 -205.156633899773</t>
  </si>
  <si>
    <t>-558.790813581659 226.693163450709 -297.05916863093</t>
  </si>
  <si>
    <t>-570.420819675235 230.166687727989 -380.070143608128</t>
  </si>
  <si>
    <t>-581.103585179186 235.286010935919 -463.123116723846</t>
  </si>
  <si>
    <t>-595.641809763401 244.550804860086 -584.56329132359</t>
  </si>
  <si>
    <t>-589.520384761114 252.011249936523 -662.326379736572</t>
  </si>
  <si>
    <t>-589.150393814368 271.756707011797 -528.904068136968</t>
  </si>
  <si>
    <t>-581.338074794459 423.562721971191 -493.81126764767</t>
  </si>
  <si>
    <t>-429.143708599139 438.920517709236 -256.789039942965</t>
  </si>
  <si>
    <t>-203.31965216859 387.859748654491 -238.219226857244</t>
  </si>
  <si>
    <t>-589.374794578376 209.214218155885 -533.648805409369</t>
  </si>
  <si>
    <t>-595.725668397204 54.2282855143678 -517.070411722572</t>
  </si>
  <si>
    <t>-417.995744896404 136.351970016676 -329.017774196685</t>
  </si>
  <si>
    <t>-538.401350033264 319.730616136398 -98.1075994551851</t>
  </si>
  <si>
    <t>-577.340417327841 311.488423011766 315.557053141924</t>
  </si>
  <si>
    <t>-632.021530404992 328.099698752611 775.135048163598</t>
  </si>
  <si>
    <t>-481.409574697598 333.833234563003 831.411145614496</t>
  </si>
  <si>
    <t>-514.269671857695 134.913118276231 -97.6476778549437</t>
  </si>
  <si>
    <t>-517.523384551994 108.300038431194 317.061555577453</t>
  </si>
  <si>
    <t>-553.376756513215 37.3753270867921 773.392145586832</t>
  </si>
  <si>
    <t>-404.333685544437 47.4322532496265 833.131858938647</t>
  </si>
  <si>
    <t>9763-20170724T120901.940592600.bin</t>
  </si>
  <si>
    <t>-527.538277459137 227.227389308616 -96.3523162260076</t>
  </si>
  <si>
    <t>-546.564327072412 224.611491952633 -205.387465743343</t>
  </si>
  <si>
    <t>-559.488186506267 226.595844977977 -297.337877831621</t>
  </si>
  <si>
    <t>-570.798898054279 229.958499483066 -380.397378595927</t>
  </si>
  <si>
    <t>-581.139535649319 234.906913460238 -463.504074353075</t>
  </si>
  <si>
    <t>-595.153732318368 243.856436137322 -585.029638189519</t>
  </si>
  <si>
    <t>-588.754995933902 251.117032341706 -662.789107297674</t>
  </si>
  <si>
    <t>-588.819760382249 271.207085741561 -529.423184282697</t>
  </si>
  <si>
    <t>-580.809143561704 423.116744738255 -494.808774277469</t>
  </si>
  <si>
    <t>-428.267075131339 439.218408338568 -258.05950738724</t>
  </si>
  <si>
    <t>-202.608907009239 387.613079586261 -238.985544648727</t>
  </si>
  <si>
    <t>-589.189080665433 208.652020769178 -533.987342915333</t>
  </si>
  <si>
    <t>-595.964562748187 53.722979420186 -517.027858098297</t>
  </si>
  <si>
    <t>-418.895698478814 135.974269517347 -328.530290587979</t>
  </si>
  <si>
    <t>-539.442412269006 319.812643285196 -98.24189571442</t>
  </si>
  <si>
    <t>-578.185241003789 311.524350713275 315.440239630506</t>
  </si>
  <si>
    <t>-632.10223291421 327.992261536121 775.11246558533</t>
  </si>
  <si>
    <t>-481.440360291958 333.606991733694 831.266480332973</t>
  </si>
  <si>
    <t>-515.909215390068 134.586213989471 -97.8554214861122</t>
  </si>
  <si>
    <t>-518.595811585063 107.982459633954 316.858509519391</t>
  </si>
  <si>
    <t>-553.377990704227 37.3123154723914 773.305244896968</t>
  </si>
  <si>
    <t>-404.288267018538 46.4875766380592 833.070477534904</t>
  </si>
  <si>
    <t>9763-20170724T120901.977725300.bin</t>
  </si>
  <si>
    <t>-528.260259235114 227.123257715627 -96.4454445685883</t>
  </si>
  <si>
    <t>-547.064606435583 224.548433755062 -205.519949990093</t>
  </si>
  <si>
    <t>-559.834276349504 226.49691510717 -297.492712584828</t>
  </si>
  <si>
    <t>-571.019670947029 229.800566234176 -380.571524106626</t>
  </si>
  <si>
    <t>-581.249356312896 234.663121207432 -463.697106164206</t>
  </si>
  <si>
    <t>-595.117834344026 243.456571392941 -585.25070937102</t>
  </si>
  <si>
    <t>-588.619152985028 250.611979348939 -663.011713832909</t>
  </si>
  <si>
    <t>-588.794621997911 270.878550961515 -529.678121007486</t>
  </si>
  <si>
    <t>-580.554852166036 422.814155040315 -495.267474863814</t>
  </si>
  <si>
    <t>-427.81746722671 439.229125149241 -258.665614420203</t>
  </si>
  <si>
    <t>-202.21444916675 387.440822879028 -239.435952438516</t>
  </si>
  <si>
    <t>-589.270335237043 208.317466365401 -534.149833714078</t>
  </si>
  <si>
    <t>-596.303621854811 53.4166708662906 -516.989106061279</t>
  </si>
  <si>
    <t>-419.480399810111 135.819222493176 -328.255358896611</t>
  </si>
  <si>
    <t>-539.994843411652 319.796194387669 -98.3275720970757</t>
  </si>
  <si>
    <t>-578.752932394607 311.540412990092 315.353875175211</t>
  </si>
  <si>
    <t>-632.135520520547 327.950782793974 775.09082363469</t>
  </si>
  <si>
    <t>-481.450467531039 333.617908831405 831.177580929203</t>
  </si>
  <si>
    <t>-516.746332638778 134.345203109472 -97.9650105106754</t>
  </si>
  <si>
    <t>-519.219660503763 107.812074372325 316.754772526333</t>
  </si>
  <si>
    <t>-553.421425950118 37.2435061513049 773.275010599767</t>
  </si>
  <si>
    <t>-404.299703835189 46.4015106632057 832.963036182729</t>
  </si>
  <si>
    <t>9763-20170724T120902.045443000.bin</t>
  </si>
  <si>
    <t>-529.591126351595 226.82624007041 -96.6229788516932</t>
  </si>
  <si>
    <t>-547.999747336966 224.319643970637 -205.766615049102</t>
  </si>
  <si>
    <t>-560.475220343794 226.194240658366 -297.781209381574</t>
  </si>
  <si>
    <t>-571.412583432067 229.381574782258 -380.89773746683</t>
  </si>
  <si>
    <t>-581.412825088955 234.076070375954 -464.060833974762</t>
  </si>
  <si>
    <t>-594.967091975959 242.568515200538 -585.671217096979</t>
  </si>
  <si>
    <t>-588.305605730733 249.505623308467 -663.438201517583</t>
  </si>
  <si>
    <t>-588.680766265615 270.128068931307 -530.162521978126</t>
  </si>
  <si>
    <t>-580.001602319042 422.159041034616 -496.289804872207</t>
  </si>
  <si>
    <t>-426.880282872944 439.069472882811 -259.971135429654</t>
  </si>
  <si>
    <t>-201.43055730246 386.709607837432 -240.493074247591</t>
  </si>
  <si>
    <t>-589.358407406391 207.556263373013 -534.456596565567</t>
  </si>
  <si>
    <t>-596.993380037416 52.7425636644807 -516.795943490089</t>
  </si>
  <si>
    <t>-420.124131606182 134.97203143712 -328.005208627074</t>
  </si>
  <si>
    <t>-540.988322559506 319.72710735997 -98.5127464387997</t>
  </si>
  <si>
    <t>-579.831771180509 311.473571279483 315.160632393317</t>
  </si>
  <si>
    <t>-632.231003033775 327.84318558475 775.035222684036</t>
  </si>
  <si>
    <t>-481.487493709038 333.252047684204 830.990132350616</t>
  </si>
  <si>
    <t>-518.437045934336 133.882599339235 -98.1712577640287</t>
  </si>
  <si>
    <t>-520.700058037474 107.455909969199 316.556477439174</t>
  </si>
  <si>
    <t>-553.79273297901 37.3403537403401 773.232723918719</t>
  </si>
  <si>
    <t>-404.422474656626 46.6100355404699 832.278492600177</t>
  </si>
  <si>
    <t>9763-20170724T120902.075020100.bin</t>
  </si>
  <si>
    <t>-530.289953171294 226.770923932435 -96.7168861671553</t>
  </si>
  <si>
    <t>-548.564292648662 224.28202731757 -205.883546116453</t>
  </si>
  <si>
    <t>-560.935463134193 226.123184688462 -297.912942463583</t>
  </si>
  <si>
    <t>-571.782778026584 229.262817714741 -381.042937595886</t>
  </si>
  <si>
    <t>-581.697609031743 233.890613033772 -464.219974922197</t>
  </si>
  <si>
    <t>-595.132204812148 242.265715209111 -585.85183494778</t>
  </si>
  <si>
    <t>-588.419733721022 249.093917795529 -663.624173520375</t>
  </si>
  <si>
    <t>-588.844124968782 269.878335625993 -530.369910278589</t>
  </si>
  <si>
    <t>-579.977433418959 421.950863512563 -496.719554797551</t>
  </si>
  <si>
    <t>-426.488624798835 438.638881981018 -260.623702119452</t>
  </si>
  <si>
    <t>-201.090585973949 386.008605742201 -241.276642243134</t>
  </si>
  <si>
    <t>-589.6303394934 207.303158805114 -534.591687293992</t>
  </si>
  <si>
    <t>-597.54618413852 52.5243262282754 -516.734889502432</t>
  </si>
  <si>
    <t>-420.616432542177 134.676984292591 -327.988012349289</t>
  </si>
  <si>
    <t>-541.458179465503 319.786749664827 -98.6184383688415</t>
  </si>
  <si>
    <t>-580.284336468842 311.476768023736 315.055469849613</t>
  </si>
  <si>
    <t>-632.263027967759 327.818420001901 774.995549793174</t>
  </si>
  <si>
    <t>-481.499707718533 333.354849724124 830.884355891525</t>
  </si>
  <si>
    <t>-519.408130840255 133.756541176063 -98.2648599521651</t>
  </si>
  <si>
    <t>-521.473009814635 107.384836468427 316.467377622772</t>
  </si>
  <si>
    <t>-554.22849478551 37.502630361716 773.187785652724</t>
  </si>
  <si>
    <t>-404.561596853894 46.7025748967255 831.488763332587</t>
  </si>
  <si>
    <t>9763-20170724T120902.142702200.bin</t>
  </si>
  <si>
    <t>-531.74285938216 226.598590859751 -96.9428054778232</t>
  </si>
  <si>
    <t>-549.909320346689 224.132656103504 -206.127846352573</t>
  </si>
  <si>
    <t>-562.181508779142 225.917549231143 -298.171545959542</t>
  </si>
  <si>
    <t>-572.937102810594 228.977782072522 -381.31661418334</t>
  </si>
  <si>
    <t>-582.757634270097 233.49675418831 -464.510784411507</t>
  </si>
  <si>
    <t>-596.052361910083 241.678705297068 -586.171162561853</t>
  </si>
  <si>
    <t>-589.27250034078 248.303781243656 -663.95507016991</t>
  </si>
  <si>
    <t>-589.702868401989 269.378511376939 -530.739696710691</t>
  </si>
  <si>
    <t>-580.294962756057 421.505471746339 -497.469282740171</t>
  </si>
  <si>
    <t>-426.092254948627 437.456313271045 -261.787975699889</t>
  </si>
  <si>
    <t>-200.557902916668 385.256415430347 -242.868058117484</t>
  </si>
  <si>
    <t>-590.734634178428 206.798563095932 -534.835483162433</t>
  </si>
  <si>
    <t>-599.236501897899 52.0937027491057 -516.626948258504</t>
  </si>
  <si>
    <t>-422.308107508817 134.168325670563 -327.988081714273</t>
  </si>
  <si>
    <t>-542.370967548733 319.789069224265 -98.8196604775372</t>
  </si>
  <si>
    <t>-581.069538818976 311.449490633263 314.865540388615</t>
  </si>
  <si>
    <t>-632.319241893564 327.774063592447 774.903677396977</t>
  </si>
  <si>
    <t>-481.53710750231 333.466260434188 830.726285705857</t>
  </si>
  <si>
    <t>-521.41047962385 133.366351334621 -98.529490763351</t>
  </si>
  <si>
    <t>-522.988430476503 107.427064653011 316.2322346599</t>
  </si>
  <si>
    <t>-555.372477249549 37.8044533939926 773.010567837432</t>
  </si>
  <si>
    <t>-404.957926744242 47.1115734206901 829.337096064638</t>
  </si>
  <si>
    <t>9763-20170724T120902.206919100.bin</t>
  </si>
  <si>
    <t>-532.739673271781 226.548488636434 -97.1046847020987</t>
  </si>
  <si>
    <t>-550.880231035306 224.109635099949 -206.294835064792</t>
  </si>
  <si>
    <t>-563.107798639682 225.855925332775 -298.345138329051</t>
  </si>
  <si>
    <t>-573.813916113579 228.858399243216 -381.498589319972</t>
  </si>
  <si>
    <t>-583.576167776853 233.29413839514 -464.704126936198</t>
  </si>
  <si>
    <t>-596.77593625166 241.325952177327 -586.384684446517</t>
  </si>
  <si>
    <t>-589.942102361337 247.769423454037 -664.179362357016</t>
  </si>
  <si>
    <t>-590.372162388818 269.093167845148 -530.993293068693</t>
  </si>
  <si>
    <t>-580.538889991347 421.255507115276 -498.019256265607</t>
  </si>
  <si>
    <t>-425.304779331655 437.389737769595 -263.028469695471</t>
  </si>
  <si>
    <t>-199.681244953181 385.695962458954 -243.785215578741</t>
  </si>
  <si>
    <t>-591.595807741479 206.510170260405 -534.991397550084</t>
  </si>
  <si>
    <t>-600.53984127462 51.8575736597365 -516.575275375649</t>
  </si>
  <si>
    <t>-423.701441294284 133.801387029286 -328.042966244959</t>
  </si>
  <si>
    <t>-543.067656423953 319.776381407877 -98.9560414717238</t>
  </si>
  <si>
    <t>-581.586985436098 311.446319743606 314.746122679109</t>
  </si>
  <si>
    <t>-632.375404054399 327.685995733453 774.845767561916</t>
  </si>
  <si>
    <t>-481.581514017035 333.284350918789 830.646048839077</t>
  </si>
  <si>
    <t>-522.559609742733 133.377363456125 -98.6682349939672</t>
  </si>
  <si>
    <t>-524.122741750078 107.595100846589 316.103312332626</t>
  </si>
  <si>
    <t>-555.807389959213 38.002780487828 772.996005843356</t>
  </si>
  <si>
    <t>-405.110900486626 47.6291452548237 828.509485793361</t>
  </si>
  <si>
    <t>9763-20170724T120902.245024300.bin</t>
  </si>
  <si>
    <t>-532.949877135264 226.40802276083 -97.1278769385809</t>
  </si>
  <si>
    <t>-551.085930307136 224.00450468149 -206.319536043946</t>
  </si>
  <si>
    <t>-563.304355713871 225.738129077984 -298.371315732153</t>
  </si>
  <si>
    <t>-574.000729020769 228.712400235435 -381.526984521351</t>
  </si>
  <si>
    <t>-583.751773652382 233.102649031859 -464.736201740849</t>
  </si>
  <si>
    <t>-596.934018988642 241.049230003834 -586.424454419092</t>
  </si>
  <si>
    <t>-590.084705001717 247.410579840638 -664.2243884408</t>
  </si>
  <si>
    <t>-590.499604768444 268.85460053043 -531.055713751395</t>
  </si>
  <si>
    <t>-580.537031391466 421.035525060299 -498.214328063211</t>
  </si>
  <si>
    <t>-424.664604347886 437.309904740114 -263.656252636512</t>
  </si>
  <si>
    <t>-199.04155980782 385.748491298869 -244.055289505278</t>
  </si>
  <si>
    <t>-591.799969223342 206.269900041279 -535.00173471738</t>
  </si>
  <si>
    <t>-600.87868876044 51.6430157866826 -516.45642046854</t>
  </si>
  <si>
    <t>-424.023402814034 133.585855337794 -327.932130652988</t>
  </si>
  <si>
    <t>-543.261116712775 319.651429135934 -98.969567730649</t>
  </si>
  <si>
    <t>-581.721376276797 311.367712708185 314.73899221883</t>
  </si>
  <si>
    <t>-632.415521285941 327.61852604583 774.839240492945</t>
  </si>
  <si>
    <t>-481.615835745372 333.140119849089 830.631558045668</t>
  </si>
  <si>
    <t>-522.741951795629 133.147391103849 -98.6739045559325</t>
  </si>
  <si>
    <t>-524.291249428016 107.564540757421 316.110068628795</t>
  </si>
  <si>
    <t>-555.695959900794 37.9939853568844 773.090957650083</t>
  </si>
  <si>
    <t>-405.033278038868 47.2833444641008 828.753206948535</t>
  </si>
  <si>
    <t>9763-20170724T120902.277280300.bin</t>
  </si>
  <si>
    <t>-533.063829414368 226.226204583892 -97.1084602765679</t>
  </si>
  <si>
    <t>-551.199258234065 223.864051158087 -206.301028819609</t>
  </si>
  <si>
    <t>-563.419662492539 225.596667863929 -298.352592580723</t>
  </si>
  <si>
    <t>-574.11929236558 228.556137714963 -381.50839715069</t>
  </si>
  <si>
    <t>-583.87530248992 232.917883908421 -464.718577769551</t>
  </si>
  <si>
    <t>-597.067149898524 240.806597734291 -586.40948078465</t>
  </si>
  <si>
    <t>-590.221458987754 247.107991518535 -664.214666692523</t>
  </si>
  <si>
    <t>-590.596176235861 268.637740326373 -531.057919392294</t>
  </si>
  <si>
    <t>-580.496607775489 420.836329781456 -498.311188499925</t>
  </si>
  <si>
    <t>-423.959252198931 437.097559558684 -264.195352043213</t>
  </si>
  <si>
    <t>-198.333941116838 385.656703214228 -244.306009111137</t>
  </si>
  <si>
    <t>-591.961263048957 206.05210136156 -534.967200801621</t>
  </si>
  <si>
    <t>-601.15282231371 51.4410762934647 -516.341112318351</t>
  </si>
  <si>
    <t>-424.260421485866 133.427760826624 -327.755655538794</t>
  </si>
  <si>
    <t>-543.414714628633 319.491234173127 -98.9547306837651</t>
  </si>
  <si>
    <t>-581.773189864784 311.281836431702 314.764830661328</t>
  </si>
  <si>
    <t>-632.445495319117 327.550460178667 774.853442163141</t>
  </si>
  <si>
    <t>-481.642252103256 333.048002074801 830.638410604123</t>
  </si>
  <si>
    <t>-522.83563994359 132.95952795239 -98.6304288981909</t>
  </si>
  <si>
    <t>-524.221785932609 107.510582781588 316.162351801783</t>
  </si>
  <si>
    <t>-555.480402491194 37.9510225044114 773.208556961241</t>
  </si>
  <si>
    <t>-404.91465053914 46.8444952521409 829.196794183426</t>
  </si>
  <si>
    <t>9763-20170724T120902.342009100.bin</t>
  </si>
  <si>
    <t>-533.245766996513 225.752738666929 -97.0268881955308</t>
  </si>
  <si>
    <t>-551.443996651821 223.459006546098 -206.210502136746</t>
  </si>
  <si>
    <t>-563.710938189289 225.215598933472 -298.255404735965</t>
  </si>
  <si>
    <t>-574.450830355147 228.184336389499 -381.405752343766</t>
  </si>
  <si>
    <t>-584.245861377342 232.541653185751 -464.611651177751</t>
  </si>
  <si>
    <t>-597.493445653352 240.40974670364 -586.29778177937</t>
  </si>
  <si>
    <t>-590.678509173573 246.683685878779 -664.107820606236</t>
  </si>
  <si>
    <t>-590.961452850549 268.249884534071 -530.957857908663</t>
  </si>
  <si>
    <t>-580.673985780941 420.464091925861 -498.369945108153</t>
  </si>
  <si>
    <t>-422.669149906723 436.928051272624 -265.25638383903</t>
  </si>
  <si>
    <t>-197.058205672177 385.599597170873 -244.918800947357</t>
  </si>
  <si>
    <t>-592.399580125009 205.664805100959 -534.848106306221</t>
  </si>
  <si>
    <t>-601.743334082147 51.0601096993805 -516.17176943673</t>
  </si>
  <si>
    <t>-424.983567635128 133.191605508107 -327.419291232023</t>
  </si>
  <si>
    <t>-543.692015678565 319.0222471027 -98.8819094589486</t>
  </si>
  <si>
    <t>-581.650022323939 311.142999499145 314.880965748229</t>
  </si>
  <si>
    <t>-632.497570734 327.363575314451 774.922060106725</t>
  </si>
  <si>
    <t>-481.680963234765 332.726312094813 830.68421541323</t>
  </si>
  <si>
    <t>-522.999402026106 132.456484108707 -98.5212180003845</t>
  </si>
  <si>
    <t>-523.958628239568 107.51476805692 316.303581435884</t>
  </si>
  <si>
    <t>-555.109326901634 37.9531426134809 773.370555777923</t>
  </si>
  <si>
    <t>-404.793103687152 47.2525872991321 829.959994686396</t>
  </si>
  <si>
    <t>9763-20170724T120902.374598700.bin</t>
  </si>
  <si>
    <t>-533.372863651475 225.426644318617 -96.9847353290108</t>
  </si>
  <si>
    <t>-551.636257259206 223.185335284723 -206.1584939094</t>
  </si>
  <si>
    <t>-563.925498345594 224.979872780339 -298.199756014975</t>
  </si>
  <si>
    <t>-574.672879331336 227.980275422984 -381.347926976398</t>
  </si>
  <si>
    <t>-584.462796772137 232.366309177002 -464.552872818479</t>
  </si>
  <si>
    <t>-597.689223682435 240.273172960844 -586.238856461201</t>
  </si>
  <si>
    <t>-590.881893098159 246.574756525673 -664.04734948121</t>
  </si>
  <si>
    <t>-591.153170409366 268.09544993684 -530.890452312889</t>
  </si>
  <si>
    <t>-580.755915772474 420.302008305291 -498.310709735386</t>
  </si>
  <si>
    <t>-421.861953523064 437.138330948551 -265.828663763647</t>
  </si>
  <si>
    <t>-196.266038281447 385.798020402334 -245.354767374502</t>
  </si>
  <si>
    <t>-592.618019687234 205.511970804883 -534.797766674674</t>
  </si>
  <si>
    <t>-602.048211729656 50.9133747576891 -516.173295502184</t>
  </si>
  <si>
    <t>-425.319481960388 133.011378950384 -327.366866021127</t>
  </si>
  <si>
    <t>-543.851650643725 318.709598514759 -98.8321668095846</t>
  </si>
  <si>
    <t>-581.575061563686 311.028480621152 314.955916961164</t>
  </si>
  <si>
    <t>-632.512800657101 327.269911218549 774.966840416908</t>
  </si>
  <si>
    <t>-481.6906904562 332.557471936739 830.721060801448</t>
  </si>
  <si>
    <t>-523.143423397001 132.120100523061 -98.4920290303335</t>
  </si>
  <si>
    <t>-523.805309205648 107.348216781658 316.343526114012</t>
  </si>
  <si>
    <t>-555.008494188772 37.8366318352464 773.402590723437</t>
  </si>
  <si>
    <t>-404.732869689584 46.8247527356457 830.150073093222</t>
  </si>
  <si>
    <t>9763-20170724T120902.442800900.bin</t>
  </si>
  <si>
    <t>-533.630471783129 224.8082580878 -96.9700456400193</t>
  </si>
  <si>
    <t>-551.97992195183 222.678324777105 -206.131664545546</t>
  </si>
  <si>
    <t>-564.298180818338 224.550578137998 -298.167456493386</t>
  </si>
  <si>
    <t>-575.055287910156 227.616999322473 -381.312012012415</t>
  </si>
  <si>
    <t>-584.839131350548 232.063038105789 -464.514480790825</t>
  </si>
  <si>
    <t>-598.039894675142 240.050938704816 -586.19784131806</t>
  </si>
  <si>
    <t>-591.263569638111 246.417544655396 -664.003783738287</t>
  </si>
  <si>
    <t>-591.476573999109 267.835670771842 -530.833834218</t>
  </si>
  <si>
    <t>-580.903771554039 420.027191179102 -498.268900011888</t>
  </si>
  <si>
    <t>-420.379721866749 437.7033669701 -266.972132570317</t>
  </si>
  <si>
    <t>-194.912076148261 385.923556181057 -246.194188696207</t>
  </si>
  <si>
    <t>-593.018457125488 205.256288278229 -534.774722457248</t>
  </si>
  <si>
    <t>-602.556650758724 50.6391020343103 -516.335037866714</t>
  </si>
  <si>
    <t>-425.87563243799 132.506544212349 -327.453135615445</t>
  </si>
  <si>
    <t>-543.996309133675 318.076657435628 -98.7670033821885</t>
  </si>
  <si>
    <t>-581.399193755842 310.756052016001 315.056671928156</t>
  </si>
  <si>
    <t>-632.540511492302 327.113233997399 775.037053912966</t>
  </si>
  <si>
    <t>-481.706850035249 332.405661716831 830.759591840068</t>
  </si>
  <si>
    <t>-523.525490612658 131.494307188598 -98.5480732027022</t>
  </si>
  <si>
    <t>-523.521855710804 106.874706516729 316.297102690358</t>
  </si>
  <si>
    <t>-554.858526157688 37.5170593213322 773.3515755005</t>
  </si>
  <si>
    <t>-404.677344477573 46.2713990108584 830.384765285673</t>
  </si>
  <si>
    <t>9763-20170724T120902.506974400.bin</t>
  </si>
  <si>
    <t>-533.725696295348 224.113712757548 -96.9915488326111</t>
  </si>
  <si>
    <t>-552.196649496823 222.099964037004 -206.134897443244</t>
  </si>
  <si>
    <t>-564.600798553266 224.079070642915 -298.156978952064</t>
  </si>
  <si>
    <t>-575.429630912018 227.247014939325 -381.288311050438</t>
  </si>
  <si>
    <t>-585.279494015169 231.799451783587 -464.477263878603</t>
  </si>
  <si>
    <t>-598.570833924461 239.948488977871 -586.140133613542</t>
  </si>
  <si>
    <t>-591.873241145956 246.410922901999 -663.944931218787</t>
  </si>
  <si>
    <t>-591.946781180691 267.659546556204 -530.746515701726</t>
  </si>
  <si>
    <t>-581.129998035158 419.824783071902 -498.109314297853</t>
  </si>
  <si>
    <t>-419.318445391787 437.832474113909 -267.737146625144</t>
  </si>
  <si>
    <t>-193.909256231326 385.936084784471 -246.618560370001</t>
  </si>
  <si>
    <t>-593.530688379198 205.08587523222 -534.764515242041</t>
  </si>
  <si>
    <t>-603.143009046449 50.4536159406121 -516.519561618069</t>
  </si>
  <si>
    <t>-426.187038243916 131.960565739495 -327.575298814637</t>
  </si>
  <si>
    <t>-543.973288315766 317.509365820065 -98.7198704037656</t>
  </si>
  <si>
    <t>-581.237190297189 310.379069870142 315.119594134724</t>
  </si>
  <si>
    <t>-632.548377739079 326.988487322418 775.073500487304</t>
  </si>
  <si>
    <t>-481.707465116926 332.252854145727 830.779255889246</t>
  </si>
  <si>
    <t>-523.732036779396 130.680843992713 -98.6838039313781</t>
  </si>
  <si>
    <t>-523.359426132578 106.245095167923 316.172031381725</t>
  </si>
  <si>
    <t>-554.963851025813 37.3307746811595 773.26359340497</t>
  </si>
  <si>
    <t>-404.737511982599 46.2758654829329 830.148194210899</t>
  </si>
  <si>
    <t>9763-20170724T120902.540565700.bin</t>
  </si>
  <si>
    <t>-533.724328905576 223.910466326566 -97.0274434260398</t>
  </si>
  <si>
    <t>-552.255998723531 221.940961875771 -206.161320047876</t>
  </si>
  <si>
    <t>-564.722485837027 223.966737831438 -298.173809931139</t>
  </si>
  <si>
    <t>-575.612202066062 227.181492813889 -381.295482486017</t>
  </si>
  <si>
    <t>-585.527531960434 231.785193117832 -464.473869065985</t>
  </si>
  <si>
    <t>-598.919608065723 240.014174373665 -586.12026433808</t>
  </si>
  <si>
    <t>-592.272228033875 246.518627915461 -663.926043713295</t>
  </si>
  <si>
    <t>-592.242609469612 267.688684422435 -530.714653076896</t>
  </si>
  <si>
    <t>-581.308849322958 419.839248229227 -498.038050997024</t>
  </si>
  <si>
    <t>-418.983180213865 437.670986337748 -268.014206622766</t>
  </si>
  <si>
    <t>-193.601364793586 385.677176690783 -246.843290971764</t>
  </si>
  <si>
    <t>-593.843910245818 205.118098468151 -534.771095952884</t>
  </si>
  <si>
    <t>-603.46372434243 50.4731413498664 -516.616351109055</t>
  </si>
  <si>
    <t>-426.353631189446 131.772323065383 -327.714676326307</t>
  </si>
  <si>
    <t>-543.890497512086 317.335214621869 -98.7056828830748</t>
  </si>
  <si>
    <t>-581.147732142982 310.221915519086 315.134783196786</t>
  </si>
  <si>
    <t>-632.546499380202 326.933155799234 775.082223395356</t>
  </si>
  <si>
    <t>-481.705528604707 332.228380241193 830.784890566245</t>
  </si>
  <si>
    <t>-523.805453442675 130.4587214598 -98.7531567439188</t>
  </si>
  <si>
    <t>-523.485978875309 105.98838058023 316.100675769204</t>
  </si>
  <si>
    <t>-555.136764024246 37.2075979525912 773.189383605738</t>
  </si>
  <si>
    <t>-404.801130260366 45.9952500990942 829.809194509673</t>
  </si>
  <si>
    <t>9763-20170724T120902.577165300.bin</t>
  </si>
  <si>
    <t>-533.805062569645 223.802192068707 -97.0754945259366</t>
  </si>
  <si>
    <t>-552.366586142304 221.875569477403 -206.205098483809</t>
  </si>
  <si>
    <t>-564.885731798886 223.954357291871 -298.209345070467</t>
  </si>
  <si>
    <t>-575.834059976377 227.224929069097 -381.321168602769</t>
  </si>
  <si>
    <t>-585.819197156238 231.892364868824 -464.487431200598</t>
  </si>
  <si>
    <t>-599.325523283166 240.224171290402 -586.114261671379</t>
  </si>
  <si>
    <t>-592.743795374857 246.791157242148 -663.920373183183</t>
  </si>
  <si>
    <t>-592.595694641614 267.851744645846 -530.691878688965</t>
  </si>
  <si>
    <t>-581.547086913767 419.981240666074 -497.987374799193</t>
  </si>
  <si>
    <t>-418.784067019106 437.581353244657 -268.254907807611</t>
  </si>
  <si>
    <t>-193.452894569316 385.441214055756 -246.905519636665</t>
  </si>
  <si>
    <t>-594.202501662879 205.284625923698 -534.799285530324</t>
  </si>
  <si>
    <t>-603.823631174301 50.627930842031 -516.712263078594</t>
  </si>
  <si>
    <t>-426.542472522493 131.841648896669 -327.887055000233</t>
  </si>
  <si>
    <t>-543.858256874136 317.232071205254 -98.7093620106699</t>
  </si>
  <si>
    <t>-581.112903424624 310.12039754229 315.131340498154</t>
  </si>
  <si>
    <t>-632.554134222798 326.867376269248 775.083660728701</t>
  </si>
  <si>
    <t>-481.711476520627 332.140690371014 830.783850486218</t>
  </si>
  <si>
    <t>-524.025422956003 130.329597179087 -98.834687211712</t>
  </si>
  <si>
    <t>-523.694237908592 105.784148781791 316.014643862169</t>
  </si>
  <si>
    <t>-555.373177636076 37.1806708732827 773.103703070261</t>
  </si>
  <si>
    <t>-404.886961679358 45.8461142457784 829.341063241672</t>
  </si>
  <si>
    <t>9763-20170724T120902.642905100.bin</t>
  </si>
  <si>
    <t>-534.271681709978 223.774086663466 -97.1600972156081</t>
  </si>
  <si>
    <t>-552.90134518394 221.91777476681 -206.279323233469</t>
  </si>
  <si>
    <t>-565.503533367599 224.089351040778 -298.269982076545</t>
  </si>
  <si>
    <t>-576.537443431894 227.459697590741 -381.366589148834</t>
  </si>
  <si>
    <t>-586.618675921309 232.242731476061 -464.514844036915</t>
  </si>
  <si>
    <t>-600.27724281462 240.760514464522 -586.111693639249</t>
  </si>
  <si>
    <t>-593.847004496 247.427040777773 -663.921906055217</t>
  </si>
  <si>
    <t>-593.451669267706 268.303158718171 -530.658449269599</t>
  </si>
  <si>
    <t>-582.090795028674 420.410192549415 -497.941216154918</t>
  </si>
  <si>
    <t>-418.686003275365 437.559164563388 -268.630567439084</t>
  </si>
  <si>
    <t>-193.472828458476 385.097736567458 -246.828016605145</t>
  </si>
  <si>
    <t>-595.116222375864 205.743066515181 -534.853813004233</t>
  </si>
  <si>
    <t>-604.827296035499 51.0801269624794 -516.936381579664</t>
  </si>
  <si>
    <t>-427.333496317895 132.229490961938 -328.102493124737</t>
  </si>
  <si>
    <t>-543.960645225731 317.257939073468 -98.7565100748233</t>
  </si>
  <si>
    <t>-581.134513251465 310.148669362938 315.091513273165</t>
  </si>
  <si>
    <t>-632.553723586207 326.807584808998 775.060715607604</t>
  </si>
  <si>
    <t>-481.712593627906 332.373849454617 830.736482272876</t>
  </si>
  <si>
    <t>-524.873350132622 130.238362821113 -98.9898295668346</t>
  </si>
  <si>
    <t>-524.234916403783 105.654329832314 315.856916100104</t>
  </si>
  <si>
    <t>-555.953130919887 37.3035758150374 772.953296962765</t>
  </si>
  <si>
    <t>-405.104895138242 46.0166698280927 828.204722979672</t>
  </si>
  <si>
    <t>9763-20170724T120902.674969300.bin</t>
  </si>
  <si>
    <t>-534.651773144532 223.89953345075 -97.2151230506341</t>
  </si>
  <si>
    <t>-553.313950982017 222.06464638988 -206.328970898358</t>
  </si>
  <si>
    <t>-565.933771350645 224.263403182879 -298.316744817801</t>
  </si>
  <si>
    <t>-576.97956794273 227.662759451066 -381.410590207583</t>
  </si>
  <si>
    <t>-587.068731892137 232.4788563785 -464.555831838968</t>
  </si>
  <si>
    <t>-600.734438279806 241.049697707508 -586.148229088638</t>
  </si>
  <si>
    <t>-594.370645273788 247.739313604986 -663.961937198241</t>
  </si>
  <si>
    <t>-593.882135561687 268.567554667297 -530.686027821875</t>
  </si>
  <si>
    <t>-582.370780373546 420.678728566155 -497.989670959816</t>
  </si>
  <si>
    <t>-418.672717529665 437.443471792787 -268.85974065645</t>
  </si>
  <si>
    <t>-193.572170746242 384.58816308714 -246.846316251416</t>
  </si>
  <si>
    <t>-595.593860878448 206.010512380127 -534.903032118016</t>
  </si>
  <si>
    <t>-605.370592187503 51.3386371355205 -517.090729913549</t>
  </si>
  <si>
    <t>-427.922201360036 132.495336344788 -328.12079019098</t>
  </si>
  <si>
    <t>-544.167679208761 317.403789532118 -98.7940113763535</t>
  </si>
  <si>
    <t>-581.239460733268 310.256616270925 315.062488611041</t>
  </si>
  <si>
    <t>-632.593905302731 326.724701407397 775.044532946975</t>
  </si>
  <si>
    <t>-481.740775187438 332.03387506288 830.713018162364</t>
  </si>
  <si>
    <t>-525.427318459703 130.376702283285 -99.0593154327983</t>
  </si>
  <si>
    <t>-524.598085431672 105.731607101325 315.78341461764</t>
  </si>
  <si>
    <t>-556.206067994317 37.3923466083993 772.886483789301</t>
  </si>
  <si>
    <t>-405.21612312249 46.3680129131894 827.707088797585</t>
  </si>
  <si>
    <t>9763-20170724T120902.742654500.bin</t>
  </si>
  <si>
    <t>-535.466849574662 224.288533849416 -97.3117219944193</t>
  </si>
  <si>
    <t>-554.128320811254 222.491715600044 -206.42652387618</t>
  </si>
  <si>
    <t>-566.726400650331 224.729785972348 -298.416139375934</t>
  </si>
  <si>
    <t>-577.743710174873 228.169022598609 -381.512075923104</t>
  </si>
  <si>
    <t>-587.79538211597 233.027271019165 -464.659534447918</t>
  </si>
  <si>
    <t>-601.396118719794 241.662569440376 -586.254675812184</t>
  </si>
  <si>
    <t>-595.079034567069 248.36986557293 -664.070604484689</t>
  </si>
  <si>
    <t>-594.510678139927 269.149574042859 -530.781272080241</t>
  </si>
  <si>
    <t>-582.606035389396 421.251334596287 -498.205214192572</t>
  </si>
  <si>
    <t>-418.570347422262 437.866111304302 -269.30603440576</t>
  </si>
  <si>
    <t>-193.614782288609 384.935762881755 -246.027246160597</t>
  </si>
  <si>
    <t>-596.345794325672 206.597372448485 -535.018152653952</t>
  </si>
  <si>
    <t>-606.330767450023 51.924588985956 -517.334295060406</t>
  </si>
  <si>
    <t>-429.047777068198 132.809386679884 -328.063590585643</t>
  </si>
  <si>
    <t>-544.688918828993 317.809948837538 -98.8703847599571</t>
  </si>
  <si>
    <t>-581.586691241343 310.572272923962 315.000143826994</t>
  </si>
  <si>
    <t>-632.659327440963 326.625194171275 775.012097441062</t>
  </si>
  <si>
    <t>-481.786180716509 331.803301406635 830.638555450799</t>
  </si>
  <si>
    <t>-526.44170659489 130.72784188418 -99.1465594922274</t>
  </si>
  <si>
    <t>-525.382106221232 106.003163600904 315.690980110017</t>
  </si>
  <si>
    <t>-556.498524830546 37.5267663293562 772.853284963309</t>
  </si>
  <si>
    <t>-405.318511576743 46.5746721219894 827.135528027393</t>
  </si>
  <si>
    <t>9763-20170724T120902.806347700.bin</t>
  </si>
  <si>
    <t>-536.400741361703 224.71063943122 -97.4069933948639</t>
  </si>
  <si>
    <t>-554.963577192059 222.953486058686 -206.53922244269</t>
  </si>
  <si>
    <t>-567.491078143795 225.22771126211 -298.537684914984</t>
  </si>
  <si>
    <t>-578.449069658684 228.701727878532 -381.639964309119</t>
  </si>
  <si>
    <t>-588.445327570678 233.596550324115 -464.791962526268</t>
  </si>
  <si>
    <t>-601.969152498973 242.285942755809 -586.39184501612</t>
  </si>
  <si>
    <t>-595.582673659115 248.998205437211 -664.201644893081</t>
  </si>
  <si>
    <t>-595.059172868726 269.746978217456 -530.908523739211</t>
  </si>
  <si>
    <t>-582.771241833458 421.842986549616 -498.455925874957</t>
  </si>
  <si>
    <t>-418.609401659458 438.485770360264 -269.649319583803</t>
  </si>
  <si>
    <t>-193.986568124028 384.978580824813 -244.547660241518</t>
  </si>
  <si>
    <t>-597.010869407889 207.199307295239 -535.161112476773</t>
  </si>
  <si>
    <t>-607.133856797527 52.5145584030786 -517.620834690692</t>
  </si>
  <si>
    <t>-430.210984262336 133.265323144178 -328.029432774458</t>
  </si>
  <si>
    <t>-545.478511259359 318.313306174092 -98.963335013377</t>
  </si>
  <si>
    <t>-582.204266567744 310.850053472513 314.918480178445</t>
  </si>
  <si>
    <t>-632.724620256184 326.573695037183 774.985495576623</t>
  </si>
  <si>
    <t>-481.823452062538 332.026707280252 830.509784919018</t>
  </si>
  <si>
    <t>-527.507217140078 131.092517654036 -99.2197019057576</t>
  </si>
  <si>
    <t>-526.09648832581 106.26950513246 315.610840211538</t>
  </si>
  <si>
    <t>-556.590268163949 37.730692463027 772.86053091283</t>
  </si>
  <si>
    <t>-405.368237277875 47.2779550701252 826.939864396676</t>
  </si>
  <si>
    <t>9763-20170724T120902.840941200.bin</t>
  </si>
  <si>
    <t>-536.971566144309 224.92486902098 -97.4569110122934</t>
  </si>
  <si>
    <t>-555.411794794163 223.20074130716 -206.610358400976</t>
  </si>
  <si>
    <t>-567.872250667084 225.510768741232 -298.617047033391</t>
  </si>
  <si>
    <t>-578.783515167071 229.020509874685 -381.72403056033</t>
  </si>
  <si>
    <t>-588.746294196041 233.954731561456 -464.877671710351</t>
  </si>
  <si>
    <t>-602.235462067164 242.705462669124 -586.476963724733</t>
  </si>
  <si>
    <t>-595.770410957442 249.441372250252 -664.278234812067</t>
  </si>
  <si>
    <t>-595.30889997697 270.137559629261 -530.981541673844</t>
  </si>
  <si>
    <t>-582.73050446514 422.210831570909 -498.545013914164</t>
  </si>
  <si>
    <t>-418.566807360103 438.874962288685 -269.741315075885</t>
  </si>
  <si>
    <t>-194.161756931468 384.981575095786 -243.54192556482</t>
  </si>
  <si>
    <t>-597.324199197913 207.593680906763 -535.258880407021</t>
  </si>
  <si>
    <t>-607.566995995944 52.9057589839485 -517.823935222209</t>
  </si>
  <si>
    <t>-430.7042917502 133.634625292977 -328.072038230476</t>
  </si>
  <si>
    <t>-546.027800550931 318.591100721624 -99.0067598515978</t>
  </si>
  <si>
    <t>-582.644097579721 310.998657984334 314.882326185728</t>
  </si>
  <si>
    <t>-632.789301709543 326.507983741523 774.982975898984</t>
  </si>
  <si>
    <t>-481.864578313177 331.885967256888 830.450419093111</t>
  </si>
  <si>
    <t>-528.080272356755 131.220420738069 -99.2546051442067</t>
  </si>
  <si>
    <t>-526.39203660761 106.381665469863 315.574077558978</t>
  </si>
  <si>
    <t>-556.575858076063 37.7280482006836 772.866949358472</t>
  </si>
  <si>
    <t>-405.329839555987 46.9356074334476 826.938098375187</t>
  </si>
  <si>
    <t>9763-20170724T120902.875122900.bin</t>
  </si>
  <si>
    <t>-537.574485430989 225.07565188288 -97.5060521016239</t>
  </si>
  <si>
    <t>-555.904846960217 223.392851196981 -206.678581508669</t>
  </si>
  <si>
    <t>-568.30156941039 225.747842112603 -298.692871143122</t>
  </si>
  <si>
    <t>-579.166366867724 229.302208326345 -381.803911733057</t>
  </si>
  <si>
    <t>-589.09327641418 234.285308741961 -464.959022039983</t>
  </si>
  <si>
    <t>-602.541085355591 243.112583053153 -586.557351485711</t>
  </si>
  <si>
    <t>-595.976832774713 249.873830922083 -664.348167923845</t>
  </si>
  <si>
    <t>-595.604022608753 270.509098097031 -531.045544170072</t>
  </si>
  <si>
    <t>-582.74422010937 422.567157694853 -498.641325977725</t>
  </si>
  <si>
    <t>-418.612106658129 439.316812340521 -269.821139450295</t>
  </si>
  <si>
    <t>-194.468901681634 384.764503071647 -242.758229737688</t>
  </si>
  <si>
    <t>-597.67662419974 207.969407166317 -535.356415385768</t>
  </si>
  <si>
    <t>-608.045730165764 53.2827830160402 -518.001882051421</t>
  </si>
  <si>
    <t>-431.220366983961 133.862890962293 -328.150480533642</t>
  </si>
  <si>
    <t>-546.62534210071 318.805683206817 -99.042984602825</t>
  </si>
  <si>
    <t>-583.139157117958 311.099892887204 314.853107117711</t>
  </si>
  <si>
    <t>-632.852765233049 326.449124009852 774.983644565554</t>
  </si>
  <si>
    <t>-481.899842384901 331.687232842612 830.387567860838</t>
  </si>
  <si>
    <t>-528.731839472846 131.272885784619 -99.3177901052154</t>
  </si>
  <si>
    <t>-526.793963904705 106.423109843361 315.509097476179</t>
  </si>
  <si>
    <t>-556.567145237075 37.7524521538669 772.852387775133</t>
  </si>
  <si>
    <t>-405.30144035994 46.6571435114161 826.919082089326</t>
  </si>
  <si>
    <t>9763-20170724T120902.940804200.bin</t>
  </si>
  <si>
    <t>-538.844760114715 225.518845490767 -97.6403618022235</t>
  </si>
  <si>
    <t>-556.950941723556 223.941979358895 -206.852023279662</t>
  </si>
  <si>
    <t>-569.223164506265 226.404819085929 -298.87989385094</t>
  </si>
  <si>
    <t>-580.001054746462 230.06736677931 -381.997711773343</t>
  </si>
  <si>
    <t>-589.866465138653 235.168512365036 -465.152965509711</t>
  </si>
  <si>
    <t>-603.25213973694 244.18012817044 -586.744648519473</t>
  </si>
  <si>
    <t>-596.492305318808 251.001358236117 -664.513462441955</t>
  </si>
  <si>
    <t>-596.30165377839 271.491513467197 -531.192500611851</t>
  </si>
  <si>
    <t>-582.911538175437 423.486376781779 -498.719987663878</t>
  </si>
  <si>
    <t>-418.476193058134 440.437109281365 -270.132421475594</t>
  </si>
  <si>
    <t>-194.713448625891 384.431077547144 -242.890972566414</t>
  </si>
  <si>
    <t>-598.455501783602 208.960505780721 -535.589937099669</t>
  </si>
  <si>
    <t>-609.013118506341 54.260586646715 -518.443897555676</t>
  </si>
  <si>
    <t>-432.412280385893 134.459241642995 -328.41234880205</t>
  </si>
  <si>
    <t>-547.69984962407 319.353445154171 -99.1307286661234</t>
  </si>
  <si>
    <t>-584.25136490894 311.275495346289 314.754933741497</t>
  </si>
  <si>
    <t>-633.009169511472 326.299163349353 774.982133191928</t>
  </si>
  <si>
    <t>-481.99160587662 331.223050770873 830.238648621992</t>
  </si>
  <si>
    <t>-530.207852534137 131.65575317375 -99.4701346842567</t>
  </si>
  <si>
    <t>-527.843335465324 106.467087133111 315.334051218231</t>
  </si>
  <si>
    <t>-556.561827970928 37.8423737902149 772.786884949976</t>
  </si>
  <si>
    <t>-405.28426570345 46.7450192814676 826.820787238463</t>
  </si>
  <si>
    <t>9763-20170724T120902.974391300.bin</t>
  </si>
  <si>
    <t>-539.434193208051 225.766342704108 -97.6782843099143</t>
  </si>
  <si>
    <t>-557.385122140708 224.240843286389 -206.916234751369</t>
  </si>
  <si>
    <t>-569.561680171553 226.757635991388 -298.955607342222</t>
  </si>
  <si>
    <t>-580.267321541758 230.474371744438 -382.08020501704</t>
  </si>
  <si>
    <t>-590.074418163945 235.636089470163 -465.238608537088</t>
  </si>
  <si>
    <t>-603.390261580447 244.742493022848 -586.830891439947</t>
  </si>
  <si>
    <t>-596.522830052052 251.595828227636 -664.58751001057</t>
  </si>
  <si>
    <t>-596.438705760182 272.009500618749 -531.25717112369</t>
  </si>
  <si>
    <t>-582.776201398654 423.973131501674 -498.783516987512</t>
  </si>
  <si>
    <t>-418.318723551418 441.110227060219 -270.225709936739</t>
  </si>
  <si>
    <t>-194.590799670832 384.677998928122 -243.584645342249</t>
  </si>
  <si>
    <t>-598.656096842725 209.483691847376 -535.69723248008</t>
  </si>
  <si>
    <t>-609.344875285151 54.7866531759271 -518.635750203886</t>
  </si>
  <si>
    <t>-432.722197076804 134.789047743472 -328.517701164851</t>
  </si>
  <si>
    <t>-548.088213965414 319.672904692257 -99.1843370088013</t>
  </si>
  <si>
    <t>-584.785175979527 311.415561945385 314.684884639558</t>
  </si>
  <si>
    <t>-633.053379321448 326.282585649114 774.968145685547</t>
  </si>
  <si>
    <t>-482.015493978858 331.4280199161 830.148681681882</t>
  </si>
  <si>
    <t>-530.969833418881 131.81154327232 -99.5456071062067</t>
  </si>
  <si>
    <t>-528.373761273752 106.480887507701 315.248577999446</t>
  </si>
  <si>
    <t>-556.576354768031 37.9555604713626 772.752732496939</t>
  </si>
  <si>
    <t>-405.303286094543 47.2868393677336 826.726856001075</t>
  </si>
  <si>
    <t>9763-20170724T120903.039566600.bin</t>
  </si>
  <si>
    <t>-540.30648953659 226.286170686243 -97.7403396495228</t>
  </si>
  <si>
    <t>-558.050350060546 224.836283334198 -207.013212746697</t>
  </si>
  <si>
    <t>-570.102791820569 227.408103646244 -299.06718483747</t>
  </si>
  <si>
    <t>-580.716444321623 231.174234394816 -382.201456461942</t>
  </si>
  <si>
    <t>-590.451643125957 236.383219540851 -465.365358889273</t>
  </si>
  <si>
    <t>-603.684131582123 245.557736693981 -586.961728499578</t>
  </si>
  <si>
    <t>-596.640502099448 252.443067389333 -664.699626900459</t>
  </si>
  <si>
    <t>-596.687608505669 272.791414158733 -531.37728075973</t>
  </si>
  <si>
    <t>-582.74588648229 424.768386086456 -499.040655089025</t>
  </si>
  <si>
    <t>-417.586080069457 441.420399569272 -270.953970923717</t>
  </si>
  <si>
    <t>-193.895084093936 384.551326247313 -244.938981634122</t>
  </si>
  <si>
    <t>-599.067986327669 210.272882293983 -535.835283383415</t>
  </si>
  <si>
    <t>-610.037147031301 55.5725799344787 -518.971876514906</t>
  </si>
  <si>
    <t>-433.356814745758 135.213623386588 -328.668025276664</t>
  </si>
  <si>
    <t>-548.669319631953 320.382620910877 -99.2620581304817</t>
  </si>
  <si>
    <t>-585.40887108408 311.700891695197 314.594758948024</t>
  </si>
  <si>
    <t>-633.149329238208 326.207584239113 774.942700073959</t>
  </si>
  <si>
    <t>-482.080944984714 331.387318313634 830.036443850488</t>
  </si>
  <si>
    <t>-532.142521565185 132.188307667032 -99.6543975496194</t>
  </si>
  <si>
    <t>-529.159441734756 106.695491851673 315.127229794587</t>
  </si>
  <si>
    <t>-556.56117753089 37.9870610226242 772.697299279002</t>
  </si>
  <si>
    <t>-405.242413153508 46.7506477611032 826.638718194986</t>
  </si>
  <si>
    <t>9763-20170724T120903.075663300.bin</t>
  </si>
  <si>
    <t>-540.606564612148 226.562055821823 -97.764629823394</t>
  </si>
  <si>
    <t>-558.28498395547 225.155576220947 -207.048729961278</t>
  </si>
  <si>
    <t>-570.309356672959 227.749971534791 -299.105822314602</t>
  </si>
  <si>
    <t>-580.908504364021 231.531822912363 -382.241106729463</t>
  </si>
  <si>
    <t>-590.639798181902 236.751923467983 -465.404806052565</t>
  </si>
  <si>
    <t>-603.878171102579 245.937284180174 -586.999646405225</t>
  </si>
  <si>
    <t>-596.760316139086 252.832213779446 -664.729865179085</t>
  </si>
  <si>
    <t>-596.826242567824 273.164250641825 -531.418925737542</t>
  </si>
  <si>
    <t>-582.64407515586 425.132191897597 -499.123959003471</t>
  </si>
  <si>
    <t>-417.11404016144 441.564647719377 -271.289947060317</t>
  </si>
  <si>
    <t>-193.435728532516 384.746039789013 -245.056553520601</t>
  </si>
  <si>
    <t>-599.312336550481 210.649258928493 -535.870754995173</t>
  </si>
  <si>
    <t>-610.432768723957 55.9537228498573 -519.073165935423</t>
  </si>
  <si>
    <t>-433.757106884439 135.372587208198 -328.723163473761</t>
  </si>
  <si>
    <t>-548.852600496092 320.73190835901 -99.2730388539044</t>
  </si>
  <si>
    <t>-585.592056871412 311.871231843259 314.579957262998</t>
  </si>
  <si>
    <t>-633.191644107042 326.170387926098 774.936381296797</t>
  </si>
  <si>
    <t>-482.11314142921 331.329354343999 830.004353180146</t>
  </si>
  <si>
    <t>-532.582740408149 132.396688343846 -99.683078033983</t>
  </si>
  <si>
    <t>-529.388263499093 106.893864106533 315.096355237041</t>
  </si>
  <si>
    <t>-556.546275048778 38.0046447852544 772.671951240747</t>
  </si>
  <si>
    <t>-405.204094272534 46.3686769872822 826.610977452855</t>
  </si>
  <si>
    <t>9763-20170724T120903.146363400.bin</t>
  </si>
  <si>
    <t>-541.078501009068 227.141610062153 -97.783058190457</t>
  </si>
  <si>
    <t>-558.749974560674 225.810630628014 -207.069244157102</t>
  </si>
  <si>
    <t>-570.758624232279 228.464534691009 -299.1266281162</t>
  </si>
  <si>
    <t>-581.339381132423 232.300450726967 -382.261920089877</t>
  </si>
  <si>
    <t>-591.047728259038 237.57324613506 -465.424897458147</t>
  </si>
  <si>
    <t>-604.247448243544 246.833834255747 -587.018159841937</t>
  </si>
  <si>
    <t>-596.993405694065 253.770702757614 -664.732290741186</t>
  </si>
  <si>
    <t>-597.114567884833 274.023146991101 -531.429329766046</t>
  </si>
  <si>
    <t>-582.361086705951 425.947692592548 -499.199329064003</t>
  </si>
  <si>
    <t>-416.428254339749 442.525955524927 -271.668977425374</t>
  </si>
  <si>
    <t>-192.913700428253 385.376463863625 -244.767259715164</t>
  </si>
  <si>
    <t>-599.796456583676 211.517625354295 -535.898740526034</t>
  </si>
  <si>
    <t>-611.254523270377 56.8372971351514 -519.197855262776</t>
  </si>
  <si>
    <t>-434.745947202515 135.953860277631 -328.717096295907</t>
  </si>
  <si>
    <t>-549.036895366482 321.381635128822 -99.2685928363385</t>
  </si>
  <si>
    <t>-585.782479840227 312.195120637849 314.57681046562</t>
  </si>
  <si>
    <t>-633.263513171218 326.094525835043 774.922745728973</t>
  </si>
  <si>
    <t>-482.188229865811 331.096170974996 830.014051650877</t>
  </si>
  <si>
    <t>-533.35075653379 132.904179251685 -99.716097999978</t>
  </si>
  <si>
    <t>-529.676902014075 107.204587784981 315.04723399206</t>
  </si>
  <si>
    <t>-556.501510783234 38.2131778273988 772.616133671075</t>
  </si>
  <si>
    <t>-405.186268236887 47.0819065545263 826.550049837116</t>
  </si>
  <si>
    <t>9763-20170724T120903.206024100.bin</t>
  </si>
  <si>
    <t>-541.368904254682 227.547689114257 -97.8177678781598</t>
  </si>
  <si>
    <t>-559.073975986025 226.278679031339 -207.09916104101</t>
  </si>
  <si>
    <t>-571.062634682401 228.97839615507 -299.157873207538</t>
  </si>
  <si>
    <t>-581.605427867669 232.854303646059 -382.296201094061</t>
  </si>
  <si>
    <t>-591.255748941246 238.163275462916 -465.463555356245</t>
  </si>
  <si>
    <t>-604.348254986945 247.472016180508 -587.064794100801</t>
  </si>
  <si>
    <t>-596.987088704915 254.434822436081 -664.766440366561</t>
  </si>
  <si>
    <t>-597.17210222628 274.635848444478 -531.469156622347</t>
  </si>
  <si>
    <t>-582.022370934943 426.528494939701 -499.255766407221</t>
  </si>
  <si>
    <t>-415.465340982188 442.734050001728 -272.155131453357</t>
  </si>
  <si>
    <t>-192.113773953213 385.053505299033 -245.033766395155</t>
  </si>
  <si>
    <t>-600.03468896469 212.138886479242 -535.945413508368</t>
  </si>
  <si>
    <t>-611.767700253317 57.4628654963603 -519.423796039091</t>
  </si>
  <si>
    <t>-435.327505782698 136.179004825048 -328.587421183565</t>
  </si>
  <si>
    <t>-549.107422942336 321.892273646521 -99.2721797296613</t>
  </si>
  <si>
    <t>-585.75916550761 312.450132826581 314.575757271894</t>
  </si>
  <si>
    <t>-633.333523974193 325.983186546469 774.931659551826</t>
  </si>
  <si>
    <t>-482.259597056155 330.511712971203 830.06775401603</t>
  </si>
  <si>
    <t>-533.794698867337 133.212097659161 -99.763328406029</t>
  </si>
  <si>
    <t>-529.833355569729 107.464422271258 314.994430741565</t>
  </si>
  <si>
    <t>-556.435075706211 38.2755677655837 772.569739600265</t>
  </si>
  <si>
    <t>-405.095230727404 46.4459705892114 826.545009272399</t>
  </si>
  <si>
    <t>9763-20170724T120903.238111200.bin</t>
  </si>
  <si>
    <t>-541.507292171113 227.682152099511 -97.8163980711998</t>
  </si>
  <si>
    <t>-559.234455609493 226.436925730643 -207.094362107266</t>
  </si>
  <si>
    <t>-571.236085462063 229.162134990797 -299.15067754439</t>
  </si>
  <si>
    <t>-581.788083170358 233.064104547513 -382.286509867918</t>
  </si>
  <si>
    <t>-591.4449147936 238.401228316931 -465.45151371996</t>
  </si>
  <si>
    <t>-604.543606989019 247.75421609054 -587.048607045823</t>
  </si>
  <si>
    <t>-597.133224361077 254.741677258057 -664.743411346526</t>
  </si>
  <si>
    <t>-597.333246136177 274.896569855457 -531.447164943922</t>
  </si>
  <si>
    <t>-582.016154367655 426.760581793428 -499.196526823744</t>
  </si>
  <si>
    <t>-414.935176298924 442.457033608629 -272.445345001242</t>
  </si>
  <si>
    <t>-191.724436995407 384.122364098104 -245.564802486538</t>
  </si>
  <si>
    <t>-600.258807148889 212.403809449856 -535.938673646653</t>
  </si>
  <si>
    <t>-612.072760059978 57.7163899171921 -519.544927815151</t>
  </si>
  <si>
    <t>-435.647392586035 136.241338453925 -328.533780030113</t>
  </si>
  <si>
    <t>-549.203869719499 322.05299967534 -99.2704729656766</t>
  </si>
  <si>
    <t>-585.732622249517 312.519626735634 314.586267759678</t>
  </si>
  <si>
    <t>-633.361539333663 325.932707443614 774.929059901009</t>
  </si>
  <si>
    <t>-482.284761552399 330.581308238087 830.047331912242</t>
  </si>
  <si>
    <t>-533.974596115047 133.298142926022 -99.7816242383872</t>
  </si>
  <si>
    <t>-529.817145697264 107.5629614609 314.974964313048</t>
  </si>
  <si>
    <t>-556.405461362208 38.2766184494494 772.540546940345</t>
  </si>
  <si>
    <t>-405.057863645016 46.2209667447382 826.527642893968</t>
  </si>
  <si>
    <t>9763-20170724T120903.277862800.bin</t>
  </si>
  <si>
    <t>-541.623542302772 227.724605754326 -97.8175265502796</t>
  </si>
  <si>
    <t>-559.406522500924 226.488376966884 -207.086673354033</t>
  </si>
  <si>
    <t>-571.444055440953 229.230819263371 -299.137756423016</t>
  </si>
  <si>
    <t>-582.023538775379 233.152668159755 -382.269203832096</t>
  </si>
  <si>
    <t>-591.702730755062 238.512914706852 -465.42995885763</t>
  </si>
  <si>
    <t>-604.828270683943 247.903043994098 -587.021278248951</t>
  </si>
  <si>
    <t>-597.359792148108 254.924832712106 -664.707343365757</t>
  </si>
  <si>
    <t>-597.570021832797 275.027193457902 -531.416910905834</t>
  </si>
  <si>
    <t>-582.044710974884 426.86483714745 -499.131485356633</t>
  </si>
  <si>
    <t>-414.646771785459 442.08105149736 -272.581254197668</t>
  </si>
  <si>
    <t>-191.590349909148 382.889878838814 -246.298878222102</t>
  </si>
  <si>
    <t>-600.567732681955 212.538565187414 -535.919194954188</t>
  </si>
  <si>
    <t>-612.475902117817 57.8514232550447 -519.644589261929</t>
  </si>
  <si>
    <t>-435.88986702746 136.156919194515 -328.606818424675</t>
  </si>
  <si>
    <t>-549.296140298386 322.174818483208 -99.2789586216386</t>
  </si>
  <si>
    <t>-585.768139343113 312.488508867231 314.579227064977</t>
  </si>
  <si>
    <t>-633.38713919041 325.882978834299 774.921791004522</t>
  </si>
  <si>
    <t>-482.310230152203 330.510184873561 830.041371081846</t>
  </si>
  <si>
    <t>-534.132826467686 133.246268655822 -99.8007313181175</t>
  </si>
  <si>
    <t>-529.718033848378 107.486975757348 314.951668922347</t>
  </si>
  <si>
    <t>-556.375122318129 38.2959017310241 772.523674699763</t>
  </si>
  <si>
    <t>-405.013880358396 45.9034987901612 826.521000353076</t>
  </si>
  <si>
    <t>9763-20170724T120903.341535200.bin</t>
  </si>
  <si>
    <t>-542.144170860073 227.600663732233 -97.8818967020792</t>
  </si>
  <si>
    <t>-560.205003414259 226.340426056213 -207.105132738238</t>
  </si>
  <si>
    <t>-572.399412720145 229.096956987179 -299.135194542234</t>
  </si>
  <si>
    <t>-583.088609650006 233.045059875389 -382.251231088368</t>
  </si>
  <si>
    <t>-592.844989990886 238.443671543047 -465.40057322694</t>
  </si>
  <si>
    <t>-606.047063003803 247.902041327243 -586.97829960432</t>
  </si>
  <si>
    <t>-598.458628052225 254.966538020932 -664.649072456723</t>
  </si>
  <si>
    <t>-598.690543141075 274.992348444937 -531.370553050768</t>
  </si>
  <si>
    <t>-582.642559242004 426.757203571617 -498.999348433434</t>
  </si>
  <si>
    <t>-415.4061507315 441.433804997967 -272.294312220791</t>
  </si>
  <si>
    <t>-192.785390101999 380.137988870476 -247.167634486776</t>
  </si>
  <si>
    <t>-601.817708494544 212.511121672137 -535.891708745031</t>
  </si>
  <si>
    <t>-613.962901587084 57.8204916882817 -519.835870482288</t>
  </si>
  <si>
    <t>-436.784638458497 136.132648998193 -329.549355147098</t>
  </si>
  <si>
    <t>-549.75021518729 322.229021894152 -99.3837863369009</t>
  </si>
  <si>
    <t>-586.240643228836 312.365320180208 314.468560804317</t>
  </si>
  <si>
    <t>-633.435496303451 326.008890584524 774.859942537331</t>
  </si>
  <si>
    <t>-482.346751516622 330.555972490899 829.953793834577</t>
  </si>
  <si>
    <t>-534.787754183898 132.913515452384 -99.8566551757854</t>
  </si>
  <si>
    <t>-529.180120183262 107.073366011501 314.876320189846</t>
  </si>
  <si>
    <t>-556.32950478895 38.419160804948 772.511336089784</t>
  </si>
  <si>
    <t>-404.973115235158 46.1977263242509 826.497907071968</t>
  </si>
  <si>
    <t>9763-20170724T120903.406777500.bin</t>
  </si>
  <si>
    <t>-543.05953818677 227.222382708447 -98.0901707518383</t>
  </si>
  <si>
    <t>-561.531220679411 225.759022443317 -207.242165010117</t>
  </si>
  <si>
    <t>-573.940994384122 228.460400077429 -299.245027860884</t>
  </si>
  <si>
    <t>-584.76953750098 232.400956249739 -382.34354859575</t>
  </si>
  <si>
    <t>-594.60862962601 237.833296262163 -465.480805107874</t>
  </si>
  <si>
    <t>-607.868214503554 247.384344357525 -587.045100070366</t>
  </si>
  <si>
    <t>-600.216625483022 254.457167811986 -664.708752826635</t>
  </si>
  <si>
    <t>-600.532445487695 274.43426755785 -531.414749592137</t>
  </si>
  <si>
    <t>-584.635781641807 426.180205275624 -498.897531691039</t>
  </si>
  <si>
    <t>-418.26620307609 440.167957750381 -271.512125023175</t>
  </si>
  <si>
    <t>-196.230534263465 376.474568878116 -247.184222138423</t>
  </si>
  <si>
    <t>-603.567597044213 211.952765886487 -535.992751294369</t>
  </si>
  <si>
    <t>-615.528319619639 57.1947905237985 -520.276857758345</t>
  </si>
  <si>
    <t>-437.46443530977 135.508210780176 -333.029297004936</t>
  </si>
  <si>
    <t>-551.077311189541 322.108864077917 -99.6367571839146</t>
  </si>
  <si>
    <t>-587.011585595279 312.146302802547 314.261920881947</t>
  </si>
  <si>
    <t>-633.564322072961 326.286576465654 774.719020034052</t>
  </si>
  <si>
    <t>-482.43140289381 330.361462796282 829.728556067352</t>
  </si>
  <si>
    <t>-535.292114580674 132.305609052814 -99.9712973531072</t>
  </si>
  <si>
    <t>-528.872214679204 106.658455023942 314.761878351288</t>
  </si>
  <si>
    <t>-556.362507271278 38.5731820299661 772.494342449034</t>
  </si>
  <si>
    <t>-404.937856512881 45.7989736456823 826.366260051556</t>
  </si>
  <si>
    <t>9763-20170724T120903.442909800.bin</t>
  </si>
  <si>
    <t>-543.64446262293 227.208704511256 -98.1936563662609</t>
  </si>
  <si>
    <t>-562.306906472341 225.617270260423 -207.311422149778</t>
  </si>
  <si>
    <t>-574.842562188584 228.325346632745 -299.296976518091</t>
  </si>
  <si>
    <t>-585.767827495797 232.313562610504 -382.380574180384</t>
  </si>
  <si>
    <t>-595.685051689594 237.83625390692 -465.502644499453</t>
  </si>
  <si>
    <t>-609.036984235418 247.565373416552 -587.042768221637</t>
  </si>
  <si>
    <t>-601.388255706733 254.704837270066 -664.700494813654</t>
  </si>
  <si>
    <t>-601.736308037858 274.536621426177 -531.369562001798</t>
  </si>
  <si>
    <t>-585.942559876382 426.21070943875 -498.531766571839</t>
  </si>
  <si>
    <t>-419.643918076734 439.714528935232 -271.065234232329</t>
  </si>
  <si>
    <t>-197.919086244188 374.843275319946 -247.016241938405</t>
  </si>
  <si>
    <t>-604.620217624491 212.055969699167 -536.05427958417</t>
  </si>
  <si>
    <t>-616.191369858248 57.2460207981878 -520.608287695583</t>
  </si>
  <si>
    <t>-437.50964447556 136.017024210967 -335.652249539558</t>
  </si>
  <si>
    <t>-552.084878266764 322.177412692684 -99.7648082990289</t>
  </si>
  <si>
    <t>-587.674305583512 312.185012683726 314.162868166751</t>
  </si>
  <si>
    <t>-633.640618562511 326.32367644322 774.676260570397</t>
  </si>
  <si>
    <t>-482.48520488017 330.282370575961 829.632626941231</t>
  </si>
  <si>
    <t>-535.465558161018 132.265556111078 -100.014719842609</t>
  </si>
  <si>
    <t>-528.67250781347 106.787151474692 314.722923580809</t>
  </si>
  <si>
    <t>-556.384288828759 38.7498796822313 772.460030864465</t>
  </si>
  <si>
    <t>-404.974138056913 46.7585242051089 826.261848426064</t>
  </si>
  <si>
    <t>9763-20170724T120903.506100900.bin</t>
  </si>
  <si>
    <t>-544.843892217858 227.434782473074 -98.3859264246173</t>
  </si>
  <si>
    <t>-563.735125641202 225.527212776423 -207.459206507074</t>
  </si>
  <si>
    <t>-576.511638942505 228.220199476166 -299.412151016335</t>
  </si>
  <si>
    <t>-587.666947706961 232.286622360803 -382.46127356439</t>
  </si>
  <si>
    <t>-597.822888302767 237.98408136839 -465.54273683959</t>
  </si>
  <si>
    <t>-611.529578928349 248.073877557036 -587.014024609711</t>
  </si>
  <si>
    <t>-603.909060040928 255.392873905809 -664.657798546559</t>
  </si>
  <si>
    <t>-604.257476357315 274.886483607035 -531.260439200212</t>
  </si>
  <si>
    <t>-588.836044168565 426.498089526826 -497.919872890767</t>
  </si>
  <si>
    <t>-422.247742974338 438.431338475995 -270.577480782506</t>
  </si>
  <si>
    <t>-201.000364156327 371.764276626151 -247.048203781217</t>
  </si>
  <si>
    <t>-606.772904954964 212.406844647852 -536.166376021322</t>
  </si>
  <si>
    <t>-617.399976545365 57.489457265583 -521.234831591277</t>
  </si>
  <si>
    <t>-437.228048933316 138.143954788018 -341.593613982213</t>
  </si>
  <si>
    <t>-554.230370457726 322.440898052233 -100.035263369518</t>
  </si>
  <si>
    <t>-589.005354045804 312.457144691069 313.961854801057</t>
  </si>
  <si>
    <t>-633.749356211154 326.346596792266 774.621327092726</t>
  </si>
  <si>
    <t>-482.547720987729 330.494755114004 829.436309313392</t>
  </si>
  <si>
    <t>-535.673609133321 132.466463705929 -100.085480047199</t>
  </si>
  <si>
    <t>-528.068866081903 107.763997974094 314.684948191436</t>
  </si>
  <si>
    <t>-556.298348907218 39.1284354195093 772.371194216183</t>
  </si>
  <si>
    <t>-404.913526802319 46.8702029575443 826.283227325214</t>
  </si>
  <si>
    <t>9763-20170724T120903.545185000.bin</t>
  </si>
  <si>
    <t>-545.50824376881 227.812237354729 -98.4278247215062</t>
  </si>
  <si>
    <t>-564.517618528977 225.76708302272 -207.478039810741</t>
  </si>
  <si>
    <t>-577.430483568502 228.436436648721 -299.412691714086</t>
  </si>
  <si>
    <t>-588.721082836894 232.516004608284 -382.442746037879</t>
  </si>
  <si>
    <t>-599.023557421088 238.262741487441 -465.50294230937</t>
  </si>
  <si>
    <t>-612.955385993856 248.464290683128 -586.939034773996</t>
  </si>
  <si>
    <t>-605.377750648115 255.848238648811 -664.581063148469</t>
  </si>
  <si>
    <t>-605.688957581662 275.228741272736 -531.161716362246</t>
  </si>
  <si>
    <t>-590.64106081987 426.836129569283 -497.651236410958</t>
  </si>
  <si>
    <t>-423.47611945285 437.576467105328 -270.673013200072</t>
  </si>
  <si>
    <t>-202.360300403019 370.281773071138 -247.700145815301</t>
  </si>
  <si>
    <t>-607.995491554217 212.747011909576 -536.146133063489</t>
  </si>
  <si>
    <t>-618.024657507332 57.7602665361824 -521.496843791686</t>
  </si>
  <si>
    <t>-437.391167333493 139.852737065509 -344.689656490752</t>
  </si>
  <si>
    <t>-555.322009907405 322.764581229301 -100.144795848104</t>
  </si>
  <si>
    <t>-589.566964675727 312.738021372875 313.895448657879</t>
  </si>
  <si>
    <t>-633.811379489054 326.271242700426 774.613909960966</t>
  </si>
  <si>
    <t>-482.586945588651 330.366898306389 829.369749022729</t>
  </si>
  <si>
    <t>-535.938432450988 132.898154850453 -100.065749837843</t>
  </si>
  <si>
    <t>-527.757119931843 108.43402263889 314.707853594368</t>
  </si>
  <si>
    <t>-556.180027010483 39.2911632445043 772.336917533822</t>
  </si>
  <si>
    <t>-404.860116070432 47.3066322596239 826.391246169687</t>
  </si>
  <si>
    <t>9763-20170724T120903.577292200.bin</t>
  </si>
  <si>
    <t>-546.226578022538 228.16774696783 -98.4536777973631</t>
  </si>
  <si>
    <t>-565.353768682794 226.012614710833 -207.48120775273</t>
  </si>
  <si>
    <t>-578.404430135791 228.65342285322 -299.39715228455</t>
  </si>
  <si>
    <t>-589.833620048159 232.729572039621 -382.408596158219</t>
  </si>
  <si>
    <t>-600.287817133625 238.498410574569 -465.448146869045</t>
  </si>
  <si>
    <t>-614.455336951701 248.759864235424 -586.85205241657</t>
  </si>
  <si>
    <t>-606.934577666169 256.20138843926 -664.493987688152</t>
  </si>
  <si>
    <t>-607.166672971 275.498901076724 -531.065482615799</t>
  </si>
  <si>
    <t>-592.424961326296 427.129437710418 -497.463129704423</t>
  </si>
  <si>
    <t>-424.439544297817 436.452136928154 -271.028539121224</t>
  </si>
  <si>
    <t>-203.370924883809 368.691268882957 -248.990645740629</t>
  </si>
  <si>
    <t>-609.310926986376 213.015231455183 -536.096575284294</t>
  </si>
  <si>
    <t>-618.849607303118 57.981033804605 -521.645682851605</t>
  </si>
  <si>
    <t>-437.528185996477 141.758149315611 -347.802407464388</t>
  </si>
  <si>
    <t>-556.336870958218 323.10611768214 -100.229039872589</t>
  </si>
  <si>
    <t>-590.036197237594 313.045714987777 313.855277591284</t>
  </si>
  <si>
    <t>-633.855213895485 326.210447163305 774.613474179156</t>
  </si>
  <si>
    <t>-482.613811991286 330.281471060571 829.32437234823</t>
  </si>
  <si>
    <t>-536.389738467414 133.208751882302 -100.049926123424</t>
  </si>
  <si>
    <t>-527.561658322253 108.973568490091 314.723956709635</t>
  </si>
  <si>
    <t>-555.966447539247 39.394750599128 772.275968562455</t>
  </si>
  <si>
    <t>-404.750762997036 46.8823823072689 826.696217096369</t>
  </si>
  <si>
    <t>9763-20170724T120903.643469300.bin</t>
  </si>
  <si>
    <t>-547.506134182269 228.723325744967 -98.519358406119</t>
  </si>
  <si>
    <t>-566.767602664592 226.444576164027 -207.520790325704</t>
  </si>
  <si>
    <t>-580.031357120145 229.013587945402 -299.408231529334</t>
  </si>
  <si>
    <t>-591.692697364198 233.03862943304 -382.389789408795</t>
  </si>
  <si>
    <t>-602.418787885456 238.771938159172 -465.397223881933</t>
  </si>
  <si>
    <t>-617.027222658191 248.999512308858 -586.751662419526</t>
  </si>
  <si>
    <t>-609.672870627723 256.493219786886 -664.404573925256</t>
  </si>
  <si>
    <t>-609.614728849628 275.756048270809 -530.989640079671</t>
  </si>
  <si>
    <t>-594.998079081398 427.41668167223 -497.493492786787</t>
  </si>
  <si>
    <t>-425.464348463414 434.21735784668 -272.125652721671</t>
  </si>
  <si>
    <t>-204.444882484328 365.949333972182 -251.187342269616</t>
  </si>
  <si>
    <t>-611.619554459824 213.267581654958 -536.01498003727</t>
  </si>
  <si>
    <t>-620.567260788913 58.1975125116969 -521.519350345985</t>
  </si>
  <si>
    <t>-437.185695648824 145.600614797557 -354.024688980277</t>
  </si>
  <si>
    <t>-557.781834867278 323.500236705267 -100.338942117673</t>
  </si>
  <si>
    <t>-590.628113401766 313.499254265507 313.815222073677</t>
  </si>
  <si>
    <t>-633.981602887758 325.941528570324 774.630946293766</t>
  </si>
  <si>
    <t>-482.700963552388 329.792894355338 829.249245815363</t>
  </si>
  <si>
    <t>-537.476973117733 133.841989248578 -100.025683635052</t>
  </si>
  <si>
    <t>-527.479998950077 109.809115077093 314.733389253836</t>
  </si>
  <si>
    <t>-555.474674906513 39.6372969959068 772.26631891569</t>
  </si>
  <si>
    <t>-404.553582856663 47.5461058610872 827.439726950618</t>
  </si>
  <si>
    <t>9763-20170724T120903.676090600.bin</t>
  </si>
  <si>
    <t>-548.173220380376 228.867218605762 -98.5020051265732</t>
  </si>
  <si>
    <t>-567.453460973269 226.568367597132 -207.499724577576</t>
  </si>
  <si>
    <t>-580.780373301806 229.105387827685 -299.37892411447</t>
  </si>
  <si>
    <t>-592.518643625883 233.096887406571 -382.351232519861</t>
  </si>
  <si>
    <t>-603.342171641105 238.792756678506 -465.348605791388</t>
  </si>
  <si>
    <t>-618.115743010204 248.962253895136 -586.688036666896</t>
  </si>
  <si>
    <t>-610.874901547982 256.430348510282 -664.353950652504</t>
  </si>
  <si>
    <t>-610.62527944001 275.745309783747 -530.949301722528</t>
  </si>
  <si>
    <t>-595.889103885951 427.421862860461 -497.588209068916</t>
  </si>
  <si>
    <t>-425.916192536307 433.58908470291 -272.533279178718</t>
  </si>
  <si>
    <t>-205.014847552256 364.642582438285 -252.59571262119</t>
  </si>
  <si>
    <t>-612.641206210638 213.254439741969 -535.941206192233</t>
  </si>
  <si>
    <t>-621.55735125711 58.1914459414979 -521.358148533708</t>
  </si>
  <si>
    <t>-437.117649205404 147.30693335713 -357.140844751228</t>
  </si>
  <si>
    <t>-558.311375411812 323.612284062022 -100.371130086818</t>
  </si>
  <si>
    <t>-590.915709650427 313.555515961745 313.800805688144</t>
  </si>
  <si>
    <t>-634.042994877131 325.763376816439 774.641900171534</t>
  </si>
  <si>
    <t>-482.742555701794 329.483357617697 829.214522404006</t>
  </si>
  <si>
    <t>-538.30115895834 134.008476807584 -99.9906856505883</t>
  </si>
  <si>
    <t>-527.756836272858 110.023617360784 314.757558419238</t>
  </si>
  <si>
    <t>-555.379423041304 39.7293800551181 772.247249247178</t>
  </si>
  <si>
    <t>-404.496659516391 47.4055624191328 827.557947344254</t>
  </si>
  <si>
    <t>9763-20170724T120903.739760600.bin</t>
  </si>
  <si>
    <t>-549.332000902847 229.029452957563 -98.5504519580147</t>
  </si>
  <si>
    <t>-568.642405019082 226.743876373374 -207.542981866442</t>
  </si>
  <si>
    <t>-582.000526218892 229.234939799429 -299.418869350651</t>
  </si>
  <si>
    <t>-593.770683607621 233.166237863666 -382.389693521669</t>
  </si>
  <si>
    <t>-604.630620116676 238.780304299984 -465.387707399653</t>
  </si>
  <si>
    <t>-619.46281273111 248.80821192295 -586.731774425517</t>
  </si>
  <si>
    <t>-612.443012712291 256.157919211233 -664.429349260585</t>
  </si>
  <si>
    <t>-611.841122715914 275.653729172132 -531.041057815405</t>
  </si>
  <si>
    <t>-596.292778405792 427.309213726317 -497.900998433872</t>
  </si>
  <si>
    <t>-425.775084520347 432.674625992673 -273.237976537803</t>
  </si>
  <si>
    <t>-205.066360248197 362.496240320838 -255.597266480033</t>
  </si>
  <si>
    <t>-614.068079194515 213.162161493888 -535.933202397178</t>
  </si>
  <si>
    <t>-623.445537191465 58.1494869581593 -521.118137805826</t>
  </si>
  <si>
    <t>-437.200011835969 150.178135243926 -363.452982562814</t>
  </si>
  <si>
    <t>-558.962008095856 323.716680822112 -100.433171843683</t>
  </si>
  <si>
    <t>-591.567499866212 313.524606309314 313.735326451936</t>
  </si>
  <si>
    <t>-634.146076495489 325.497664642873 774.636112804567</t>
  </si>
  <si>
    <t>-482.817752428856 329.001052829393 829.145523992143</t>
  </si>
  <si>
    <t>-539.95442832983 134.313026438658 -100.047870469961</t>
  </si>
  <si>
    <t>-528.692551395861 110.376905006243 314.684373891238</t>
  </si>
  <si>
    <t>-555.444881041559 40.0504315076923 772.1502768857</t>
  </si>
  <si>
    <t>-404.508446901671 47.8441196782621 827.298105693965</t>
  </si>
  <si>
    <t>9763-20170724T120903.775683500.bin</t>
  </si>
  <si>
    <t>-549.774163231888 229.100641162483 -98.5846345859424</t>
  </si>
  <si>
    <t>-569.075090646795 226.846356614035 -207.579481352994</t>
  </si>
  <si>
    <t>-582.427183427977 229.320752934157 -299.45676095934</t>
  </si>
  <si>
    <t>-594.193224490591 233.221234528954 -382.429664652504</t>
  </si>
  <si>
    <t>-605.050218809966 238.788108090244 -465.431272139761</t>
  </si>
  <si>
    <t>-619.879785938825 248.727977689378 -586.782811834664</t>
  </si>
  <si>
    <t>-612.968719446202 256.005423973672 -664.49706017133</t>
  </si>
  <si>
    <t>-612.166652981649 275.611750464096 -531.122859861941</t>
  </si>
  <si>
    <t>-596.008411864888 427.21778270344 -498.113356313772</t>
  </si>
  <si>
    <t>-425.480362160228 432.443962359032 -273.454750351275</t>
  </si>
  <si>
    <t>-204.813757114974 361.864390192014 -256.922687198972</t>
  </si>
  <si>
    <t>-614.578629314241 213.121488762772 -535.946747606889</t>
  </si>
  <si>
    <t>-624.364476166234 58.1433716046188 -520.959665374453</t>
  </si>
  <si>
    <t>-437.480286409466 151.510691458288 -366.128639214799</t>
  </si>
  <si>
    <t>-559.118448115673 323.73396689921 -100.46429305604</t>
  </si>
  <si>
    <t>-591.754379461925 313.531811619693 313.701666261032</t>
  </si>
  <si>
    <t>-634.190955916876 325.339080562043 774.632961527196</t>
  </si>
  <si>
    <t>-482.860927568195 328.6596930765 829.149176743608</t>
  </si>
  <si>
    <t>-540.643100447644 134.431472173141 -100.10293912441</t>
  </si>
  <si>
    <t>-529.287671314657 110.453347953259 314.624312595735</t>
  </si>
  <si>
    <t>-555.513372359182 40.0737589398864 772.111918339347</t>
  </si>
  <si>
    <t>-404.499163823284 47.4330025555871 827.106039230071</t>
  </si>
  <si>
    <t>9763-20170724T120903.841861200.bin</t>
  </si>
  <si>
    <t>-550.212524853299 229.331793363837 -98.6188231157234</t>
  </si>
  <si>
    <t>-569.554838567512 227.197590449401 -207.608801780185</t>
  </si>
  <si>
    <t>-582.950414749577 229.69268578988 -299.47920258186</t>
  </si>
  <si>
    <t>-594.761785332286 233.585094179256 -382.445926742794</t>
  </si>
  <si>
    <t>-605.671417286413 239.114439339553 -465.443190434552</t>
  </si>
  <si>
    <t>-620.587145984414 248.968241076279 -586.791328860599</t>
  </si>
  <si>
    <t>-613.8632406972 256.091902809019 -664.535969426807</t>
  </si>
  <si>
    <t>-612.695428363056 275.88693572006 -531.173413409878</t>
  </si>
  <si>
    <t>-595.758551014099 427.464029414284 -498.41253623437</t>
  </si>
  <si>
    <t>-425.203882763391 432.508987061253 -273.770107527504</t>
  </si>
  <si>
    <t>-204.572671053791 361.54745982842 -258.44489634641</t>
  </si>
  <si>
    <t>-615.389046416218 213.40198260158 -535.916113511435</t>
  </si>
  <si>
    <t>-625.847354657248 58.4885057490287 -520.669225107672</t>
  </si>
  <si>
    <t>-438.296597749267 153.797697065959 -369.954680537089</t>
  </si>
  <si>
    <t>-558.846422335784 324.029741330262 -100.484562070679</t>
  </si>
  <si>
    <t>-591.4970475303 313.660102090111 313.676041574277</t>
  </si>
  <si>
    <t>-634.206171473975 325.155390205446 774.613373252321</t>
  </si>
  <si>
    <t>-482.89576658357 328.444006433338 829.185819147247</t>
  </si>
  <si>
    <t>-541.833107370528 134.619792162938 -100.162783208413</t>
  </si>
  <si>
    <t>-530.307868886781 110.562779808293 314.555268086329</t>
  </si>
  <si>
    <t>-555.719468236147 40.3020670410092 772.069652754366</t>
  </si>
  <si>
    <t>-404.561502493084 47.9838624107815 826.623211610769</t>
  </si>
  <si>
    <t>9763-20170724T120903.906584100.bin</t>
  </si>
  <si>
    <t>-550.367272682331 229.38677009052 -98.6472581345358</t>
  </si>
  <si>
    <t>-569.813353784621 227.337815419206 -207.620419362084</t>
  </si>
  <si>
    <t>-583.297665832458 229.883085894452 -299.476359739052</t>
  </si>
  <si>
    <t>-595.191441752265 233.817761423057 -382.429384714977</t>
  </si>
  <si>
    <t>-606.186919099935 239.384196450563 -465.412824810162</t>
  </si>
  <si>
    <t>-621.232929879086 249.286688593515 -586.740860678881</t>
  </si>
  <si>
    <t>-614.605886050014 256.317731555571 -664.502336970497</t>
  </si>
  <si>
    <t>-613.18523696227 276.179803909518 -531.132780371203</t>
  </si>
  <si>
    <t>-595.834695624648 427.729366487807 -498.45166337109</t>
  </si>
  <si>
    <t>-425.328820742809 432.473728547403 -273.765492052613</t>
  </si>
  <si>
    <t>-204.702252442777 361.388492256664 -258.955513265697</t>
  </si>
  <si>
    <t>-616.076483837371 213.703417417435 -535.873426846277</t>
  </si>
  <si>
    <t>-627.114158197028 58.8542165864087 -520.425690966125</t>
  </si>
  <si>
    <t>-439.616119668688 155.604787703547 -370.893727525562</t>
  </si>
  <si>
    <t>-558.265688911157 324.342304631813 -100.482061586582</t>
  </si>
  <si>
    <t>-591.032267822241 313.845949070376 313.666199298593</t>
  </si>
  <si>
    <t>-634.228306552743 325.020210703145 774.569093542967</t>
  </si>
  <si>
    <t>-482.949569688469 328.106777538051 829.241268508441</t>
  </si>
  <si>
    <t>-542.752330260259 134.417048572357 -100.202382541827</t>
  </si>
  <si>
    <t>-530.897541563859 110.336998361874 314.505021309622</t>
  </si>
  <si>
    <t>-555.890076829685 40.5319311792543 772.129932609271</t>
  </si>
  <si>
    <t>-404.555764216769 47.559348275558 826.281378144918</t>
  </si>
  <si>
    <t>9763-20170724T120903.942191000.bin</t>
  </si>
  <si>
    <t>-550.45429163691 229.427542881008 -98.6451517397895</t>
  </si>
  <si>
    <t>-569.939766992493 227.411088887971 -207.611926242696</t>
  </si>
  <si>
    <t>-583.438499305614 229.976684533233 -299.465170936591</t>
  </si>
  <si>
    <t>-595.33837926463 233.928561592812 -382.416447651028</t>
  </si>
  <si>
    <t>-606.333267071917 239.509738537604 -465.39892423618</t>
  </si>
  <si>
    <t>-621.371229017638 249.431385967091 -586.726364981128</t>
  </si>
  <si>
    <t>-614.740584046077 256.432484828598 -664.490290633023</t>
  </si>
  <si>
    <t>-613.28524307034 276.314121792825 -531.119002797099</t>
  </si>
  <si>
    <t>-595.806445793248 427.860446572985 -498.454384270273</t>
  </si>
  <si>
    <t>-425.439099378444 432.541323647244 -273.662000608523</t>
  </si>
  <si>
    <t>-204.850654649575 361.415996409683 -258.48121260578</t>
  </si>
  <si>
    <t>-616.260117285631 213.841601660931 -535.858898591758</t>
  </si>
  <si>
    <t>-627.553458540223 59.0254232560908 -520.353429676477</t>
  </si>
  <si>
    <t>-440.309488634152 156.084093705581 -370.270905523473</t>
  </si>
  <si>
    <t>-558.050246918987 324.474661576645 -100.47394379954</t>
  </si>
  <si>
    <t>-590.802598284803 313.916803737678 313.673855172278</t>
  </si>
  <si>
    <t>-634.25469538993 324.946351529519 774.549619910342</t>
  </si>
  <si>
    <t>-482.996250485508 327.956398179077 829.282052915168</t>
  </si>
  <si>
    <t>-543.090953213849 134.402674576279 -100.196247283136</t>
  </si>
  <si>
    <t>-531.015137428319 110.318867641911 314.504502493297</t>
  </si>
  <si>
    <t>-555.903593220104 40.6335842500405 772.184645932826</t>
  </si>
  <si>
    <t>-404.522042141745 47.3286163345238 826.245982338996</t>
  </si>
  <si>
    <t>9763-20170724T120903.972274900.bin</t>
  </si>
  <si>
    <t>-550.474047646582 229.39106362082 -98.6111928695415</t>
  </si>
  <si>
    <t>-569.98615278049 227.391254114878 -207.573533393557</t>
  </si>
  <si>
    <t>-583.487060961036 229.97026248617 -299.426052042207</t>
  </si>
  <si>
    <t>-595.380917688606 233.934219466942 -382.377589758476</t>
  </si>
  <si>
    <t>-606.361814881144 239.527212381438 -465.361210207734</t>
  </si>
  <si>
    <t>-621.3707694401 249.464932404114 -586.690912178217</t>
  </si>
  <si>
    <t>-614.724483355498 256.449765537541 -664.454987287064</t>
  </si>
  <si>
    <t>-613.264106697419 276.338998716161 -531.082350314482</t>
  </si>
  <si>
    <t>-595.664492421124 427.859953207573 -498.390910979717</t>
  </si>
  <si>
    <t>-425.495363191682 432.561494670196 -273.44878708219</t>
  </si>
  <si>
    <t>-205.025937739936 361.149406323848 -257.89005194073</t>
  </si>
  <si>
    <t>-616.305764507816 213.869860160595 -535.822683062069</t>
  </si>
  <si>
    <t>-627.858136973918 59.076831776649 -520.248492786087</t>
  </si>
  <si>
    <t>-440.719896514664 156.139457296779 -369.039037160963</t>
  </si>
  <si>
    <t>-557.900325681497 324.519048512643 -100.447277089177</t>
  </si>
  <si>
    <t>-590.609773139206 313.939198085687 313.70340830786</t>
  </si>
  <si>
    <t>-634.27878168537 324.891943680363 774.541786178398</t>
  </si>
  <si>
    <t>-483.035562278394 327.858928786632 829.318594468914</t>
  </si>
  <si>
    <t>-543.236339241626 134.267480817645 -100.155183297221</t>
  </si>
  <si>
    <t>-530.944653743469 110.277851769243 314.544704681798</t>
  </si>
  <si>
    <t>-555.817656920237 40.6931797428745 772.265921240098</t>
  </si>
  <si>
    <t>-404.436668926129 46.7180155012143 826.407699401168</t>
  </si>
  <si>
    <t>9763-20170724T120904.043479200.bin</t>
  </si>
  <si>
    <t>-550.372050051875 229.168766060959 -98.5216040724215</t>
  </si>
  <si>
    <t>-569.963614553412 227.198652004086 -207.470163629378</t>
  </si>
  <si>
    <t>-583.470359795643 229.814185857653 -299.320926361029</t>
  </si>
  <si>
    <t>-595.343812116429 233.816558850186 -382.273503971613</t>
  </si>
  <si>
    <t>-606.2779275375 239.4505951733 -465.260494138972</t>
  </si>
  <si>
    <t>-621.188974456597 249.450416840625 -586.597210362822</t>
  </si>
  <si>
    <t>-614.504477650557 256.40908352177 -664.360271331927</t>
  </si>
  <si>
    <t>-613.031350609552 276.292091997806 -530.980230517589</t>
  </si>
  <si>
    <t>-594.994845700026 427.709780511393 -498.031638093812</t>
  </si>
  <si>
    <t>-424.911884369834 433.293649024442 -273.044508622997</t>
  </si>
  <si>
    <t>-204.58568386478 361.974451192795 -255.198615380718</t>
  </si>
  <si>
    <t>-616.260879388493 213.833192700681 -535.730987369643</t>
  </si>
  <si>
    <t>-628.264051820155 59.0931430071778 -519.992910795075</t>
  </si>
  <si>
    <t>-440.837441311808 156.056925906917 -365.507133377844</t>
  </si>
  <si>
    <t>-557.735881330416 324.399047756723 -100.377518090778</t>
  </si>
  <si>
    <t>-590.332034051536 313.818535793534 313.781992588083</t>
  </si>
  <si>
    <t>-634.316831692899 324.765475979727 774.55634413164</t>
  </si>
  <si>
    <t>-483.095128295299 328.083662230956 829.372599486177</t>
  </si>
  <si>
    <t>-543.186842723255 133.897500378528 -100.0482420546</t>
  </si>
  <si>
    <t>-530.720224112864 110.260887976122 314.666666525279</t>
  </si>
  <si>
    <t>-555.579286208048 40.9503555622339 772.456089370147</t>
  </si>
  <si>
    <t>-404.320334043152 47.764536134822 826.844505433208</t>
  </si>
  <si>
    <t>9763-20170724T120904.075464800.bin</t>
  </si>
  <si>
    <t>-550.386496748386 228.957986727591 -98.4865691119187</t>
  </si>
  <si>
    <t>-569.982790944852 226.997141185634 -207.434395488973</t>
  </si>
  <si>
    <t>-583.450200844637 229.632102410307 -299.290428032388</t>
  </si>
  <si>
    <t>-595.270316783754 233.656393935117 -382.249558587434</t>
  </si>
  <si>
    <t>-606.132761117814 239.316277722364 -465.244204816663</t>
  </si>
  <si>
    <t>-620.918728339076 249.357377917392 -586.59277493643</t>
  </si>
  <si>
    <t>-614.203035609931 256.322430531619 -664.352683341382</t>
  </si>
  <si>
    <t>-612.775390251876 276.178093952087 -530.964032310955</t>
  </si>
  <si>
    <t>-594.521522524232 427.527742591804 -497.869625079892</t>
  </si>
  <si>
    <t>-424.409195132013 434.052308065319 -272.93006718325</t>
  </si>
  <si>
    <t>-203.971330276485 363.765318814815 -252.548203007422</t>
  </si>
  <si>
    <t>-616.086198995586 213.724516731279 -535.728329057387</t>
  </si>
  <si>
    <t>-628.209573743378 59.0009533683931 -519.908258842002</t>
  </si>
  <si>
    <t>-440.639346587289 155.638288766881 -363.565186993688</t>
  </si>
  <si>
    <t>-557.719205177831 324.190801750281 -100.34974154179</t>
  </si>
  <si>
    <t>-590.293295397821 313.703360936955 313.81393483495</t>
  </si>
  <si>
    <t>-634.345704764683 324.652966685134 774.575189001466</t>
  </si>
  <si>
    <t>-483.132575799027 327.811967661523 829.424396058153</t>
  </si>
  <si>
    <t>-543.238584188959 133.673236213902 -99.9955689961524</t>
  </si>
  <si>
    <t>-530.835575694265 110.175284903894 314.729173560017</t>
  </si>
  <si>
    <t>-555.473971776384 41.0520865016658 772.545799974485</t>
  </si>
  <si>
    <t>-404.23571070713 47.4409272624189 827.043388171289</t>
  </si>
  <si>
    <t>9763-20170724T120904.141642200.bin</t>
  </si>
  <si>
    <t>-550.707540848332 228.576510001996 -98.4520486045924</t>
  </si>
  <si>
    <t>-570.207299999763 226.650046292757 -207.417832872082</t>
  </si>
  <si>
    <t>-583.524466406519 229.336816659388 -299.294308722989</t>
  </si>
  <si>
    <t>-595.180614629459 233.418038923771 -382.273876267592</t>
  </si>
  <si>
    <t>-605.850494865202 239.142539104781 -465.28904670817</t>
  </si>
  <si>
    <t>-620.323275455291 249.28546902524 -586.6668076026</t>
  </si>
  <si>
    <t>-613.60323621157 256.33481236735 -664.418784571922</t>
  </si>
  <si>
    <t>-612.256841975891 276.056628477515 -531.002767396237</t>
  </si>
  <si>
    <t>-593.972985726202 427.380223071128 -497.783902857288</t>
  </si>
  <si>
    <t>-423.530869718414 435.575293008473 -273.148953383574</t>
  </si>
  <si>
    <t>-202.789634906695 367.48267460024 -248.957383312558</t>
  </si>
  <si>
    <t>-615.6886395243 213.613015634315 -535.81170784771</t>
  </si>
  <si>
    <t>-628.068334378256 58.9052986971762 -520.008726062229</t>
  </si>
  <si>
    <t>-440.79872200102 154.265839363277 -360.305784698861</t>
  </si>
  <si>
    <t>-557.949995959868 323.724829333525 -100.327980283541</t>
  </si>
  <si>
    <t>-590.289548010021 313.574844022296 313.86245375497</t>
  </si>
  <si>
    <t>-634.421467578894 324.359393077806 774.626789077526</t>
  </si>
  <si>
    <t>-483.22138071486 327.349159014706 829.521433764985</t>
  </si>
  <si>
    <t>-543.704483837534 133.421408628476 -99.9487054093677</t>
  </si>
  <si>
    <t>-531.24503390262 110.0512712152 314.78163557531</t>
  </si>
  <si>
    <t>-555.349980641483 41.2668451186273 772.669104332151</t>
  </si>
  <si>
    <t>-404.155261340664 47.8055033406788 827.26975458943</t>
  </si>
  <si>
    <t>9763-20170724T120904.175736100.bin</t>
  </si>
  <si>
    <t>-550.987095595229 228.373620896847 -98.4139296065271</t>
  </si>
  <si>
    <t>-570.463372577863 226.46630263737 -207.384239582549</t>
  </si>
  <si>
    <t>-583.696343888388 229.191787493824 -299.271689032056</t>
  </si>
  <si>
    <t>-595.249788210286 233.316863429443 -382.263491102152</t>
  </si>
  <si>
    <t>-605.789818508028 239.092484711657 -465.2917776697</t>
  </si>
  <si>
    <t>-620.042560002033 249.317613191475 -586.688764053928</t>
  </si>
  <si>
    <t>-613.299856954503 256.47095126687 -664.429165592127</t>
  </si>
  <si>
    <t>-612.039816882364 276.049263564142 -530.996608888377</t>
  </si>
  <si>
    <t>-593.622902573401 427.35024565513 -497.727104547474</t>
  </si>
  <si>
    <t>-422.850474083724 435.856974293423 -273.354567974094</t>
  </si>
  <si>
    <t>-201.920110206534 368.95316612032 -247.621635802694</t>
  </si>
  <si>
    <t>-615.53738309722 213.612521508956 -535.844960544794</t>
  </si>
  <si>
    <t>-628.11460578133 58.9176822126674 -520.068624294295</t>
  </si>
  <si>
    <t>-440.904769230424 153.715859851615 -358.95858883685</t>
  </si>
  <si>
    <t>-558.238027830645 323.443836461053 -100.317104047845</t>
  </si>
  <si>
    <t>-590.272115998104 313.495481011992 313.901963675561</t>
  </si>
  <si>
    <t>-634.476047249156 324.183617387372 774.654575182253</t>
  </si>
  <si>
    <t>-483.287689999 326.803051633798 829.600379937952</t>
  </si>
  <si>
    <t>-543.967160921927 133.287567307619 -99.9410245244881</t>
  </si>
  <si>
    <t>-531.475927431728 110.104940966215 314.798778768894</t>
  </si>
  <si>
    <t>-555.346054190492 41.404103217995 772.699162723744</t>
  </si>
  <si>
    <t>-404.142249596798 48.0826289313425 827.257735251335</t>
  </si>
  <si>
    <t>9763-20170724T120904.242414200.bin</t>
  </si>
  <si>
    <t>-551.590970067753 227.854610579872 -98.4303750058469</t>
  </si>
  <si>
    <t>-571.035944523907 226.020051978599 -207.407586971686</t>
  </si>
  <si>
    <t>-584.088931611008 228.822783527085 -299.318361741793</t>
  </si>
  <si>
    <t>-595.417711927517 233.02183302942 -382.337414073758</t>
  </si>
  <si>
    <t>-605.670447130679 238.87324335738 -465.39628333891</t>
  </si>
  <si>
    <t>-619.434044767674 249.20989425889 -586.840208347171</t>
  </si>
  <si>
    <t>-612.565411525064 256.57872880469 -664.549462435482</t>
  </si>
  <si>
    <t>-611.599431323049 275.887883241359 -531.098471459109</t>
  </si>
  <si>
    <t>-593.037653021106 427.157948555716 -497.772428061243</t>
  </si>
  <si>
    <t>-421.205973247723 436.800582116104 -274.256246025697</t>
  </si>
  <si>
    <t>-200.167696596851 371.1127637852 -246.404426292153</t>
  </si>
  <si>
    <t>-615.189927501695 213.4606766709 -536.00489927399</t>
  </si>
  <si>
    <t>-628.022178086245 58.7905395863595 -520.257397824471</t>
  </si>
  <si>
    <t>-440.776086130845 152.600693318362 -356.910464596979</t>
  </si>
  <si>
    <t>-558.85985997751 322.909541959561 -100.299926471435</t>
  </si>
  <si>
    <t>-590.279582212005 313.23679411532 313.972745880281</t>
  </si>
  <si>
    <t>-634.468633778614 323.98097464976 774.712938803762</t>
  </si>
  <si>
    <t>-483.355092804584 326.436858817898 829.871771693527</t>
  </si>
  <si>
    <t>-544.593114949736 132.805757738618 -99.9670145109753</t>
  </si>
  <si>
    <t>-531.698203711791 110.265077324588 314.795855316912</t>
  </si>
  <si>
    <t>-555.411284525499 41.5876852366562 772.699640740497</t>
  </si>
  <si>
    <t>-404.137226334138 48.3405321773628 827.053769350111</t>
  </si>
  <si>
    <t>9763-20170724T120904.277913900.bin</t>
  </si>
  <si>
    <t>-551.89365439905 227.670969186954 -98.4726794279495</t>
  </si>
  <si>
    <t>-571.28556572276 225.8771663088 -207.460010267173</t>
  </si>
  <si>
    <t>-584.243497446278 228.708785237371 -299.383364393017</t>
  </si>
  <si>
    <t>-595.466291610355 232.930688049428 -382.41559726808</t>
  </si>
  <si>
    <t>-605.592787693995 238.801604061898 -465.488639585748</t>
  </si>
  <si>
    <t>-619.149900887795 249.161831868844 -586.953917345029</t>
  </si>
  <si>
    <t>-612.208916851241 256.608175466349 -664.649386723585</t>
  </si>
  <si>
    <t>-611.410138557041 275.828957861594 -531.193694833079</t>
  </si>
  <si>
    <t>-592.965172324832 427.105609769158 -497.838316844242</t>
  </si>
  <si>
    <t>-420.397119621276 437.724880609561 -274.934718153983</t>
  </si>
  <si>
    <t>-199.351761154942 372.660824855845 -245.70880697628</t>
  </si>
  <si>
    <t>-614.992235874586 213.402565046351 -536.118396620902</t>
  </si>
  <si>
    <t>-627.808509219225 58.7295151344802 -520.429051854215</t>
  </si>
  <si>
    <t>-440.578025835325 151.933959981239 -356.093735785014</t>
  </si>
  <si>
    <t>-559.197394367887 322.717158423383 -100.307383184148</t>
  </si>
  <si>
    <t>-590.422148101387 313.145429992173 313.982340418087</t>
  </si>
  <si>
    <t>-634.428822519933 323.956396528472 774.735973031871</t>
  </si>
  <si>
    <t>-483.380628656669 326.201696553002 830.082441617195</t>
  </si>
  <si>
    <t>-544.847775557425 132.646723649046 -100.020516944133</t>
  </si>
  <si>
    <t>-531.746002032228 110.317505227252 314.747312073786</t>
  </si>
  <si>
    <t>-555.465350101063 41.6602212629314 772.66331863065</t>
  </si>
  <si>
    <t>-404.154907174996 48.7151059393186 826.877850984947</t>
  </si>
  <si>
    <t>9763-20170724T120904.338576400.bin</t>
  </si>
  <si>
    <t>-552.334585313027 227.490193830532 -98.5776060473002</t>
  </si>
  <si>
    <t>-571.594499211201 225.795182450354 -207.589921552379</t>
  </si>
  <si>
    <t>-584.40225753835 228.71698008886 -299.53147651201</t>
  </si>
  <si>
    <t>-595.473547814267 233.020735604656 -382.579920737982</t>
  </si>
  <si>
    <t>-605.432624795633 238.973857699094 -465.667295527143</t>
  </si>
  <si>
    <t>-618.727165578017 249.455251083659 -587.151181737543</t>
  </si>
  <si>
    <t>-611.680453419433 257.044586862427 -664.823290983461</t>
  </si>
  <si>
    <t>-611.15278993142 276.068743808775 -531.342573666945</t>
  </si>
  <si>
    <t>-593.139073561558 427.358080425802 -497.812256901644</t>
  </si>
  <si>
    <t>-418.825293318083 439.773453591802 -276.364339969848</t>
  </si>
  <si>
    <t>-197.915467769229 375.195307903851 -245.106840254556</t>
  </si>
  <si>
    <t>-614.63444597706 213.643467426997 -536.347542144118</t>
  </si>
  <si>
    <t>-627.2264070533 58.9186768611198 -520.917442937138</t>
  </si>
  <si>
    <t>-439.865584775261 151.432698507184 -354.75946824688</t>
  </si>
  <si>
    <t>-559.739182077151 322.528944434436 -100.32839209288</t>
  </si>
  <si>
    <t>-590.617783012257 313.161554318746 313.991959466418</t>
  </si>
  <si>
    <t>-634.160983151528 324.151186472524 774.782689752986</t>
  </si>
  <si>
    <t>-483.348496121386 326.078783773016 830.78012391724</t>
  </si>
  <si>
    <t>-545.143791552497 132.494662925309 -100.206716193588</t>
  </si>
  <si>
    <t>-531.996007180284 110.190671220696 314.560966331218</t>
  </si>
  <si>
    <t>-555.678490023599 41.5554417388701 772.509456323884</t>
  </si>
  <si>
    <t>-404.198890078106 48.0165010114963 826.324130522546</t>
  </si>
  <si>
    <t>9763-20170724T120904.375199900.bin</t>
  </si>
  <si>
    <t>-552.490267971301 227.519932261609 -98.6223754594953</t>
  </si>
  <si>
    <t>-571.694426504655 225.874554664811 -207.645303915999</t>
  </si>
  <si>
    <t>-584.463543832612 228.838153896519 -299.590940093204</t>
  </si>
  <si>
    <t>-595.5033305802 233.179520916444 -382.64152549145</t>
  </si>
  <si>
    <t>-605.434555238078 239.170966297037 -465.729587254159</t>
  </si>
  <si>
    <t>-618.692684210599 249.708236456392 -587.212444423967</t>
  </si>
  <si>
    <t>-611.618043348742 257.375010906042 -664.874590995045</t>
  </si>
  <si>
    <t>-611.175096265503 276.298064708865 -531.384902073091</t>
  </si>
  <si>
    <t>-593.446613961519 427.601064362256 -497.761257973694</t>
  </si>
  <si>
    <t>-418.303197521366 440.550475822844 -276.999628890124</t>
  </si>
  <si>
    <t>-197.41898986468 376.288571235491 -244.920077182725</t>
  </si>
  <si>
    <t>-614.575044006654 213.871412476495 -536.428735495236</t>
  </si>
  <si>
    <t>-626.977211580015 59.1189399067525 -521.119931378825</t>
  </si>
  <si>
    <t>-439.812385691208 151.638196690164 -354.235711045327</t>
  </si>
  <si>
    <t>-559.920381068277 322.488068086742 -100.32619427799</t>
  </si>
  <si>
    <t>-590.631209699311 313.243815599275 314.009358528484</t>
  </si>
  <si>
    <t>-634.037724309409 324.205294824139 774.817404570821</t>
  </si>
  <si>
    <t>-483.340768603864 325.846578804803 831.133956472187</t>
  </si>
  <si>
    <t>-545.282500564986 132.550455831302 -100.301892670695</t>
  </si>
  <si>
    <t>-532.191753371079 110.163724640704 314.463204945214</t>
  </si>
  <si>
    <t>-555.767772828816 41.5545884950548 772.416287617376</t>
  </si>
  <si>
    <t>-404.250254512858 48.6514074274089 826.043792205026</t>
  </si>
  <si>
    <t>9763-20170724T120904.444892600.bin</t>
  </si>
  <si>
    <t>-552.709318763639 227.545750307891 -98.672104705776</t>
  </si>
  <si>
    <t>-571.821752501384 226.020327498313 -207.71283491553</t>
  </si>
  <si>
    <t>-584.550541626537 229.081017610139 -299.660784288686</t>
  </si>
  <si>
    <t>-595.570079936781 233.509281022616 -382.709677847221</t>
  </si>
  <si>
    <t>-605.497907606983 239.587963189785 -465.791679632653</t>
  </si>
  <si>
    <t>-618.770268897295 250.254629305092 -587.261925685811</t>
  </si>
  <si>
    <t>-611.667253783847 258.059894300482 -664.907429423879</t>
  </si>
  <si>
    <t>-611.301803364289 276.787130179343 -531.400599917499</t>
  </si>
  <si>
    <t>-593.933048048451 428.09072561765 -497.62328137158</t>
  </si>
  <si>
    <t>-417.431655376841 441.889659883906 -277.997583215877</t>
  </si>
  <si>
    <t>-196.63687694259 378.029377561896 -244.530257548196</t>
  </si>
  <si>
    <t>-614.591237032756 214.36088967724 -536.522957714552</t>
  </si>
  <si>
    <t>-626.650682024415 59.5615271741569 -521.403979885569</t>
  </si>
  <si>
    <t>-439.846569320719 152.609911050689 -353.198438902671</t>
  </si>
  <si>
    <t>-560.031588896701 322.398375458471 -100.279737932988</t>
  </si>
  <si>
    <t>-590.361487321116 313.315527051911 314.087436462095</t>
  </si>
  <si>
    <t>-633.833412230614 324.285028606057 774.90108496795</t>
  </si>
  <si>
    <t>-483.306467236463 325.709155170065 831.676292796799</t>
  </si>
  <si>
    <t>-545.64424126837 132.593292530305 -100.453898864232</t>
  </si>
  <si>
    <t>-532.518776788824 110.113040308666 314.305060009939</t>
  </si>
  <si>
    <t>-555.804424646779 41.5305801264603 772.284763139681</t>
  </si>
  <si>
    <t>-404.250270709453 48.7230120490174 825.79574280047</t>
  </si>
  <si>
    <t>9763-20170724T120904.505561400.bin</t>
  </si>
  <si>
    <t>-552.900897833889 227.585579369093 -98.6839768604389</t>
  </si>
  <si>
    <t>-571.896922849211 226.237976114012 -207.747410842521</t>
  </si>
  <si>
    <t>-584.562186221962 229.385033119239 -299.70139890546</t>
  </si>
  <si>
    <t>-595.540482598793 233.868607338145 -382.752595093485</t>
  </si>
  <si>
    <t>-605.44443119006 239.979563210483 -465.835119515</t>
  </si>
  <si>
    <t>-618.701838257598 250.669442230568 -587.304866428894</t>
  </si>
  <si>
    <t>-611.53363590342 258.530265280137 -664.938853801617</t>
  </si>
  <si>
    <t>-611.211226688002 277.190184592553 -531.440850736629</t>
  </si>
  <si>
    <t>-593.788067903394 428.502602931011 -497.69240624298</t>
  </si>
  <si>
    <t>-416.287099291593 442.739426310347 -278.901982416809</t>
  </si>
  <si>
    <t>-195.567276857005 379.333722537272 -244.102318827566</t>
  </si>
  <si>
    <t>-614.557943048797 214.767536490774 -536.568992045893</t>
  </si>
  <si>
    <t>-626.663636910518 59.9737947591536 -521.455499708271</t>
  </si>
  <si>
    <t>-440.000482877516 153.405085697153 -352.390682273488</t>
  </si>
  <si>
    <t>-559.979988447728 322.547521942275 -100.199044258107</t>
  </si>
  <si>
    <t>-590.199785834169 313.388176662428 314.174519800656</t>
  </si>
  <si>
    <t>-633.803603490986 324.173896505316 774.949452468083</t>
  </si>
  <si>
    <t>-483.323117737336 326.025333897354 831.835457907365</t>
  </si>
  <si>
    <t>-546.094616344289 132.572807984605 -100.542798457365</t>
  </si>
  <si>
    <t>-532.464946834067 110.128100450879 314.201767588202</t>
  </si>
  <si>
    <t>-555.747609718986 41.4262406394237 772.191619729735</t>
  </si>
  <si>
    <t>-404.159426656184 47.6270492301317 825.730314379418</t>
  </si>
  <si>
    <t>9763-20170724T120904.543167000.bin</t>
  </si>
  <si>
    <t>-553.047097303863 227.702057118893 -98.6840943000378</t>
  </si>
  <si>
    <t>-571.983875073179 226.432407230011 -207.758649139104</t>
  </si>
  <si>
    <t>-584.619350472322 229.606135859813 -299.715917535903</t>
  </si>
  <si>
    <t>-595.579210983993 234.099632246187 -382.768977590004</t>
  </si>
  <si>
    <t>-605.47353018156 240.205608074918 -465.852938724138</t>
  </si>
  <si>
    <t>-618.72682410566 250.872463627283 -587.325199655646</t>
  </si>
  <si>
    <t>-611.536548971354 258.714408023138 -664.959130892952</t>
  </si>
  <si>
    <t>-611.19462002305 277.402098151908 -531.470918342643</t>
  </si>
  <si>
    <t>-593.587023653606 428.691414060209 -497.74619302318</t>
  </si>
  <si>
    <t>-415.578287381776 443.030541793074 -279.375175178451</t>
  </si>
  <si>
    <t>-194.951119870632 379.536997790026 -244.150803885372</t>
  </si>
  <si>
    <t>-614.628091240023 214.982020038136 -536.57751942517</t>
  </si>
  <si>
    <t>-626.932094257719 60.2012394700682 -521.440919628357</t>
  </si>
  <si>
    <t>-440.26528933057 153.512148790069 -352.045112391165</t>
  </si>
  <si>
    <t>-560.030661979476 322.684617794583 -100.161400259441</t>
  </si>
  <si>
    <t>-590.24161832494 313.431595196817 314.210720668929</t>
  </si>
  <si>
    <t>-633.812664945251 324.108585275913 774.969408118814</t>
  </si>
  <si>
    <t>-483.336738577675 326.102936390058 831.862776795677</t>
  </si>
  <si>
    <t>-546.358056157656 132.707604128608 -100.580685834125</t>
  </si>
  <si>
    <t>-532.366528199888 110.237207093054 314.150458034664</t>
  </si>
  <si>
    <t>-555.714597977981 41.5083598652459 772.130578182238</t>
  </si>
  <si>
    <t>-404.145047106599 48.0893092562817 825.676760270016</t>
  </si>
  <si>
    <t>9763-20170724T120904.574752000.bin</t>
  </si>
  <si>
    <t>-553.202184539071 227.894966329993 -98.694380811341</t>
  </si>
  <si>
    <t>-572.071209552235 226.70209329009 -207.781607891782</t>
  </si>
  <si>
    <t>-584.685196502112 229.905125934242 -299.740709067345</t>
  </si>
  <si>
    <t>-595.640119668236 234.411235236488 -382.793760828993</t>
  </si>
  <si>
    <t>-605.543585835502 240.517021051804 -465.876664619739</t>
  </si>
  <si>
    <t>-618.82596318693 251.168058570781 -587.347156607668</t>
  </si>
  <si>
    <t>-611.635274386995 258.967959424094 -664.98520753255</t>
  </si>
  <si>
    <t>-611.222475944668 277.702092323892 -531.504759267854</t>
  </si>
  <si>
    <t>-593.372328436194 428.969200092347 -497.800673977089</t>
  </si>
  <si>
    <t>-414.901574364596 443.206136726561 -279.800440996637</t>
  </si>
  <si>
    <t>-194.311106104104 379.789074942864 -244.210355325969</t>
  </si>
  <si>
    <t>-614.773075125739 215.286927579565 -536.589304743731</t>
  </si>
  <si>
    <t>-627.335487482257 60.5333862559896 -521.392657824082</t>
  </si>
  <si>
    <t>-440.583506317895 153.581298086827 -351.644334935856</t>
  </si>
  <si>
    <t>-560.101665562063 322.890107155184 -100.128686402466</t>
  </si>
  <si>
    <t>-590.39284918586 313.518412247675 314.234961904191</t>
  </si>
  <si>
    <t>-633.871214695014 323.997587723315 774.984144360644</t>
  </si>
  <si>
    <t>-483.383990406626 326.07338159031 831.844535137108</t>
  </si>
  <si>
    <t>-546.583618047198 132.912283510207 -100.624535111178</t>
  </si>
  <si>
    <t>-532.226761485342 110.422121537665 314.093042874428</t>
  </si>
  <si>
    <t>-555.661429352715 41.5063577582953 772.058316503794</t>
  </si>
  <si>
    <t>-404.093405030119 47.7172262554882 825.653028029174</t>
  </si>
  <si>
    <t>9763-20170724T120904.641441400.bin</t>
  </si>
  <si>
    <t>-553.545405661369 228.465934137159 -98.7048790793939</t>
  </si>
  <si>
    <t>-572.355213079237 227.403130075186 -207.8038262414</t>
  </si>
  <si>
    <t>-584.946522264403 230.637687707852 -299.764733791074</t>
  </si>
  <si>
    <t>-595.891720096781 235.143074456149 -382.819207371277</t>
  </si>
  <si>
    <t>-605.796350268971 241.216844267737 -465.904343436518</t>
  </si>
  <si>
    <t>-619.092408998638 251.786260726438 -587.38042876958</t>
  </si>
  <si>
    <t>-611.880703481764 259.462192798477 -665.028772378637</t>
  </si>
  <si>
    <t>-611.360223468395 278.351670352647 -531.57054081957</t>
  </si>
  <si>
    <t>-592.961690479847 429.566340308026 -497.944572665074</t>
  </si>
  <si>
    <t>-413.772128883944 443.466204913677 -280.512998042855</t>
  </si>
  <si>
    <t>-193.342465531721 379.921534737284 -244.162397576982</t>
  </si>
  <si>
    <t>-615.156256898953 215.945215089254 -536.584899165797</t>
  </si>
  <si>
    <t>-628.303073531069 61.2529608849907 -521.194120084433</t>
  </si>
  <si>
    <t>-441.364377767293 153.397450701128 -350.691193112712</t>
  </si>
  <si>
    <t>-560.3049226173 323.549837225718 -100.095048338877</t>
  </si>
  <si>
    <t>-590.770168983988 313.778340795307 314.246627119598</t>
  </si>
  <si>
    <t>-634.006410664348 323.78833895909 775.002987527137</t>
  </si>
  <si>
    <t>-483.479915739666 325.867457599582 831.759361478599</t>
  </si>
  <si>
    <t>-547.069514607297 133.34412411748 -100.730016804544</t>
  </si>
  <si>
    <t>-531.910262182682 110.856086068681 313.959105088125</t>
  </si>
  <si>
    <t>-555.515811556908 41.6282057969515 771.893777794821</t>
  </si>
  <si>
    <t>-403.980571387192 47.3290740147704 825.637706197791</t>
  </si>
  <si>
    <t>9763-20170724T120904.677037000.bin</t>
  </si>
  <si>
    <t>-553.730295526537 228.773839054698 -98.7457051747024</t>
  </si>
  <si>
    <t>-572.533330671827 227.783062185434 -207.846464047587</t>
  </si>
  <si>
    <t>-585.106839926726 231.03702015944 -299.809200263007</t>
  </si>
  <si>
    <t>-596.031329569654 235.543928576539 -382.86626730334</t>
  </si>
  <si>
    <t>-605.910504082435 241.602363968082 -465.955583940154</t>
  </si>
  <si>
    <t>-619.1642222869 252.130926844708 -587.439848843059</t>
  </si>
  <si>
    <t>-611.960613504141 259.757074962804 -665.093902884425</t>
  </si>
  <si>
    <t>-611.388995091746 278.711791931375 -531.643449387454</t>
  </si>
  <si>
    <t>-592.674757746636 429.89351940298 -498.051778215125</t>
  </si>
  <si>
    <t>-413.397756757445 443.728916444881 -280.688151697029</t>
  </si>
  <si>
    <t>-193.047397769354 380.262200148633 -243.725655190466</t>
  </si>
  <si>
    <t>-615.308227319671 216.310405234135 -536.623814394511</t>
  </si>
  <si>
    <t>-628.761522293064 61.6619468286431 -521.105490534113</t>
  </si>
  <si>
    <t>-441.799757766715 153.386191134581 -350.115382190925</t>
  </si>
  <si>
    <t>-560.436097622975 323.962942426437 -100.09621213704</t>
  </si>
  <si>
    <t>-590.90756959591 313.959363730582 314.239433836507</t>
  </si>
  <si>
    <t>-634.074042963941 323.696863302633 775.006178806476</t>
  </si>
  <si>
    <t>-483.522250574263 325.70503646775 831.69772836442</t>
  </si>
  <si>
    <t>-547.291232472614 133.556432444497 -100.810902078973</t>
  </si>
  <si>
    <t>-531.707861172368 111.034512301494 313.860622841666</t>
  </si>
  <si>
    <t>-555.413876423043 41.7523289480273 771.809302956276</t>
  </si>
  <si>
    <t>-403.923170959799 47.5350915718313 825.669879839211</t>
  </si>
  <si>
    <t>9763-20170724T120904.742215500.bin</t>
  </si>
  <si>
    <t>-554.103698948858 229.377332144587 -98.8236922649156</t>
  </si>
  <si>
    <t>-572.951632193116 228.510099681268 -207.917651050164</t>
  </si>
  <si>
    <t>-585.485286251578 231.753110892655 -299.886399916647</t>
  </si>
  <si>
    <t>-596.343369014921 236.205467399532 -382.954963225136</t>
  </si>
  <si>
    <t>-606.126431845888 242.160106598189 -466.063187159809</t>
  </si>
  <si>
    <t>-619.207394475928 252.48273358097 -587.583771576146</t>
  </si>
  <si>
    <t>-611.998382057422 259.940035938814 -665.253808065442</t>
  </si>
  <si>
    <t>-611.358758645277 279.149510851733 -531.83870770878</t>
  </si>
  <si>
    <t>-591.967456005972 430.291097924567 -498.409123662291</t>
  </si>
  <si>
    <t>-412.689169361994 443.82708881756 -281.027725324052</t>
  </si>
  <si>
    <t>-192.363847820267 381.386756370783 -242.214173813207</t>
  </si>
  <si>
    <t>-615.576430784045 216.756893418587 -536.684600324254</t>
  </si>
  <si>
    <t>-629.702088983691 62.1940321958075 -520.957201782493</t>
  </si>
  <si>
    <t>-442.618830379552 153.22883520083 -348.629575473234</t>
  </si>
  <si>
    <t>-560.577487730207 324.882508513014 -100.105106480907</t>
  </si>
  <si>
    <t>-591.043337365538 314.340448617861 314.217586142239</t>
  </si>
  <si>
    <t>-634.274908175607 323.448678377824 774.99472077213</t>
  </si>
  <si>
    <t>-483.653253306099 325.217880057021 831.50861150528</t>
  </si>
  <si>
    <t>-547.870346873362 133.869202496084 -100.943941734981</t>
  </si>
  <si>
    <t>-531.202841238657 111.377846683563 313.687121985405</t>
  </si>
  <si>
    <t>-555.173485389696 41.9130427420703 771.649972876543</t>
  </si>
  <si>
    <t>-403.78134192712 47.4458603248429 825.813055343563</t>
  </si>
  <si>
    <t>9763-20170724T120904.775303700.bin</t>
  </si>
  <si>
    <t>-554.370530613562 229.627438170706 -98.8424667536544</t>
  </si>
  <si>
    <t>-573.255527424453 228.792113773596 -207.930289058999</t>
  </si>
  <si>
    <t>-585.809525275855 232.010581558839 -299.896872635669</t>
  </si>
  <si>
    <t>-596.681950436546 236.419920329172 -382.966206069448</t>
  </si>
  <si>
    <t>-606.475236881672 242.310533934757 -466.077641368448</t>
  </si>
  <si>
    <t>-619.566969323516 252.514943086442 -587.607059437619</t>
  </si>
  <si>
    <t>-612.364154319634 259.853534603421 -665.289009662996</t>
  </si>
  <si>
    <t>-611.642324486583 279.231774196886 -531.896663089957</t>
  </si>
  <si>
    <t>-591.880410064837 430.348750382288 -498.541251997908</t>
  </si>
  <si>
    <t>-412.649447887273 443.713409719745 -281.110276589499</t>
  </si>
  <si>
    <t>-192.316976484173 381.877346382136 -241.380706023122</t>
  </si>
  <si>
    <t>-616.002489115647 216.843188966883 -536.665466034762</t>
  </si>
  <si>
    <t>-630.430487887239 62.3287262034751 -520.792330303977</t>
  </si>
  <si>
    <t>-443.24723686068 152.958364594554 -347.860108061775</t>
  </si>
  <si>
    <t>-560.83245279313 325.255225276999 -100.110977631931</t>
  </si>
  <si>
    <t>-591.372437868244 314.40796529489 314.198419473078</t>
  </si>
  <si>
    <t>-634.421890623059 323.284761930801 774.977734406016</t>
  </si>
  <si>
    <t>-483.736176364369 325.117783182644 831.318544864059</t>
  </si>
  <si>
    <t>-548.162789399285 133.973538372856 -100.988136039281</t>
  </si>
  <si>
    <t>-531.087259073638 111.514377431407 313.62812870182</t>
  </si>
  <si>
    <t>-555.057564646165 42.0266164763136 771.584716593909</t>
  </si>
  <si>
    <t>-403.707463577872 47.218148730924 825.898902164244</t>
  </si>
  <si>
    <t>9763-20170724T120904.843993100.bin</t>
  </si>
  <si>
    <t>-555.074190888678 229.89738310074 -98.9075522591429</t>
  </si>
  <si>
    <t>-574.129171699762 228.97497752784 -207.96519426897</t>
  </si>
  <si>
    <t>-586.767667152098 232.097299308673 -299.923545806244</t>
  </si>
  <si>
    <t>-597.690987978083 236.409657968071 -382.991176944138</t>
  </si>
  <si>
    <t>-607.508940194947 242.189945808025 -466.107609745812</t>
  </si>
  <si>
    <t>-620.606915443406 252.216910035487 -587.651049390052</t>
  </si>
  <si>
    <t>-613.431661371878 259.330455769375 -665.356477088189</t>
  </si>
  <si>
    <t>-612.552555682605 279.006972853077 -531.994257459258</t>
  </si>
  <si>
    <t>-592.135897302715 430.045035704299 -498.696086099246</t>
  </si>
  <si>
    <t>-413.071949991406 443.333900034753 -281.122780817111</t>
  </si>
  <si>
    <t>-193.017592223669 381.068831556513 -240.531191124425</t>
  </si>
  <si>
    <t>-617.166730279885 216.627368645571 -536.643219058268</t>
  </si>
  <si>
    <t>-632.170009088196 62.2016760852141 -520.384505586652</t>
  </si>
  <si>
    <t>-444.492693802884 151.883195127397 -346.876182020809</t>
  </si>
  <si>
    <t>-561.663733488243 325.564879386871 -100.216802731892</t>
  </si>
  <si>
    <t>-592.374160010038 314.39827986723 314.071524171743</t>
  </si>
  <si>
    <t>-634.81382115399 322.8447965521 774.92246202166</t>
  </si>
  <si>
    <t>-483.921243816714 324.568078652153 830.710368377313</t>
  </si>
  <si>
    <t>-548.700089849896 134.177018074517 -101.040428825374</t>
  </si>
  <si>
    <t>-531.025994801281 111.818717637261 313.556184879043</t>
  </si>
  <si>
    <t>-554.967967207469 42.397025738941 771.460136664114</t>
  </si>
  <si>
    <t>-403.628586855747 47.5654907115409 825.806412343449</t>
  </si>
  <si>
    <t>9763-20170724T120904.877581300.bin</t>
  </si>
  <si>
    <t>-555.461079690786 229.901496107359 -98.974590106401</t>
  </si>
  <si>
    <t>-574.650593754352 228.926990207887 -208.00811540503</t>
  </si>
  <si>
    <t>-587.355109409578 232.004412650434 -299.959031962697</t>
  </si>
  <si>
    <t>-598.318259591998 236.274481511118 -383.023505889968</t>
  </si>
  <si>
    <t>-608.155623709549 242.00974820562 -466.140727130612</t>
  </si>
  <si>
    <t>-621.259278694446 251.967200953706 -587.689357889484</t>
  </si>
  <si>
    <t>-614.134818210161 258.978441688988 -665.408596054687</t>
  </si>
  <si>
    <t>-613.152241466908 278.785651913846 -532.054037736719</t>
  </si>
  <si>
    <t>-592.456094264334 429.784151453056 -498.785193015747</t>
  </si>
  <si>
    <t>-413.616612395572 443.263704664736 -281.039112042376</t>
  </si>
  <si>
    <t>-193.721439304744 380.767696329008 -239.942954771576</t>
  </si>
  <si>
    <t>-617.866752459911 216.410361730805 -536.655613431062</t>
  </si>
  <si>
    <t>-633.139704213851 62.0238511238967 -520.236562255815</t>
  </si>
  <si>
    <t>-445.344748126554 151.222991623397 -346.625027760704</t>
  </si>
  <si>
    <t>-562.086693889762 325.581631436289 -100.312089991976</t>
  </si>
  <si>
    <t>-592.753927075878 314.299192798108 313.976272615675</t>
  </si>
  <si>
    <t>-634.973373477572 322.693957850319 774.870689991719</t>
  </si>
  <si>
    <t>-483.979335289559 324.67249408211 830.374828488592</t>
  </si>
  <si>
    <t>-549.044967362006 134.136000700057 -101.102823491556</t>
  </si>
  <si>
    <t>-531.039977708671 111.885599663045 313.485336387547</t>
  </si>
  <si>
    <t>-554.955710163276 42.4752433353217 771.397914868056</t>
  </si>
  <si>
    <t>-403.589859349935 46.949431725076 825.731944760841</t>
  </si>
  <si>
    <t>9763-20170724T120904.940752700.bin</t>
  </si>
  <si>
    <t>-556.290977536987 229.62172062787 -99.1429872898096</t>
  </si>
  <si>
    <t>-575.927543129734 228.513926109284 -208.095630692885</t>
  </si>
  <si>
    <t>-588.882540768741 231.497561273938 -300.01461225686</t>
  </si>
  <si>
    <t>-600.018951624362 235.689815873899 -383.060013923678</t>
  </si>
  <si>
    <t>-609.975620331167 241.349777977257 -466.168173486207</t>
  </si>
  <si>
    <t>-623.193351512675 251.19693397188 -587.713424444365</t>
  </si>
  <si>
    <t>-616.177037294619 258.011258353954 -665.46011999044</t>
  </si>
  <si>
    <t>-614.886394403256 278.055558942322 -532.127001412117</t>
  </si>
  <si>
    <t>-593.39535050834 428.982566620104 -498.99891518557</t>
  </si>
  <si>
    <t>-416.174570979674 443.337451726386 -279.989232151434</t>
  </si>
  <si>
    <t>-196.793920227844 378.688639251412 -239.47755469109</t>
  </si>
  <si>
    <t>-619.900720370607 215.69637549232 -536.633822486045</t>
  </si>
  <si>
    <t>-635.98381995026 61.4293427902771 -519.851059828283</t>
  </si>
  <si>
    <t>-447.498358385528 149.524673663904 -346.518823174188</t>
  </si>
  <si>
    <t>-563.072771016119 325.293270906822 -100.568349981481</t>
  </si>
  <si>
    <t>-593.553189929458 313.866362881224 313.729840710614</t>
  </si>
  <si>
    <t>-635.259542146175 322.579854807599 774.734085565295</t>
  </si>
  <si>
    <t>-484.092759447917 324.630529936248 829.763280573718</t>
  </si>
  <si>
    <t>-549.749697536974 133.809795081778 -101.193515863681</t>
  </si>
  <si>
    <t>-531.40422760667 112.073538363734 313.40697192289</t>
  </si>
  <si>
    <t>-554.977009338689 42.8265562121023 771.317110094705</t>
  </si>
  <si>
    <t>-403.593533314301 48.1115990753174 825.529235011432</t>
  </si>
  <si>
    <t>9763-20170724T120904.976852200.bin</t>
  </si>
  <si>
    <t>-556.813356643023 229.290337439039 -99.2186655425814</t>
  </si>
  <si>
    <t>-576.692925584126 228.036215368887 -208.125645809531</t>
  </si>
  <si>
    <t>-589.768207570252 230.937665541844 -300.030231885795</t>
  </si>
  <si>
    <t>-600.97779191226 235.071179890858 -383.06883254394</t>
  </si>
  <si>
    <t>-610.970979038705 240.685194424498 -466.17557183015</t>
  </si>
  <si>
    <t>-624.200723172588 250.478596509005 -587.72397802084</t>
  </si>
  <si>
    <t>-617.179843871632 257.186221227656 -665.479468974735</t>
  </si>
  <si>
    <t>-615.776163651245 277.353479436973 -532.163076360222</t>
  </si>
  <si>
    <t>-593.788420975184 428.206486719359 -498.992259094246</t>
  </si>
  <si>
    <t>-418.066727196045 443.222997099369 -278.821790634577</t>
  </si>
  <si>
    <t>-198.894313732268 377.561277686083 -238.815340110868</t>
  </si>
  <si>
    <t>-621.015186785492 215.008847121285 -536.616094524381</t>
  </si>
  <si>
    <t>-637.709200787836 60.8399275478591 -519.587245386232</t>
  </si>
  <si>
    <t>-448.732258031172 148.141829848368 -346.698407648132</t>
  </si>
  <si>
    <t>-563.64162573045 325.047629553595 -100.756293169069</t>
  </si>
  <si>
    <t>-593.928103493311 313.703342963116 313.558334176505</t>
  </si>
  <si>
    <t>-635.380320922026 322.583974671626 774.636306213496</t>
  </si>
  <si>
    <t>-484.161353407025 324.053329302781 829.540501175386</t>
  </si>
  <si>
    <t>-550.180424949304 133.345735250227 -101.159988858769</t>
  </si>
  <si>
    <t>-531.811159199477 112.341574375152 313.477204524306</t>
  </si>
  <si>
    <t>-555.085892869288 43.0791244600946 771.317475174212</t>
  </si>
  <si>
    <t>-403.631689739008 48.5288236907395 825.31522166175</t>
  </si>
  <si>
    <t>9763-20170724T120905.041025000.bin</t>
  </si>
  <si>
    <t>-557.786409552635 228.326061735908 -99.4072585107162</t>
  </si>
  <si>
    <t>-578.210191463681 226.683305266798 -208.208333440925</t>
  </si>
  <si>
    <t>-591.479581135798 229.414322521268 -300.090369060107</t>
  </si>
  <si>
    <t>-602.752856733547 233.455152216502 -383.12484809461</t>
  </si>
  <si>
    <t>-612.69483820726 239.030347616918 -466.240492929046</t>
  </si>
  <si>
    <t>-625.721096559116 248.82060578635 -587.81096094985</t>
  </si>
  <si>
    <t>-618.626516052982 255.372029741689 -665.573277957841</t>
  </si>
  <si>
    <t>-617.14884216433 275.677890426712 -532.264076269166</t>
  </si>
  <si>
    <t>-593.651202824298 426.179050070763 -498.592379007318</t>
  </si>
  <si>
    <t>-422.50654517032 442.077123743589 -274.906655597094</t>
  </si>
  <si>
    <t>-203.280824080722 376.084392130965 -235.745711895025</t>
  </si>
  <si>
    <t>-622.861713823901 213.371530158062 -536.669704195399</t>
  </si>
  <si>
    <t>-640.958297919144 59.4068352959448 -519.157590091863</t>
  </si>
  <si>
    <t>-451.189704733026 144.875762707549 -347.563893268766</t>
  </si>
  <si>
    <t>-564.754251648954 324.406993514588 -101.193738360177</t>
  </si>
  <si>
    <t>-593.937983599029 313.492352593625 313.211581870934</t>
  </si>
  <si>
    <t>-635.412524155325 322.82688363166 774.420173943792</t>
  </si>
  <si>
    <t>-484.223177265344 323.346225000419 829.423195076573</t>
  </si>
  <si>
    <t>-551.084828609656 132.200159820644 -101.087408437505</t>
  </si>
  <si>
    <t>-532.841065825637 113.050824393447 313.645060851806</t>
  </si>
  <si>
    <t>-555.444140880905 43.5772716113829 771.416066028635</t>
  </si>
  <si>
    <t>-403.757751344189 48.8658298434361 824.774321673773</t>
  </si>
  <si>
    <t>9763-20170724T120905.072110300.bin</t>
  </si>
  <si>
    <t>-558.347712818123 227.885930071997 -99.4874134573254</t>
  </si>
  <si>
    <t>-578.951690597034 226.102442638143 -208.25230412324</t>
  </si>
  <si>
    <t>-592.292623475013 228.784203643769 -300.12538360202</t>
  </si>
  <si>
    <t>-603.595814598047 232.809477357168 -383.15648265957</t>
  </si>
  <si>
    <t>-613.53197772897 238.393788819457 -466.27218680102</t>
  </si>
  <si>
    <t>-626.50901153107 248.224016953465 -587.844739698766</t>
  </si>
  <si>
    <t>-619.396527086467 254.731349486165 -665.609049569042</t>
  </si>
  <si>
    <t>-617.83702571715 275.05246543002 -532.299536296217</t>
  </si>
  <si>
    <t>-593.544446556401 425.368281913996 -498.343928132703</t>
  </si>
  <si>
    <t>-425.623689782788 441.644375071156 -272.254843790386</t>
  </si>
  <si>
    <t>-205.918963397521 376.697558363857 -234.041411016494</t>
  </si>
  <si>
    <t>-623.792570790784 212.768588670448 -536.699921469553</t>
  </si>
  <si>
    <t>-642.623134882921 58.909395883021 -519.07969773782</t>
  </si>
  <si>
    <t>-452.497876196275 143.213255236097 -347.914150322984</t>
  </si>
  <si>
    <t>-565.224030196071 324.092449506946 -101.351144532262</t>
  </si>
  <si>
    <t>-593.94991216951 313.303933536104 313.089468913629</t>
  </si>
  <si>
    <t>-635.363122197299 322.96427655101 774.342495135403</t>
  </si>
  <si>
    <t>-484.21291930056 323.188072396732 829.455001520827</t>
  </si>
  <si>
    <t>-551.759258228271 131.715186977829 -101.005757370019</t>
  </si>
  <si>
    <t>-533.311400109375 113.373319908864 313.75429994534</t>
  </si>
  <si>
    <t>-555.643375557701 43.8659214514041 771.517635926968</t>
  </si>
  <si>
    <t>-403.815319222223 48.5382111033039 824.529255055855</t>
  </si>
  <si>
    <t>9763-20170724T120905.138789900.bin</t>
  </si>
  <si>
    <t>-559.671063242985 227.221923597283 -99.5573457373781</t>
  </si>
  <si>
    <t>-580.293656891593 225.193302298197 -208.31431875821</t>
  </si>
  <si>
    <t>-593.68677494948 227.77649192396 -300.18267968807</t>
  </si>
  <si>
    <t>-605.046498596273 231.760980332411 -383.207997533249</t>
  </si>
  <si>
    <t>-615.045466148883 237.347939262021 -466.316195792099</t>
  </si>
  <si>
    <t>-628.118557221749 247.227908272982 -587.87438837939</t>
  </si>
  <si>
    <t>-621.077654990795 253.703779656733 -665.647769250757</t>
  </si>
  <si>
    <t>-619.110253944344 274.006822250295 -532.358665575675</t>
  </si>
  <si>
    <t>-593.435453986919 424.018202171061 -498.075547469832</t>
  </si>
  <si>
    <t>-436.150240974217 443.828993847386 -264.735572789237</t>
  </si>
  <si>
    <t>-214.401585608411 384.469813645264 -229.344154566071</t>
  </si>
  <si>
    <t>-625.654063423587 211.778790046837 -536.712612223287</t>
  </si>
  <si>
    <t>-646.220854066613 58.1806665779966 -518.76428573415</t>
  </si>
  <si>
    <t>-454.745190754237 139.39115626289 -348.337828686472</t>
  </si>
  <si>
    <t>-566.1572572956 323.36846081162 -101.601793298488</t>
  </si>
  <si>
    <t>-594.287399040723 313.124676346111 312.893531112659</t>
  </si>
  <si>
    <t>-635.333611967926 323.016745042254 774.226577534428</t>
  </si>
  <si>
    <t>-484.2391878669 322.548128976966 829.49022219366</t>
  </si>
  <si>
    <t>-553.446584359365 131.114043441293 -100.792714071873</t>
  </si>
  <si>
    <t>-534.170934892581 113.87849368481 313.977021799264</t>
  </si>
  <si>
    <t>-555.974160081936 44.5325257664579 771.785385060826</t>
  </si>
  <si>
    <t>-403.963803315075 50.0293819546707 824.192217429756</t>
  </si>
  <si>
    <t>9763-20170724T120905.206474800.bin</t>
  </si>
  <si>
    <t>-560.810785371048 226.915899704835 -99.4575734960549</t>
  </si>
  <si>
    <t>-581.362497025343 224.834345869061 -208.226910685494</t>
  </si>
  <si>
    <t>-594.510831155669 227.342080213396 -300.132772594576</t>
  </si>
  <si>
    <t>-605.576341120649 231.247079242776 -383.201740838739</t>
  </si>
  <si>
    <t>-615.208827088155 236.738005866422 -466.359254120473</t>
  </si>
  <si>
    <t>-627.667492869953 246.458345592413 -587.994888114959</t>
  </si>
  <si>
    <t>-620.504148286662 252.84749395141 -665.764321267282</t>
  </si>
  <si>
    <t>-618.828491936135 273.299006019643 -532.481843342067</t>
  </si>
  <si>
    <t>-592.245006683102 423.067021419148 -497.78700515734</t>
  </si>
  <si>
    <t>-450.643581657079 446.181331565817 -254.901586122734</t>
  </si>
  <si>
    <t>-226.300885799366 400.381577137751 -215.898014628815</t>
  </si>
  <si>
    <t>-625.572949220529 211.087437986919 -536.762714234418</t>
  </si>
  <si>
    <t>-647.078951372039 57.6819618397817 -518.442576713716</t>
  </si>
  <si>
    <t>-454.986068213538 135.267550753246 -348.737141328324</t>
  </si>
  <si>
    <t>-566.792454693327 322.809014865627 -101.692275936313</t>
  </si>
  <si>
    <t>-594.568623717028 313.046034528795 312.838444525998</t>
  </si>
  <si>
    <t>-635.325777057419 322.77593295244 774.207883739483</t>
  </si>
  <si>
    <t>-484.267206899161 321.948472018485 829.565180149535</t>
  </si>
  <si>
    <t>-555.145444165203 131.140720400349 -100.552441741681</t>
  </si>
  <si>
    <t>-535.4501725739 113.972920878363 314.20048883531</t>
  </si>
  <si>
    <t>-556.225634750734 44.8171815245737 772.077747021024</t>
  </si>
  <si>
    <t>-404.069104376007 50.4103567795571 824.048100312229</t>
  </si>
  <si>
    <t>9763-20170724T120905.244073600.bin</t>
  </si>
  <si>
    <t>-561.326324082292 226.929391324154 -99.4322523337197</t>
  </si>
  <si>
    <t>-581.813632789846 224.863507566589 -208.214180227332</t>
  </si>
  <si>
    <t>-594.827483133094 227.286457822637 -300.141243102759</t>
  </si>
  <si>
    <t>-605.742317690575 231.075029398601 -383.235481944838</t>
  </si>
  <si>
    <t>-615.196445212634 236.409920339819 -466.423764366357</t>
  </si>
  <si>
    <t>-627.366126705267 245.856929897203 -588.110229885433</t>
  </si>
  <si>
    <t>-620.117139108321 252.113714318268 -665.882356669037</t>
  </si>
  <si>
    <t>-618.669907381878 272.823273505586 -532.635583955353</t>
  </si>
  <si>
    <t>-592.270000749672 422.552223445507 -497.689381630283</t>
  </si>
  <si>
    <t>-458.889479720745 447.105280402901 -250.332544859797</t>
  </si>
  <si>
    <t>-233.986201145749 407.114026188301 -208.287991640398</t>
  </si>
  <si>
    <t>-625.382469131844 210.599936248193 -536.794856522731</t>
  </si>
  <si>
    <t>-646.807826609343 57.188989333247 -518.402139779367</t>
  </si>
  <si>
    <t>-455.176634033431 133.648479621329 -349.025855945782</t>
  </si>
  <si>
    <t>-567.085202395272 322.695161701925 -101.681283188465</t>
  </si>
  <si>
    <t>-594.674594158988 313.071223956246 312.86523561119</t>
  </si>
  <si>
    <t>-635.317921847014 322.623795365694 774.220662495336</t>
  </si>
  <si>
    <t>-484.285361221828 321.615996701501 829.646183936106</t>
  </si>
  <si>
    <t>-555.874314886852 131.331867679648 -100.496084801926</t>
  </si>
  <si>
    <t>-536.038807655188 113.893109136732 314.238889134999</t>
  </si>
  <si>
    <t>-556.285297014428 44.8531387412222 772.190780279115</t>
  </si>
  <si>
    <t>-404.081228197183 50.265342676503 824.041121212623</t>
  </si>
  <si>
    <t>9763-20170724T120905.275662100.bin</t>
  </si>
  <si>
    <t>-561.77593603917 226.927287197806 -99.3940090781908</t>
  </si>
  <si>
    <t>-582.163250186408 224.877506125069 -208.194974595289</t>
  </si>
  <si>
    <t>-595.056778943278 227.248525797463 -300.140491072207</t>
  </si>
  <si>
    <t>-605.850373269624 230.96300394191 -383.253896383093</t>
  </si>
  <si>
    <t>-615.17191820741 236.196202991641 -466.463633668407</t>
  </si>
  <si>
    <t>-627.13628090709 245.465201562386 -588.184084089632</t>
  </si>
  <si>
    <t>-619.752203894964 251.634665287992 -665.950613403745</t>
  </si>
  <si>
    <t>-618.576381942681 272.517171837265 -532.729857363224</t>
  </si>
  <si>
    <t>-592.313540542078 422.240535653355 -497.68220615415</t>
  </si>
  <si>
    <t>-468.071677759445 447.281516419806 -245.659384832397</t>
  </si>
  <si>
    <t>-243.287091030265 410.07254679784 -200.538305782111</t>
  </si>
  <si>
    <t>-625.1964451877 210.279029381951 -536.818569753523</t>
  </si>
  <si>
    <t>-646.443017417957 56.850189601937 -518.228964862759</t>
  </si>
  <si>
    <t>-455.197826170576 132.689767447646 -349.315350196371</t>
  </si>
  <si>
    <t>-567.414953294112 322.530310136651 -101.635007923168</t>
  </si>
  <si>
    <t>-594.962766901648 313.111006656242 312.919052201638</t>
  </si>
  <si>
    <t>-635.295862946189 322.463174776546 774.259665339335</t>
  </si>
  <si>
    <t>-484.281352717416 321.691828056197 829.738163333198</t>
  </si>
  <si>
    <t>-556.376662550622 131.492023333778 -100.451529449259</t>
  </si>
  <si>
    <t>-536.576477709265 113.628687347113 314.267064125929</t>
  </si>
  <si>
    <t>-556.283018814259 44.8917205763398 772.312062145561</t>
  </si>
  <si>
    <t>-404.072670995236 50.2403776556077 824.150310339258</t>
  </si>
  <si>
    <t>9763-20170724T120905.341842700.bin</t>
  </si>
  <si>
    <t>-562.680719284375 226.76057115022 -99.2404800753257</t>
  </si>
  <si>
    <t>-583.045852022868 224.700814932161 -208.045459313543</t>
  </si>
  <si>
    <t>-595.777920675358 226.99428371216 -300.015373034146</t>
  </si>
  <si>
    <t>-606.371402752913 230.604203392133 -383.1589984847</t>
  </si>
  <si>
    <t>-615.440224940628 235.701313124149 -466.40527830313</t>
  </si>
  <si>
    <t>-626.979187929745 244.735301490138 -588.184339496344</t>
  </si>
  <si>
    <t>-619.338559692962 250.813333352336 -665.933165060758</t>
  </si>
  <si>
    <t>-618.840867812961 271.915894849706 -532.72964021896</t>
  </si>
  <si>
    <t>-593.890338609158 421.789045786166 -497.39090718301</t>
  </si>
  <si>
    <t>-485.023534777577 444.572587810962 -238.146795365336</t>
  </si>
  <si>
    <t>-261.057474957997 411.843324975079 -186.026442862407</t>
  </si>
  <si>
    <t>-624.991118917717 209.626617513057 -536.767787230904</t>
  </si>
  <si>
    <t>-645.29137076852 56.1035659911215 -517.889812015654</t>
  </si>
  <si>
    <t>-455.073750497901 131.356357857459 -349.781723570258</t>
  </si>
  <si>
    <t>-568.52616687984 322.050827350968 -101.553623391941</t>
  </si>
  <si>
    <t>-595.836880746531 312.991652611946 313.024046669463</t>
  </si>
  <si>
    <t>-635.291068533469 322.140568064612 774.363705559523</t>
  </si>
  <si>
    <t>-484.28053062717 321.71645025073 829.856536064977</t>
  </si>
  <si>
    <t>-557.029214009697 131.460283431392 -100.358004129735</t>
  </si>
  <si>
    <t>-537.285715213574 113.069054027064 314.340146884011</t>
  </si>
  <si>
    <t>-556.280522690312 45.004771663846 772.489775942362</t>
  </si>
  <si>
    <t>-404.08583387663 51.0240342013876 824.300532041566</t>
  </si>
  <si>
    <t>9763-20170724T120905.374932000.bin</t>
  </si>
  <si>
    <t>-563.196261189503 226.47359529005 -99.2011648543674</t>
  </si>
  <si>
    <t>-583.656018877955 224.375472055021 -207.987605843252</t>
  </si>
  <si>
    <t>-596.434837405125 226.684918095204 -299.950655714236</t>
  </si>
  <si>
    <t>-607.057162890301 230.325399637058 -383.089376503066</t>
  </si>
  <si>
    <t>-616.141057370153 235.471021879338 -466.330815803478</t>
  </si>
  <si>
    <t>-627.68685381537 244.596112122474 -588.10257644847</t>
  </si>
  <si>
    <t>-619.999805143041 250.714129019937 -665.84385914464</t>
  </si>
  <si>
    <t>-619.662238858783 271.745825943377 -532.616148157257</t>
  </si>
  <si>
    <t>-595.212975762188 421.620925414755 -496.9835734279</t>
  </si>
  <si>
    <t>-493.282952479421 442.407282807202 -234.768518267776</t>
  </si>
  <si>
    <t>-269.475209366465 410.403266412075 -181.529674207183</t>
  </si>
  <si>
    <t>-625.579062429562 209.438515013459 -536.724323856948</t>
  </si>
  <si>
    <t>-645.346909233023 55.8386131537131 -517.855012150632</t>
  </si>
  <si>
    <t>-614.766350943591 0.114743138194626 -243.012635813121</t>
  </si>
  <si>
    <t>-455.564542150754 131.249614607398 -349.81572796549</t>
  </si>
  <si>
    <t>-569.326945905826 321.616021199873 -101.544656542352</t>
  </si>
  <si>
    <t>-596.257267948291 312.817316230808 313.063518410285</t>
  </si>
  <si>
    <t>-635.307517256108 321.9910735415 774.409127769201</t>
  </si>
  <si>
    <t>-484.291460866823 321.680943994209 829.887839436684</t>
  </si>
  <si>
    <t>-557.290799323031 131.194653249949 -100.337003101101</t>
  </si>
  <si>
    <t>-537.482253519467 112.92267014382 314.363294813415</t>
  </si>
  <si>
    <t>-556.306599983281 45.0505707407847 772.530820504905</t>
  </si>
  <si>
    <t>-404.08895608206 50.9646608066266 824.286264296432</t>
  </si>
  <si>
    <t>9763-20170724T120905.441115700.bin</t>
  </si>
  <si>
    <t>-564.535911584492 225.28956503788 -99.2577104645877</t>
  </si>
  <si>
    <t>-585.141972759607 223.121800097357 -208.015285440291</t>
  </si>
  <si>
    <t>-597.794568125901 225.483430327047 -299.994405190967</t>
  </si>
  <si>
    <t>-608.203299268527 229.209607594925 -383.156365806893</t>
  </si>
  <si>
    <t>-616.97447154061 234.48096260445 -466.423531201587</t>
  </si>
  <si>
    <t>-627.954575810261 243.832749508225 -588.230367191172</t>
  </si>
  <si>
    <t>-619.955738538982 250.158765814606 -665.923354988324</t>
  </si>
  <si>
    <t>-620.453460754422 270.90138413739 -532.63105387582</t>
  </si>
  <si>
    <t>-597.77739307263 420.991840457338 -496.726004713625</t>
  </si>
  <si>
    <t>-502.554913570554 436.894721620976 -231.663148748588</t>
  </si>
  <si>
    <t>-278.53687582723 407.232566938921 -177.954646886049</t>
  </si>
  <si>
    <t>-625.819721238049 208.557118290776 -536.933872875403</t>
  </si>
  <si>
    <t>-644.582757983971 54.8030755772375 -518.42335431018</t>
  </si>
  <si>
    <t>-455.694538649817 130.24408114882 -349.606054523335</t>
  </si>
  <si>
    <t>-571.033973522553 320.304879857995 -101.589782722913</t>
  </si>
  <si>
    <t>-596.902541769618 312.015435084575 313.09647797702</t>
  </si>
  <si>
    <t>-635.311397873497 321.714448598791 774.490065811177</t>
  </si>
  <si>
    <t>-484.295795743489 321.572707155951 829.970411777499</t>
  </si>
  <si>
    <t>-558.330442546677 130.119092940043 -100.360128674279</t>
  </si>
  <si>
    <t>-537.797441299234 112.528808982267 314.334439905731</t>
  </si>
  <si>
    <t>-556.449935326144 45.259383379406 772.561162164822</t>
  </si>
  <si>
    <t>-404.175143575859 51.7938633852432 824.07334102044</t>
  </si>
  <si>
    <t>9763-20170724T120905.475774100.bin</t>
  </si>
  <si>
    <t>-565.249208005876 224.60824028566 -99.2930054291617</t>
  </si>
  <si>
    <t>-585.925844907021 222.363726948866 -208.03561095566</t>
  </si>
  <si>
    <t>-598.528265194175 224.711529307649 -300.022011074738</t>
  </si>
  <si>
    <t>-608.847342798611 228.441812970574 -383.194902066624</t>
  </si>
  <si>
    <t>-617.484251541576 233.734489337936 -466.474732513798</t>
  </si>
  <si>
    <t>-628.219053045288 243.136244400992 -588.299545960511</t>
  </si>
  <si>
    <t>-619.998047844703 249.571314230609 -665.960440049361</t>
  </si>
  <si>
    <t>-620.938940165981 270.190470011253 -532.664056858978</t>
  </si>
  <si>
    <t>-599.109779577906 420.37711033541 -496.563030547467</t>
  </si>
  <si>
    <t>-503.990834827291 434.858610669677 -231.381462578157</t>
  </si>
  <si>
    <t>-279.446219966561 404.552879757975 -180.295091376189</t>
  </si>
  <si>
    <t>-626.078530669304 207.831063410251 -537.02354347605</t>
  </si>
  <si>
    <t>-644.160662914817 53.9620766194569 -518.809652057485</t>
  </si>
  <si>
    <t>-455.918757104093 129.759150513158 -348.967411797425</t>
  </si>
  <si>
    <t>-572.026063835885 319.561191473322 -101.634156667196</t>
  </si>
  <si>
    <t>-597.283409523541 311.577780668088 313.095789955592</t>
  </si>
  <si>
    <t>-635.33564746781 321.550075033169 774.521439184846</t>
  </si>
  <si>
    <t>-484.322693915207 321.299684966931 830.008773937741</t>
  </si>
  <si>
    <t>-558.777966882522 129.618492463988 -100.370818458955</t>
  </si>
  <si>
    <t>-538.002476547733 112.26071920295 314.321513515536</t>
  </si>
  <si>
    <t>-556.526104477687 45.3781254041583 772.570225989738</t>
  </si>
  <si>
    <t>-404.212531044344 52.0105970895547 823.955117099901</t>
  </si>
  <si>
    <t>9763-20170724T120905.540949700.bin</t>
  </si>
  <si>
    <t>-566.467509072823 223.161317532322 -99.3657617642634</t>
  </si>
  <si>
    <t>-587.366097746394 220.797159200633 -208.063358041968</t>
  </si>
  <si>
    <t>-599.983066820834 223.05391154937 -300.050081587783</t>
  </si>
  <si>
    <t>-610.245535724651 226.698631144629 -383.233735943487</t>
  </si>
  <si>
    <t>-618.755756914418 231.903022612026 -466.532210213879</t>
  </si>
  <si>
    <t>-629.228445842931 241.169969535938 -588.390260139093</t>
  </si>
  <si>
    <t>-620.696746082563 247.765676434068 -666.004108504477</t>
  </si>
  <si>
    <t>-622.183988753956 268.29423117465 -532.758509591557</t>
  </si>
  <si>
    <t>-601.77880688598 418.735554576958 -496.88738474426</t>
  </si>
  <si>
    <t>-502.479228576392 430.701599169549 -233.116767128904</t>
  </si>
  <si>
    <t>-276.329426558674 399.52607444257 -190.304415830115</t>
  </si>
  <si>
    <t>-627.08225948702 205.913060249227 -537.081423262383</t>
  </si>
  <si>
    <t>-644.254928967061 51.9230897292694 -519.02709108691</t>
  </si>
  <si>
    <t>-457.166151643841 129.02512149935 -346.854361634332</t>
  </si>
  <si>
    <t>-573.780603044647 317.903108636772 -101.709656122115</t>
  </si>
  <si>
    <t>-597.924624105017 310.739478288559 313.101517319664</t>
  </si>
  <si>
    <t>-635.374773639877 321.188566049792 774.585964015964</t>
  </si>
  <si>
    <t>-484.338788682721 321.103850709092 830.011211454264</t>
  </si>
  <si>
    <t>-559.362914511846 128.313322467463 -100.470693494546</t>
  </si>
  <si>
    <t>-538.497749977039 111.829342869976 314.252766238008</t>
  </si>
  <si>
    <t>-556.686613335746 45.7159409400547 772.594284327923</t>
  </si>
  <si>
    <t>-404.307680754321 52.8450271934237 823.718176046578</t>
  </si>
  <si>
    <t>9763-20170724T120905.605122200.bin</t>
  </si>
  <si>
    <t>-567.439465686082 221.832472336841 -99.4754832902695</t>
  </si>
  <si>
    <t>-588.643882972074 219.41704689071 -208.112696785556</t>
  </si>
  <si>
    <t>-601.311525213293 221.500752863775 -300.096479770642</t>
  </si>
  <si>
    <t>-611.53924416185 224.930824183019 -383.293580243795</t>
  </si>
  <si>
    <t>-619.935749667989 229.862002859358 -466.620270128369</t>
  </si>
  <si>
    <t>-630.157513102803 238.66278407034 -588.533988291757</t>
  </si>
  <si>
    <t>-621.31797107933 245.15951175492 -666.12184422209</t>
  </si>
  <si>
    <t>-623.320181915027 266.006501613676 -532.983807386168</t>
  </si>
  <si>
    <t>-603.8981874674 416.748532358863 -497.83915967065</t>
  </si>
  <si>
    <t>-496.749268372637 427.788114936304 -237.117538125838</t>
  </si>
  <si>
    <t>-269.845096873848 393.206523278579 -201.520497158795</t>
  </si>
  <si>
    <t>-628.024407916896 203.595800317149 -537.094809371721</t>
  </si>
  <si>
    <t>-644.522054374231 49.5542711322971 -518.795473136908</t>
  </si>
  <si>
    <t>-459.380421009124 129.352693865646 -345.052213143622</t>
  </si>
  <si>
    <t>-575.261589717797 316.396767322029 -101.793531279355</t>
  </si>
  <si>
    <t>-598.040646190464 309.971967306419 313.106958330094</t>
  </si>
  <si>
    <t>-635.37627644894 320.803165086225 774.647306189976</t>
  </si>
  <si>
    <t>-484.32506526815 320.871149425247 830.031007596967</t>
  </si>
  <si>
    <t>-560.0032279951 127.210440255077 -100.584507414687</t>
  </si>
  <si>
    <t>-538.73978629875 111.944032161633 314.165260634613</t>
  </si>
  <si>
    <t>-556.784857961369 46.1168887363633 772.570396222284</t>
  </si>
  <si>
    <t>-404.386019803762 53.7912843132733 823.555628678266</t>
  </si>
  <si>
    <t>9763-20170724T120905.643728800.bin</t>
  </si>
  <si>
    <t>-567.572289572298 221.310232462362 -99.5972574074298</t>
  </si>
  <si>
    <t>-588.993947562539 218.920193463849 -208.192433720746</t>
  </si>
  <si>
    <t>-601.732900069147 220.919040985162 -300.168354475196</t>
  </si>
  <si>
    <t>-611.982096632232 224.22699786253 -383.367710261212</t>
  </si>
  <si>
    <t>-620.358534083046 228.989321007813 -466.706129701151</t>
  </si>
  <si>
    <t>-630.506353589675 237.491626623407 -588.647401027008</t>
  </si>
  <si>
    <t>-621.582787189053 243.873617393638 -666.235025452683</t>
  </si>
  <si>
    <t>-623.741096601045 264.973826954054 -533.156729296851</t>
  </si>
  <si>
    <t>-604.547649237933 415.846161160971 -498.46069085555</t>
  </si>
  <si>
    <t>-492.773502268804 426.515736443293 -239.672566112571</t>
  </si>
  <si>
    <t>-265.876354910134 390.349898813707 -205.639499390486</t>
  </si>
  <si>
    <t>-628.366047949205 202.548002823587 -537.124492212069</t>
  </si>
  <si>
    <t>-644.640962079928 48.5083929788539 -518.507372863447</t>
  </si>
  <si>
    <t>-460.434887296668 129.899052702619 -344.339970109844</t>
  </si>
  <si>
    <t>-575.717057607656 315.805942573817 -101.836012738176</t>
  </si>
  <si>
    <t>-597.95821824698 309.648806721907 313.097794141656</t>
  </si>
  <si>
    <t>-635.360604323372 320.617468968077 774.671634981834</t>
  </si>
  <si>
    <t>-484.318296662451 320.456551128755 830.079385136236</t>
  </si>
  <si>
    <t>-559.650243062505 126.864843132725 -100.834660920793</t>
  </si>
  <si>
    <t>-538.543906533289 112.141133409928 313.942780844293</t>
  </si>
  <si>
    <t>-556.254412726432 46.0579520913113 772.115234652098</t>
  </si>
  <si>
    <t>-404.307372829076 53.8819881353909 824.409515825499</t>
  </si>
  <si>
    <t>9763-20170724T120905.707071900.bin</t>
  </si>
  <si>
    <t>-567.238676973341 220.752296618158 -99.6309100216743</t>
  </si>
  <si>
    <t>-589.210523407561 218.371626431257 -208.116248409067</t>
  </si>
  <si>
    <t>-602.047192971256 220.179477380871 -300.082503684772</t>
  </si>
  <si>
    <t>-612.239444366327 223.224542505356 -383.298935392543</t>
  </si>
  <si>
    <t>-620.415122574322 227.629504209247 -466.676943108682</t>
  </si>
  <si>
    <t>-630.113504621984 235.499767404969 -588.697174009978</t>
  </si>
  <si>
    <t>-620.923042589845 241.552343611853 -666.280217998743</t>
  </si>
  <si>
    <t>-623.570518618606 263.270273789317 -533.323556404651</t>
  </si>
  <si>
    <t>-604.06105760642 414.332315457879 -499.599747734177</t>
  </si>
  <si>
    <t>-485.686838305851 424.492015327753 -243.742464780874</t>
  </si>
  <si>
    <t>-258.98056428403 386.109632093035 -210.885335395311</t>
  </si>
  <si>
    <t>-628.145306295502 200.822546656926 -536.987939833041</t>
  </si>
  <si>
    <t>-644.278873251646 46.8660372302461 -517.564550375575</t>
  </si>
  <si>
    <t>-460.983134323325 130.315774011632 -343.087426250766</t>
  </si>
  <si>
    <t>-576.33717329744 315.013087119752 -101.773546215638</t>
  </si>
  <si>
    <t>-597.617178593189 309.222224942119 313.215967618302</t>
  </si>
  <si>
    <t>-635.239112029004 320.474305128011 774.74336102131</t>
  </si>
  <si>
    <t>-484.250722417332 320.124487189494 830.296881740706</t>
  </si>
  <si>
    <t>-558.602241225918 126.20412827267 -100.670413282674</t>
  </si>
  <si>
    <t>-535.80411010144 113.579410105591 314.086719487865</t>
  </si>
  <si>
    <t>-554.164241923713 46.2603089215522 772.539644944815</t>
  </si>
  <si>
    <t>-403.696335628316 53.8356821032467 828.982838955112</t>
  </si>
  <si>
    <t>9763-20170724T120905.744175700.bin</t>
  </si>
  <si>
    <t>-567.095963769608 220.460946370617 -99.546434171418</t>
  </si>
  <si>
    <t>-589.180292484104 218.085306888001 -208.009026880157</t>
  </si>
  <si>
    <t>-601.952339213632 219.813397493151 -299.985856329253</t>
  </si>
  <si>
    <t>-612.023127015276 222.746553387482 -383.221027868253</t>
  </si>
  <si>
    <t>-620.014935783809 226.998292620958 -466.62481217884</t>
  </si>
  <si>
    <t>-629.376793626132 234.597652365152 -588.688553602958</t>
  </si>
  <si>
    <t>-620.088035783313 240.482764877142 -666.272654669016</t>
  </si>
  <si>
    <t>-623.028834976897 262.493772006344 -533.35553951593</t>
  </si>
  <si>
    <t>-603.736541402923 413.703897974726 -500.187102886982</t>
  </si>
  <si>
    <t>-483.810827105124 424.67767188016 -245.087021215777</t>
  </si>
  <si>
    <t>-257.033044479806 385.737910022355 -213.400153302266</t>
  </si>
  <si>
    <t>-627.509001093584 200.03232934571 -536.900468908561</t>
  </si>
  <si>
    <t>-643.504246206284 46.1156910471263 -517.108645211424</t>
  </si>
  <si>
    <t>-460.524102373222 129.96086995317 -342.604122439499</t>
  </si>
  <si>
    <t>-576.446165755519 314.812480777092 -101.675709350361</t>
  </si>
  <si>
    <t>-597.494294870579 309.099898460672 313.326639047894</t>
  </si>
  <si>
    <t>-635.059635960068 320.50212790222 774.812895872927</t>
  </si>
  <si>
    <t>-484.168145349083 320.112026042769 830.628822965149</t>
  </si>
  <si>
    <t>-558.106084574265 126.102744590634 -100.576656175994</t>
  </si>
  <si>
    <t>-535.659916360345 113.967033590053 314.214253854335</t>
  </si>
  <si>
    <t>-553.838603270838 46.4213752811438 772.560744323636</t>
  </si>
  <si>
    <t>-403.667972692255 54.6358604166091 829.70202713881</t>
  </si>
  <si>
    <t>9763-20170724T120905.775289200.bin</t>
  </si>
  <si>
    <t>-566.810655296179 220.716644587117 -99.5281295364904</t>
  </si>
  <si>
    <t>-588.796767036766 218.338888490349 -208.010658065497</t>
  </si>
  <si>
    <t>-601.453689620809 219.968280378941 -300.005106515985</t>
  </si>
  <si>
    <t>-611.409756316645 222.770327024073 -383.258680115653</t>
  </si>
  <si>
    <t>-619.277433669809 226.850508766548 -466.68277367999</t>
  </si>
  <si>
    <t>-628.449059061722 234.154562920131 -588.77894214947</t>
  </si>
  <si>
    <t>-619.097858714638 239.861397381683 -666.368936907445</t>
  </si>
  <si>
    <t>-622.306415501964 262.192468923009 -533.494264335948</t>
  </si>
  <si>
    <t>-603.718019847779 413.588286764693 -500.746227995543</t>
  </si>
  <si>
    <t>-482.256399065466 425.852995840397 -246.433015673352</t>
  </si>
  <si>
    <t>-255.402093445776 386.507876726924 -215.812654022976</t>
  </si>
  <si>
    <t>-626.542830577408 199.706801286643 -536.914186507972</t>
  </si>
  <si>
    <t>-641.991750246659 45.7672604882746 -516.90264041518</t>
  </si>
  <si>
    <t>-459.598507605997 129.861400886855 -342.28166629265</t>
  </si>
  <si>
    <t>-576.344880833075 314.879259723931 -101.592114105945</t>
  </si>
  <si>
    <t>-597.502854800681 309.206638708109 313.405155224842</t>
  </si>
  <si>
    <t>-634.862259666788 320.528637454245 774.902211013252</t>
  </si>
  <si>
    <t>-484.077221065367 320.094907273914 831.004905526351</t>
  </si>
  <si>
    <t>-557.506673424973 126.88751799661 -100.621707473506</t>
  </si>
  <si>
    <t>-536.53416118788 114.127725764737 314.227622628867</t>
  </si>
  <si>
    <t>-553.868433168434 46.5961062829754 772.413912405369</t>
  </si>
  <si>
    <t>-403.76234361707 55.1712282890517 829.671589384665</t>
  </si>
  <si>
    <t>9763-20170724T120905.843508300.bin</t>
  </si>
  <si>
    <t>-566.585950324222 221.415386198491 -99.5630579638822</t>
  </si>
  <si>
    <t>-588.058076712874 219.085129243652 -208.149499697865</t>
  </si>
  <si>
    <t>-600.414796288833 220.628033337904 -300.186292989739</t>
  </si>
  <si>
    <t>-610.157965128482 223.299426503159 -383.469285547206</t>
  </si>
  <si>
    <t>-617.873840261181 227.204561276698 -466.916036239847</t>
  </si>
  <si>
    <t>-626.892894378793 234.207251795459 -589.041212991108</t>
  </si>
  <si>
    <t>-617.42544675027 239.727068310514 -666.630582015456</t>
  </si>
  <si>
    <t>-621.121124330178 262.399318364616 -533.794867808326</t>
  </si>
  <si>
    <t>-604.205980530102 414.064590121184 -501.462773523696</t>
  </si>
  <si>
    <t>-479.374979668011 428.412807643474 -248.896006213743</t>
  </si>
  <si>
    <t>-252.573249585399 388.412802346126 -218.737870001166</t>
  </si>
  <si>
    <t>-624.749609668315 199.869896065316 -537.112538882757</t>
  </si>
  <si>
    <t>-638.728025109858 45.8093569327968 -516.934260994534</t>
  </si>
  <si>
    <t>-457.492654368883 131.430329916172 -341.874281115521</t>
  </si>
  <si>
    <t>-576.444536086075 314.897681511969 -101.539414979826</t>
  </si>
  <si>
    <t>-598.184062052646 309.218762922535 313.427745956764</t>
  </si>
  <si>
    <t>-634.644841736002 320.408296736347 775.012867779388</t>
  </si>
  <si>
    <t>-483.940063040877 320.384153619261 831.332406094649</t>
  </si>
  <si>
    <t>-556.979458932269 127.911795506721 -100.908213943106</t>
  </si>
  <si>
    <t>-537.420811676205 114.031353167206 313.974136791123</t>
  </si>
  <si>
    <t>-553.957095261001 46.7121169797472 772.083006370326</t>
  </si>
  <si>
    <t>-403.888214017938 55.9719206350926 829.331738785167</t>
  </si>
  <si>
    <t>9763-20170724T120905.874629600.bin</t>
  </si>
  <si>
    <t>-566.643522896438 221.257345706956 -99.5394718505391</t>
  </si>
  <si>
    <t>-588.012792236194 218.889573626348 -208.145452837666</t>
  </si>
  <si>
    <t>-600.234312043562 220.404014601527 -300.200692873723</t>
  </si>
  <si>
    <t>-609.836227281332 223.047730298989 -383.501018898043</t>
  </si>
  <si>
    <t>-617.392047221435 226.924802452079 -466.963673549579</t>
  </si>
  <si>
    <t>-626.156651776618 233.886426117529 -589.109812250626</t>
  </si>
  <si>
    <t>-616.568847048992 239.422936695805 -666.683145773306</t>
  </si>
  <si>
    <t>-620.626135529596 262.103609523469 -533.851618241321</t>
  </si>
  <si>
    <t>-604.237504376064 413.867406868019 -501.693523229159</t>
  </si>
  <si>
    <t>-478.311600661879 429.544978835815 -249.750214574989</t>
  </si>
  <si>
    <t>-251.572069232936 389.272158649394 -219.487821489056</t>
  </si>
  <si>
    <t>-623.995460878372 199.559912581316 -537.174453278859</t>
  </si>
  <si>
    <t>-637.42392110268 45.4708173821177 -516.8928804567</t>
  </si>
  <si>
    <t>-456.59032112389 132.113367548958 -341.846610830465</t>
  </si>
  <si>
    <t>-576.849099611192 314.511169013803 -101.54394457176</t>
  </si>
  <si>
    <t>-598.590861393591 308.945172429026 313.424630883415</t>
  </si>
  <si>
    <t>-634.601136854162 320.29776295829 775.040055946351</t>
  </si>
  <si>
    <t>-483.895605585545 320.402553652391 831.357651763126</t>
  </si>
  <si>
    <t>-556.769451627227 127.820897532572 -100.998432275918</t>
  </si>
  <si>
    <t>-537.306044456755 113.796100356728 313.883561714461</t>
  </si>
  <si>
    <t>-553.900479493032 46.5766378483868 771.979587984676</t>
  </si>
  <si>
    <t>-403.856972496648 55.2003433808636 829.393809974139</t>
  </si>
  <si>
    <t>9763-20170724T120905.942279200.bin</t>
  </si>
  <si>
    <t>-566.44598543832 220.515776706198 -99.6086050759797</t>
  </si>
  <si>
    <t>-587.731836633673 218.113228233158 -208.230152949406</t>
  </si>
  <si>
    <t>-599.777414380117 219.605442587419 -300.308958866586</t>
  </si>
  <si>
    <t>-609.178567582291 222.225993875986 -383.632962063021</t>
  </si>
  <si>
    <t>-616.492141406979 226.080618232261 -467.118195132963</t>
  </si>
  <si>
    <t>-624.857964098769 233.009020707296 -589.294073895593</t>
  </si>
  <si>
    <t>-615.147796835268 238.659925831935 -666.844052583094</t>
  </si>
  <si>
    <t>-619.741457048195 261.251808834299 -534.009209425067</t>
  </si>
  <si>
    <t>-604.608316070134 413.234794534408 -502.249637351736</t>
  </si>
  <si>
    <t>-476.866414797683 429.146944011316 -251.237010058337</t>
  </si>
  <si>
    <t>-250.025307920064 389.416577065539 -221.01865514872</t>
  </si>
  <si>
    <t>-622.632918897006 198.685617697751 -537.359311550015</t>
  </si>
  <si>
    <t>-635.101438461728 44.5155330418891 -516.993843106798</t>
  </si>
  <si>
    <t>-455.003741408094 132.493585986908 -341.91988450908</t>
  </si>
  <si>
    <t>-577.183548287236 313.426058545226 -101.54333887286</t>
  </si>
  <si>
    <t>-598.653173940659 308.254326034539 313.444528590493</t>
  </si>
  <si>
    <t>-634.461578341749 320.181106107611 775.075681983031</t>
  </si>
  <si>
    <t>-483.756499830556 320.788337356839 831.391272064728</t>
  </si>
  <si>
    <t>-556.028045271796 127.560303104645 -101.110162850883</t>
  </si>
  <si>
    <t>-536.482830041743 113.415767311645 313.763953871572</t>
  </si>
  <si>
    <t>-553.723995641517 45.573912820729 771.781341463131</t>
  </si>
  <si>
    <t>-403.876808018981 54.809370156026 829.611700202008</t>
  </si>
  <si>
    <t>9763-20170724T120906.006953400.bin</t>
  </si>
  <si>
    <t>-565.836277110819 219.503928267064 -99.6393579776911</t>
  </si>
  <si>
    <t>-587.057968950679 217.162646763381 -208.274845526605</t>
  </si>
  <si>
    <t>-599.10215963704 218.753026077185 -300.352186537181</t>
  </si>
  <si>
    <t>-608.523185608886 221.478723773457 -383.670486953659</t>
  </si>
  <si>
    <t>-615.877916575108 225.459065731944 -467.146232449566</t>
  </si>
  <si>
    <t>-624.327022065811 232.595791115764 -589.304371197581</t>
  </si>
  <si>
    <t>-614.627292647824 238.405543120431 -666.843812130297</t>
  </si>
  <si>
    <t>-619.362408439875 260.75191092383 -533.96162261095</t>
  </si>
  <si>
    <t>-605.329397721009 412.865504441777 -502.282381061463</t>
  </si>
  <si>
    <t>-475.906367607225 427.801745819976 -252.072092365851</t>
  </si>
  <si>
    <t>-248.8773469864 389.093212606478 -221.939008553077</t>
  </si>
  <si>
    <t>-621.876825392169 198.176730128315 -537.44331806683</t>
  </si>
  <si>
    <t>-633.629545252963 43.9149214268755 -517.333132998235</t>
  </si>
  <si>
    <t>-453.927843799793 132.478124857446 -342.104329893855</t>
  </si>
  <si>
    <t>-576.931159713397 312.228541752431 -101.452730853197</t>
  </si>
  <si>
    <t>-598.1824170033 307.466209880567 313.551233905749</t>
  </si>
  <si>
    <t>-634.308993045638 320.050595878327 775.133756355925</t>
  </si>
  <si>
    <t>-483.625710169397 321.150996193559 831.499989716057</t>
  </si>
  <si>
    <t>-555.105871495156 126.693801500473 -101.252943961897</t>
  </si>
  <si>
    <t>-535.95412207864 112.038258060822 313.621799301989</t>
  </si>
  <si>
    <t>-554.210357369617 44.1094974060666 771.398945195957</t>
  </si>
  <si>
    <t>-404.173391260034 53.5763791301183 828.697266283456</t>
  </si>
  <si>
    <t>9763-20170724T120906.039044000.bin</t>
  </si>
  <si>
    <t>-565.270357252387 218.821942918577 -99.6906843206215</t>
  </si>
  <si>
    <t>-586.483368319566 216.513162268195 -208.328429335764</t>
  </si>
  <si>
    <t>-598.518199254673 218.178758773295 -300.405734355914</t>
  </si>
  <si>
    <t>-607.930051008991 220.991867082324 -383.722212887565</t>
  </si>
  <si>
    <t>-615.274806332115 225.080655509553 -467.193623505108</t>
  </si>
  <si>
    <t>-623.708422146629 232.400169470909 -589.34210403404</t>
  </si>
  <si>
    <t>-613.993118816714 238.318671315304 -666.871304053786</t>
  </si>
  <si>
    <t>-618.831847707069 260.475970735995 -533.950699713557</t>
  </si>
  <si>
    <t>-605.095512941821 412.563655706808 -502.121416927438</t>
  </si>
  <si>
    <t>-475.120597800918 427.459145868944 -252.195039474717</t>
  </si>
  <si>
    <t>-247.992772284498 389.041283770202 -222.436848288769</t>
  </si>
  <si>
    <t>-621.183876615234 197.900644834287 -537.538010055746</t>
  </si>
  <si>
    <t>-632.649639294472 43.6053942116812 -517.538812496501</t>
  </si>
  <si>
    <t>-452.970529380614 132.283435898693 -342.332549877573</t>
  </si>
  <si>
    <t>-576.401848933947 311.534479907883 -101.431190464048</t>
  </si>
  <si>
    <t>-597.904677369525 306.990247552395 313.562311871792</t>
  </si>
  <si>
    <t>-634.270628030661 319.984720822246 775.130755596638</t>
  </si>
  <si>
    <t>-483.577432770881 321.309244490617 831.465559022728</t>
  </si>
  <si>
    <t>-554.458074554496 125.939801471387 -101.398841842376</t>
  </si>
  <si>
    <t>-535.830927071968 110.980550381995 313.488939646089</t>
  </si>
  <si>
    <t>-554.532158102782 43.6920833206054 771.232594904479</t>
  </si>
  <si>
    <t>-404.345263605956 53.207502381211 828.128577537204</t>
  </si>
  <si>
    <t>9763-20170724T120906.075736000.bin</t>
  </si>
  <si>
    <t>-564.627805358249 218.238665889077 -99.7855851296083</t>
  </si>
  <si>
    <t>-585.806903041265 215.991880425901 -208.431343482096</t>
  </si>
  <si>
    <t>-597.841980192111 217.734896372112 -300.507230986873</t>
  </si>
  <si>
    <t>-607.266530773452 220.630404332564 -383.819412651636</t>
  </si>
  <si>
    <t>-614.636984719941 224.816028460732 -467.283614406345</t>
  </si>
  <si>
    <t>-623.122863683594 232.293884104597 -589.418861556165</t>
  </si>
  <si>
    <t>-613.42814088249 238.320981564069 -666.942418267853</t>
  </si>
  <si>
    <t>-618.293051604413 260.300107892364 -533.988325623689</t>
  </si>
  <si>
    <t>-604.909172516977 412.408870274768 -502.038989202082</t>
  </si>
  <si>
    <t>-474.320254197299 426.812382574617 -252.403928210921</t>
  </si>
  <si>
    <t>-247.13461057947 388.493721441669 -222.960885734245</t>
  </si>
  <si>
    <t>-620.505674337924 197.724867499731 -537.665791699473</t>
  </si>
  <si>
    <t>-631.694023983104 43.3862551270281 -517.829910430329</t>
  </si>
  <si>
    <t>-452.07918615673 132.150634739517 -342.58294553981</t>
  </si>
  <si>
    <t>-575.711187966319 310.978795114248 -101.43907039285</t>
  </si>
  <si>
    <t>-597.551322651342 306.56945850026 313.538244562528</t>
  </si>
  <si>
    <t>-634.249019247085 319.884796586526 775.105812046845</t>
  </si>
  <si>
    <t>-483.552283639528 321.070227082355 831.434443113755</t>
  </si>
  <si>
    <t>-553.810079138456 125.385789015626 -101.572476672537</t>
  </si>
  <si>
    <t>-535.721972940279 110.101734179008 313.327224419175</t>
  </si>
  <si>
    <t>-554.738883440499 43.4193275135735 771.138354281529</t>
  </si>
  <si>
    <t>-404.454182731788 52.9390161432682 827.774895201374</t>
  </si>
  <si>
    <t>9763-20170724T120906.144420500.bin</t>
  </si>
  <si>
    <t>-563.318036347927 217.550379259957 -99.8406347872527</t>
  </si>
  <si>
    <t>-584.511779438426 215.350138300514 -208.484512933144</t>
  </si>
  <si>
    <t>-596.591186189741 217.22215000366 -300.551981667727</t>
  </si>
  <si>
    <t>-606.069362452366 220.27452448479 -383.852556867399</t>
  </si>
  <si>
    <t>-613.507288449284 224.659671283519 -467.30057805259</t>
  </si>
  <si>
    <t>-622.10721207151 232.478602129142 -589.406444597488</t>
  </si>
  <si>
    <t>-612.4609544517 238.746693025642 -666.916841272388</t>
  </si>
  <si>
    <t>-617.304346396436 260.332535864544 -533.896718847874</t>
  </si>
  <si>
    <t>-604.287215214552 412.427830046624 -501.693786036381</t>
  </si>
  <si>
    <t>-472.992442770835 425.877551882205 -252.375943504451</t>
  </si>
  <si>
    <t>-245.725151080448 388.058461250623 -222.917159979451</t>
  </si>
  <si>
    <t>-619.362937791115 197.762939970066 -537.758211628181</t>
  </si>
  <si>
    <t>-630.319989204114 43.3810225352945 -518.22368973223</t>
  </si>
  <si>
    <t>-450.468412242924 132.301170782064 -342.785123757694</t>
  </si>
  <si>
    <t>-574.27759172634 310.324305295114 -101.467688105831</t>
  </si>
  <si>
    <t>-596.587508263403 306.173278401922 313.487297183898</t>
  </si>
  <si>
    <t>-634.165453864977 319.763026161018 775.057557374257</t>
  </si>
  <si>
    <t>-483.470027218288 321.100885200988 831.386105952262</t>
  </si>
  <si>
    <t>-552.655419749187 124.753204073462 -101.667207071585</t>
  </si>
  <si>
    <t>-535.406073113622 109.278466529754 313.261203553305</t>
  </si>
  <si>
    <t>-554.864754264048 43.7466534852276 771.187689121911</t>
  </si>
  <si>
    <t>-404.551119694615 53.4136061837123 827.722421231997</t>
  </si>
  <si>
    <t>9763-20170724T120906.176037500.bin</t>
  </si>
  <si>
    <t>-562.717734621525 217.24574749594 -99.856312254185</t>
  </si>
  <si>
    <t>-583.936159754089 215.051597980215 -208.495505766274</t>
  </si>
  <si>
    <t>-596.035099573956 216.982778096617 -300.559093514463</t>
  </si>
  <si>
    <t>-605.529998551575 220.11152349256 -383.854961886715</t>
  </si>
  <si>
    <t>-612.983446995563 224.596476716814 -467.296324492985</t>
  </si>
  <si>
    <t>-621.604442706424 232.586808718797 -589.389633275324</t>
  </si>
  <si>
    <t>-611.982272672474 238.959333210472 -666.894529036294</t>
  </si>
  <si>
    <t>-616.797795018439 260.363014753137 -533.841121282842</t>
  </si>
  <si>
    <t>-603.742785589987 412.408426017682 -501.44365969293</t>
  </si>
  <si>
    <t>-472.341529635409 425.340701143087 -252.154415559101</t>
  </si>
  <si>
    <t>-245.026815083206 387.792374924901 -222.715261910693</t>
  </si>
  <si>
    <t>-618.845395278039 197.798556786798 -537.791093983237</t>
  </si>
  <si>
    <t>-629.823824027652 43.3955620148506 -518.366495420514</t>
  </si>
  <si>
    <t>-449.897793564814 132.259123120773 -342.852664213418</t>
  </si>
  <si>
    <t>-573.651911182522 310.03896331144 -101.46920627043</t>
  </si>
  <si>
    <t>-596.163449830944 305.997587497535 313.475913265795</t>
  </si>
  <si>
    <t>-634.11760527324 319.722715942959 775.031471078806</t>
  </si>
  <si>
    <t>-483.419973572957 321.077691953164 831.353692502521</t>
  </si>
  <si>
    <t>-552.091793941893 124.390668024049 -101.686298477652</t>
  </si>
  <si>
    <t>-535.245105112162 108.94190965928 313.259579777957</t>
  </si>
  <si>
    <t>-554.924526667824 44.0233821815837 771.251313791532</t>
  </si>
  <si>
    <t>-404.579471291728 53.4969400415644 827.73527183246</t>
  </si>
  <si>
    <t>9763-20170724T120906.239211700.bin</t>
  </si>
  <si>
    <t>-561.808383676901 216.827369045799 -99.9100684242517</t>
  </si>
  <si>
    <t>-583.024404095523 214.660534346154 -208.550318230806</t>
  </si>
  <si>
    <t>-595.096103541936 216.692870074767 -300.615372358197</t>
  </si>
  <si>
    <t>-604.555883126721 219.946307435102 -383.910380286245</t>
  </si>
  <si>
    <t>-611.963253372749 224.588831471778 -467.347302956117</t>
  </si>
  <si>
    <t>-620.504399618208 232.846886849747 -589.428311529588</t>
  </si>
  <si>
    <t>-610.877225242492 239.360849238007 -666.920829233838</t>
  </si>
  <si>
    <t>-615.721042515678 260.500825367061 -533.816865205659</t>
  </si>
  <si>
    <t>-602.59861023995 412.509968449475 -501.266803709373</t>
  </si>
  <si>
    <t>-471.067403261811 424.860892861389 -252.016780796811</t>
  </si>
  <si>
    <t>-243.697792322391 388.03432630596 -222.093656553453</t>
  </si>
  <si>
    <t>-617.792149048189 197.946038619174 -537.903462075885</t>
  </si>
  <si>
    <t>-628.97515301476 43.537609683912 -518.731217450965</t>
  </si>
  <si>
    <t>-448.989056877856 131.941203647151 -342.94202352963</t>
  </si>
  <si>
    <t>-572.567659435 309.556188422821 -101.47435304473</t>
  </si>
  <si>
    <t>-595.637459960896 305.678740553829 313.441797760345</t>
  </si>
  <si>
    <t>-634.086263969338 319.599913006952 774.98252355541</t>
  </si>
  <si>
    <t>-483.363234121723 320.962384714057 831.236803242878</t>
  </si>
  <si>
    <t>-551.376665326967 124.006103293281 -101.71790450214</t>
  </si>
  <si>
    <t>-535.220360949563 108.328636859178 313.246928823423</t>
  </si>
  <si>
    <t>-555.110930163569 44.4198503742291 771.386434691534</t>
  </si>
  <si>
    <t>-404.691863448151 53.8749613227913 827.676270231278</t>
  </si>
  <si>
    <t>9763-20170724T120906.276278800.bin</t>
  </si>
  <si>
    <t>-561.487314965774 216.650179118886 -99.9099363470837</t>
  </si>
  <si>
    <t>-582.640346967551 214.501135884009 -208.562657037197</t>
  </si>
  <si>
    <t>-594.694452705283 216.554181964355 -300.629564604683</t>
  </si>
  <si>
    <t>-604.152457650556 219.830865742442 -383.923980227772</t>
  </si>
  <si>
    <t>-611.572578323754 224.500096629416 -467.358176991426</t>
  </si>
  <si>
    <t>-620.148159050561 232.802470666983 -589.433810465182</t>
  </si>
  <si>
    <t>-610.520341417866 239.347082523435 -666.923677795091</t>
  </si>
  <si>
    <t>-615.338285701983 260.435916611059 -533.81460427804</t>
  </si>
  <si>
    <t>-602.204722951358 412.442382544102 -501.238353041519</t>
  </si>
  <si>
    <t>-470.36208695944 424.365715507485 -252.13197009838</t>
  </si>
  <si>
    <t>-242.981375266194 388.040512177421 -221.685342199557</t>
  </si>
  <si>
    <t>-617.432264107299 197.883161637662 -537.921711070104</t>
  </si>
  <si>
    <t>-628.658319974019 43.4631310620339 -518.847623071489</t>
  </si>
  <si>
    <t>-448.753467364473 131.668781217787 -342.860399809457</t>
  </si>
  <si>
    <t>-572.158129914733 309.433325543573 -101.483342225113</t>
  </si>
  <si>
    <t>-595.45663750692 305.570738524658 313.42009422251</t>
  </si>
  <si>
    <t>-634.03530297156 319.567207862423 774.958701016177</t>
  </si>
  <si>
    <t>-483.30642516137 321.062559091425 831.193889472639</t>
  </si>
  <si>
    <t>-551.111071972504 123.830964937032 -101.718388775664</t>
  </si>
  <si>
    <t>-535.531407144826 107.998926782657 313.262608697699</t>
  </si>
  <si>
    <t>-555.263539242905 44.6141184081343 771.470000999327</t>
  </si>
  <si>
    <t>-404.755796362437 53.7819470231086 827.56993939705</t>
  </si>
  <si>
    <t>9763-20170724T120906.342958000.bin</t>
  </si>
  <si>
    <t>-561.207482246297 216.472559913542 -99.8927748047863</t>
  </si>
  <si>
    <t>-582.24675153987 214.367010924242 -208.568493066655</t>
  </si>
  <si>
    <t>-594.270013869069 216.457043317928 -300.638603108338</t>
  </si>
  <si>
    <t>-603.727025538861 219.769787728148 -383.931612316476</t>
  </si>
  <si>
    <t>-611.172880746074 224.47885895596 -467.361361739449</t>
  </si>
  <si>
    <t>-619.815865841853 232.843000367838 -589.428083858869</t>
  </si>
  <si>
    <t>-610.154852257371 239.418043965834 -666.911179181238</t>
  </si>
  <si>
    <t>-614.927195252748 260.44663186026 -533.800884351018</t>
  </si>
  <si>
    <t>-601.722853970067 412.43723233715 -501.205948184003</t>
  </si>
  <si>
    <t>-469.486991208221 424.433235064157 -252.311791253717</t>
  </si>
  <si>
    <t>-242.143206363797 388.936961692673 -220.636028509276</t>
  </si>
  <si>
    <t>-617.119660193577 197.898899231893 -537.931552240965</t>
  </si>
  <si>
    <t>-628.59853806157 43.4780435255939 -518.933159233851</t>
  </si>
  <si>
    <t>-448.423807853831 131.388600500251 -342.468723420821</t>
  </si>
  <si>
    <t>-571.54749053009 309.257845674553 -101.482679359716</t>
  </si>
  <si>
    <t>-595.372186682999 305.478615369344 313.391657107774</t>
  </si>
  <si>
    <t>-634.006362629758 319.448612545512 774.927351666938</t>
  </si>
  <si>
    <t>-483.248230156802 321.039457763805 831.081538638515</t>
  </si>
  <si>
    <t>-551.174349830917 123.604315055123 -101.710950119888</t>
  </si>
  <si>
    <t>-536.308936216736 107.472857078691 313.284781562725</t>
  </si>
  <si>
    <t>-555.686564467897 44.9825683687584 771.602642461057</t>
  </si>
  <si>
    <t>-404.955648146737 53.9875789609819 827.126613550765</t>
  </si>
  <si>
    <t>9763-20170724T120906.375548300.bin</t>
  </si>
  <si>
    <t>-561.31213103113 216.47074986436 -99.8803990673456</t>
  </si>
  <si>
    <t>-582.334581055071 214.385290506855 -208.559761272732</t>
  </si>
  <si>
    <t>-594.330626783007 216.487779701295 -300.633203507588</t>
  </si>
  <si>
    <t>-603.757975231656 219.811630580294 -383.928986529484</t>
  </si>
  <si>
    <t>-611.169306864613 224.530844849169 -467.361411717284</t>
  </si>
  <si>
    <t>-619.756589004492 232.908626367305 -589.431024126888</t>
  </si>
  <si>
    <t>-610.04348101185 239.489224039414 -666.907156119566</t>
  </si>
  <si>
    <t>-614.855275583932 260.50514741488 -533.801160461442</t>
  </si>
  <si>
    <t>-601.483376007319 412.486874751414 -501.254992532607</t>
  </si>
  <si>
    <t>-469.521951811055 425.055702390935 -252.243415342804</t>
  </si>
  <si>
    <t>-242.228782561915 390.043327247801 -219.678199294958</t>
  </si>
  <si>
    <t>-617.121833655549 197.960034599696 -537.934557099047</t>
  </si>
  <si>
    <t>-628.854023148942 43.5639837583949 -518.94893345683</t>
  </si>
  <si>
    <t>-448.407473154507 131.219532338774 -342.143097334038</t>
  </si>
  <si>
    <t>-571.45191016255 309.241107866062 -101.492635984426</t>
  </si>
  <si>
    <t>-595.395357953029 305.501507408232 313.375230196015</t>
  </si>
  <si>
    <t>-634.002290527913 319.393092538489 774.9166062625</t>
  </si>
  <si>
    <t>-483.216368106307 320.89524326808 830.998378991476</t>
  </si>
  <si>
    <t>-551.512939319399 123.656466707899 -101.680476572088</t>
  </si>
  <si>
    <t>-536.596163650365 107.381690415489 313.307795522315</t>
  </si>
  <si>
    <t>-555.928290263383 45.1481466098508 771.673711924147</t>
  </si>
  <si>
    <t>-405.099408504815 54.7561460756519 826.829433277643</t>
  </si>
  <si>
    <t>9763-20170724T120906.437712600.bin</t>
  </si>
  <si>
    <t>-562.001578791249 216.37308623936 -99.8666918007669</t>
  </si>
  <si>
    <t>-583.106392037567 214.282872520685 -208.529925492039</t>
  </si>
  <si>
    <t>-595.06212298585 216.384652268486 -300.608546721966</t>
  </si>
  <si>
    <t>-604.408358049159 219.709515168974 -383.913664353646</t>
  </si>
  <si>
    <t>-611.693573583555 224.42797779638 -467.356953602645</t>
  </si>
  <si>
    <t>-620.046668305285 232.80240076014 -589.443219792366</t>
  </si>
  <si>
    <t>-610.222072075606 239.369323365358 -666.906541346475</t>
  </si>
  <si>
    <t>-615.166515346493 260.397505857623 -533.810993806419</t>
  </si>
  <si>
    <t>-601.466278151242 412.381765448707 -501.379237161348</t>
  </si>
  <si>
    <t>-469.904356714434 425.377359081101 -252.178158930379</t>
  </si>
  <si>
    <t>-242.730648412252 391.750037915246 -217.39542496823</t>
  </si>
  <si>
    <t>-617.596371018851 197.85789557788 -537.934664590822</t>
  </si>
  <si>
    <t>-629.863668854285 43.4845912690475 -519.062120794847</t>
  </si>
  <si>
    <t>-448.752838370944 130.144098163282 -341.045098506007</t>
  </si>
  <si>
    <t>-571.775436668298 309.279708940988 -101.529068887857</t>
  </si>
  <si>
    <t>-595.530797710197 305.594057652691 313.350029408666</t>
  </si>
  <si>
    <t>-634.003713017213 319.29140428488 774.884576407012</t>
  </si>
  <si>
    <t>-483.149062073949 321.157133279156 830.770396931165</t>
  </si>
  <si>
    <t>-552.560946953771 123.415260012008 -101.620985019838</t>
  </si>
  <si>
    <t>-537.059652784733 107.306716950547 313.352273469748</t>
  </si>
  <si>
    <t>-556.485313862851 45.5198309058242 771.790735682069</t>
  </si>
  <si>
    <t>-405.337876417777 54.9545937626988 826.097841357967</t>
  </si>
  <si>
    <t>9763-20170724T120906.506934200.bin</t>
  </si>
  <si>
    <t>-562.968459100216 216.219248575412 -99.8929296551206</t>
  </si>
  <si>
    <t>-584.187610359203 214.035604396514 -208.532170981256</t>
  </si>
  <si>
    <t>-596.114105502188 216.142019540771 -300.614492747256</t>
  </si>
  <si>
    <t>-605.380032890175 219.500138340609 -383.927138175052</t>
  </si>
  <si>
    <t>-612.529038744452 224.277593611547 -467.379070691521</t>
  </si>
  <si>
    <t>-620.619915861837 232.763997317918 -589.475033850158</t>
  </si>
  <si>
    <t>-610.579525537248 239.355871905172 -666.908628758329</t>
  </si>
  <si>
    <t>-615.772851434584 260.304919584681 -533.813204729243</t>
  </si>
  <si>
    <t>-601.697586387747 412.241915712586 -501.353567623444</t>
  </si>
  <si>
    <t>-470.395559792097 426.143922982192 -252.064247397933</t>
  </si>
  <si>
    <t>-243.33004288642 393.252908005612 -215.898688447042</t>
  </si>
  <si>
    <t>-618.366681357235 197.775276156796 -537.987470311796</t>
  </si>
  <si>
    <t>-631.241187746957 43.4289055098857 -519.274706044938</t>
  </si>
  <si>
    <t>-448.632859967958 128.245519249936 -339.768179557911</t>
  </si>
  <si>
    <t>-572.680364925789 309.268725918991 -101.5936423573</t>
  </si>
  <si>
    <t>-596.05246509049 305.704321147772 313.308385202151</t>
  </si>
  <si>
    <t>-634.013794115898 319.225404131431 774.853283690694</t>
  </si>
  <si>
    <t>-483.10107811951 321.441880687624 830.569217161398</t>
  </si>
  <si>
    <t>-553.574453241868 123.071658468856 -101.601435487208</t>
  </si>
  <si>
    <t>-537.655073860627 107.577264678812 313.379425493708</t>
  </si>
  <si>
    <t>-557.083037068905 45.9365155677704 771.878744276128</t>
  </si>
  <si>
    <t>-405.639347429979 55.8768029423034 825.262456784978</t>
  </si>
  <si>
    <t>9763-20170724T120906.543063000.bin</t>
  </si>
  <si>
    <t>-563.455532080425 216.219035559277 -99.9137810772924</t>
  </si>
  <si>
    <t>-584.679277587519 213.992533858111 -208.551204716578</t>
  </si>
  <si>
    <t>-596.598899405361 216.087617114686 -300.63471182881</t>
  </si>
  <si>
    <t>-605.853085707358 219.444258506288 -383.948708901723</t>
  </si>
  <si>
    <t>-612.984046532507 224.228487506861 -467.401681680223</t>
  </si>
  <si>
    <t>-621.041286861054 232.731852255764 -589.498867704594</t>
  </si>
  <si>
    <t>-610.909757008028 239.351974398737 -666.918009665029</t>
  </si>
  <si>
    <t>-616.180790162892 260.263975921698 -533.833749893649</t>
  </si>
  <si>
    <t>-602.065792364122 412.210496914183 -501.416786541014</t>
  </si>
  <si>
    <t>-470.817977229272 426.850393726205 -252.14126410186</t>
  </si>
  <si>
    <t>-243.814363903187 394.554439341247 -215.062057824388</t>
  </si>
  <si>
    <t>-618.830884506233 197.737177541394 -538.013449781341</t>
  </si>
  <si>
    <t>-631.878099529412 43.4010711473054 -519.38934725576</t>
  </si>
  <si>
    <t>-448.48902512881 126.738283364165 -339.047186633868</t>
  </si>
  <si>
    <t>-573.15713201352 309.247317075291 -101.636573426921</t>
  </si>
  <si>
    <t>-596.406818994578 305.699548170955 313.272499985608</t>
  </si>
  <si>
    <t>-634.01402813438 319.227278863179 774.839706901868</t>
  </si>
  <si>
    <t>-483.070116827551 321.624523801361 830.46367511548</t>
  </si>
  <si>
    <t>-554.033065583653 123.148029688426 -101.580921405179</t>
  </si>
  <si>
    <t>-538.112067014048 107.672136557781 313.400530985815</t>
  </si>
  <si>
    <t>-557.276627849237 46.0539089005106 771.931431451577</t>
  </si>
  <si>
    <t>-405.701657256528 55.4887088229987 825.033575575952</t>
  </si>
  <si>
    <t>9763-20170724T120906.576653600.bin</t>
  </si>
  <si>
    <t>-564.002931167726 216.240850461452 -99.9011119328004</t>
  </si>
  <si>
    <t>-585.213672861433 213.977787135835 -208.540357759101</t>
  </si>
  <si>
    <t>-597.128300693349 216.063784964093 -300.624672846345</t>
  </si>
  <si>
    <t>-606.379629685205 219.420450007407 -383.939136881621</t>
  </si>
  <si>
    <t>-613.508818104058 224.212556760922 -467.391752999918</t>
  </si>
  <si>
    <t>-621.564197035098 232.735903348845 -589.48741478719</t>
  </si>
  <si>
    <t>-611.353000011639 239.396190230403 -666.892849120102</t>
  </si>
  <si>
    <t>-616.675669422186 260.257802943428 -533.819972324763</t>
  </si>
  <si>
    <t>-602.557451189371 412.204682504046 -501.405818241009</t>
  </si>
  <si>
    <t>-471.300474311477 427.769753188647 -252.191199811</t>
  </si>
  <si>
    <t>-244.343853670639 396.120193361666 -214.276605811375</t>
  </si>
  <si>
    <t>-619.383507770133 197.733941989844 -538.005912340557</t>
  </si>
  <si>
    <t>-632.560642015295 43.4004033730362 -519.466402865388</t>
  </si>
  <si>
    <t>-448.5555513921 124.857989372425 -338.249011964487</t>
  </si>
  <si>
    <t>-573.651017671306 309.259256134394 -101.676604807587</t>
  </si>
  <si>
    <t>-596.811933376607 305.692912873993 313.237151027123</t>
  </si>
  <si>
    <t>-634.041712394908 319.175965902597 774.829655350922</t>
  </si>
  <si>
    <t>-483.064821520236 321.570531603365 830.363993424188</t>
  </si>
  <si>
    <t>-554.61501480838 123.209426526974 -101.516756279462</t>
  </si>
  <si>
    <t>-538.630155598409 107.791550724742 313.464408313436</t>
  </si>
  <si>
    <t>-557.420338854174 46.2473972924238 772.009398627291</t>
  </si>
  <si>
    <t>-405.767596168912 55.6912722204045 824.887306855173</t>
  </si>
  <si>
    <t>9763-20170724T120906.639821800.bin</t>
  </si>
  <si>
    <t>-565.241133057905 216.005857746052 -99.9150326968598</t>
  </si>
  <si>
    <t>-586.474664649986 213.65126109633 -208.547948766026</t>
  </si>
  <si>
    <t>-598.341832321905 215.739515911446 -300.638253667457</t>
  </si>
  <si>
    <t>-607.520343944533 219.128829926993 -383.95923586561</t>
  </si>
  <si>
    <t>-614.545179851751 223.980714196666 -467.417446344896</t>
  </si>
  <si>
    <t>-622.411793267915 232.619526218674 -589.517391224253</t>
  </si>
  <si>
    <t>-612.040550140804 239.385754503001 -666.892272800538</t>
  </si>
  <si>
    <t>-617.516115490259 260.08539176429 -533.822561742411</t>
  </si>
  <si>
    <t>-603.159621085304 412.012711648574 -501.457431174287</t>
  </si>
  <si>
    <t>-471.957982416361 429.93438920533 -252.372084300238</t>
  </si>
  <si>
    <t>-245.033091392133 399.453187241429 -213.326748575903</t>
  </si>
  <si>
    <t>-620.403786868573 197.57269246468 -538.059426847148</t>
  </si>
  <si>
    <t>-634.181145000338 43.2496707913592 -519.852304353123</t>
  </si>
  <si>
    <t>-448.978738295329 120.712883028132 -336.316810649917</t>
  </si>
  <si>
    <t>-574.842030301333 309.098570163223 -101.773650588469</t>
  </si>
  <si>
    <t>-597.749373151292 305.612434783283 313.154883683854</t>
  </si>
  <si>
    <t>-634.097990639458 319.072374845129 774.811539587703</t>
  </si>
  <si>
    <t>-483.051789304616 321.4352915468 830.158547405479</t>
  </si>
  <si>
    <t>-555.946581011175 122.828935774799 -101.452631119446</t>
  </si>
  <si>
    <t>-539.477754060918 107.853728090209 313.525801983266</t>
  </si>
  <si>
    <t>-557.691067287424 46.6040872332153 772.175584250678</t>
  </si>
  <si>
    <t>-405.895822048245 56.1290833437324 824.628360086446</t>
  </si>
  <si>
    <t>9763-20170724T120906.705694200.bin</t>
  </si>
  <si>
    <t>-566.291125401019 215.58237962283 -99.9145563490716</t>
  </si>
  <si>
    <t>-587.511028424302 213.15608655864 -208.548519808619</t>
  </si>
  <si>
    <t>-599.437383000713 215.233736805428 -300.631488264523</t>
  </si>
  <si>
    <t>-608.696315579421 218.633191610006 -383.943310131629</t>
  </si>
  <si>
    <t>-615.827105454217 223.515777683979 -467.390626040158</t>
  </si>
  <si>
    <t>-623.87596863434 232.220725444452 -589.473965607966</t>
  </si>
  <si>
    <t>-613.476107997283 239.028379304105 -666.841328310225</t>
  </si>
  <si>
    <t>-618.83663442041 259.653709163763 -533.775777888235</t>
  </si>
  <si>
    <t>-604.463609673869 411.621534969715 -501.567750385417</t>
  </si>
  <si>
    <t>-472.84190595987 432.088107975006 -252.90033793141</t>
  </si>
  <si>
    <t>-245.956050148818 402.528230295175 -212.931058513403</t>
  </si>
  <si>
    <t>-621.851740343251 197.148580943797 -538.033910803171</t>
  </si>
  <si>
    <t>-636.020854466602 42.8107400906081 -520.224243758448</t>
  </si>
  <si>
    <t>-450.266793317069 115.669090017021 -333.554766699907</t>
  </si>
  <si>
    <t>-575.828332106875 308.787850770983 -101.847795695796</t>
  </si>
  <si>
    <t>-598.519554565646 305.419958562191 313.09363681927</t>
  </si>
  <si>
    <t>-634.109414217352 319.040734709904 774.788649109319</t>
  </si>
  <si>
    <t>-483.01013090626 321.62343098501 829.980698786154</t>
  </si>
  <si>
    <t>-557.036382368514 122.358977508152 -101.377786541786</t>
  </si>
  <si>
    <t>-540.110662782966 107.85744181682 313.59914280887</t>
  </si>
  <si>
    <t>-557.91081743384 46.8597880247767 772.335879060648</t>
  </si>
  <si>
    <t>-406.001324613454 56.4228501610696 824.450060600288</t>
  </si>
  <si>
    <t>9763-20170724T120906.742800800.bin</t>
  </si>
  <si>
    <t>-566.673356642872 215.430982348893 -99.8896847067682</t>
  </si>
  <si>
    <t>-587.91572729222 212.939251706897 -208.517722362579</t>
  </si>
  <si>
    <t>-599.921597853762 215.015013035798 -300.590535350733</t>
  </si>
  <si>
    <t>-609.274808187024 218.434706845712 -383.890882135946</t>
  </si>
  <si>
    <t>-616.52163800857 223.35888914013 -467.325628646271</t>
  </si>
  <si>
    <t>-624.762780183419 232.149428190871 -589.390288148423</t>
  </si>
  <si>
    <t>-614.378919512998 238.997910274667 -666.756133580654</t>
  </si>
  <si>
    <t>-619.615776773136 259.542397155465 -533.682301149434</t>
  </si>
  <si>
    <t>-605.364579635269 411.518543928613 -501.52165808915</t>
  </si>
  <si>
    <t>-473.214507034665 433.59601587603 -253.272712530557</t>
  </si>
  <si>
    <t>-246.314506864039 404.656623864656 -212.931271776719</t>
  </si>
  <si>
    <t>-622.677516542998 197.041974149047 -537.976429042628</t>
  </si>
  <si>
    <t>-637.277739115896 42.7023004459088 -520.485330001524</t>
  </si>
  <si>
    <t>-451.00296431736 113.14358618245 -331.737671275245</t>
  </si>
  <si>
    <t>-576.26452986867 308.649933105057 -101.877570729627</t>
  </si>
  <si>
    <t>-598.824835095075 305.36178991686 313.071574468461</t>
  </si>
  <si>
    <t>-634.130107508543 318.971830912291 774.786999390647</t>
  </si>
  <si>
    <t>-483.018005049345 321.45359740955 829.948461774531</t>
  </si>
  <si>
    <t>-557.390972243393 122.259063133472 -101.322881742499</t>
  </si>
  <si>
    <t>-540.455739149465 107.882445679439 313.657996522454</t>
  </si>
  <si>
    <t>-558.047017439502 47.0258999688197 772.404477610192</t>
  </si>
  <si>
    <t>-406.064985922408 56.5110853925978 824.321035218673</t>
  </si>
  <si>
    <t>9763-20170724T120906.805970100.bin</t>
  </si>
  <si>
    <t>-567.271672537174 215.486115852797 -99.872323258072</t>
  </si>
  <si>
    <t>-588.602423358391 212.878200946896 -208.480263363106</t>
  </si>
  <si>
    <t>-600.764772184114 214.975255879194 -300.532000523796</t>
  </si>
  <si>
    <t>-610.288345386586 218.460045684848 -383.810389458136</t>
  </si>
  <si>
    <t>-617.732211967824 223.494855414739 -467.221280508919</t>
  </si>
  <si>
    <t>-626.288508114555 232.495831302312 -589.248786600956</t>
  </si>
  <si>
    <t>-615.910508499958 239.447544604642 -666.606317574268</t>
  </si>
  <si>
    <t>-620.957032428971 259.790937237153 -533.510157018859</t>
  </si>
  <si>
    <t>-606.847392235811 411.834462901805 -501.542068873266</t>
  </si>
  <si>
    <t>-473.755134807785 437.622946341161 -254.155713392885</t>
  </si>
  <si>
    <t>-246.824248727471 410.135845228021 -212.980875641523</t>
  </si>
  <si>
    <t>-624.111089250218 197.301724311594 -537.898344628507</t>
  </si>
  <si>
    <t>-639.554712578445 42.9823686487844 -521.067372819617</t>
  </si>
  <si>
    <t>-451.377830436584 107.58849059979 -326.905145661355</t>
  </si>
  <si>
    <t>-576.946161813938 308.542501973791 -101.917046924753</t>
  </si>
  <si>
    <t>-599.145928597264 305.439911165325 313.053029854893</t>
  </si>
  <si>
    <t>-634.100732232841 318.930435879199 774.793565999714</t>
  </si>
  <si>
    <t>-482.974277225755 321.558931369067 829.909084481187</t>
  </si>
  <si>
    <t>-557.885760365979 122.488703497753 -101.214186806974</t>
  </si>
  <si>
    <t>-540.54986404269 107.933064902635 313.743804937037</t>
  </si>
  <si>
    <t>-558.215059946481 47.2464661312054 772.545473258088</t>
  </si>
  <si>
    <t>-406.151328096818 56.8007474598953 824.209350791751</t>
  </si>
  <si>
    <t>9763-20170724T120906.844076400.bin</t>
  </si>
  <si>
    <t>-567.490366026824 215.48174757889 -99.8196733505083</t>
  </si>
  <si>
    <t>-588.889752850462 212.799378151184 -208.412340149566</t>
  </si>
  <si>
    <t>-601.175607875966 214.879575525998 -300.448109500805</t>
  </si>
  <si>
    <t>-610.835396028941 218.368319622343 -383.710594613566</t>
  </si>
  <si>
    <t>-618.439566609874 223.425962413218 -467.105689708754</t>
  </si>
  <si>
    <t>-627.255505777721 232.481702386191 -589.110554040951</t>
  </si>
  <si>
    <t>-616.915120884431 239.454322754925 -666.471313028537</t>
  </si>
  <si>
    <t>-621.79564129596 259.751425623929 -533.371759055679</t>
  </si>
  <si>
    <t>-607.814443820416 411.825698823904 -501.493035461508</t>
  </si>
  <si>
    <t>-474.083252724763 439.847736063807 -254.694982212463</t>
  </si>
  <si>
    <t>-247.120471277158 413.216833943405 -213.135175229629</t>
  </si>
  <si>
    <t>-624.978592710971 197.265017424113 -537.779898464338</t>
  </si>
  <si>
    <t>-640.599862229863 42.947248097594 -521.127740257931</t>
  </si>
  <si>
    <t>-451.727856441951 103.7730613056 -323.971033649658</t>
  </si>
  <si>
    <t>-577.212046730466 308.415489187124 -101.917545696919</t>
  </si>
  <si>
    <t>-599.181789033216 305.4334540838 313.065620115032</t>
  </si>
  <si>
    <t>-634.079040125027 318.913976096722 774.795340377265</t>
  </si>
  <si>
    <t>-482.952780063099 321.544795310664 829.911112487192</t>
  </si>
  <si>
    <t>-558.053437371956 122.47294130022 -101.134634271512</t>
  </si>
  <si>
    <t>-540.546106418295 108.179602126496 313.82532010049</t>
  </si>
  <si>
    <t>-558.343013558581 47.4641526230141 772.602773025999</t>
  </si>
  <si>
    <t>-406.22052439705 57.2084386587183 824.05790190804</t>
  </si>
  <si>
    <t>9763-20170724T120906.878168800.bin</t>
  </si>
  <si>
    <t>-567.548936987396 215.359705360254 -99.773655637461</t>
  </si>
  <si>
    <t>-589.039198865297 212.599545189574 -208.346402982517</t>
  </si>
  <si>
    <t>-601.441994612078 214.640303525164 -300.36722666737</t>
  </si>
  <si>
    <t>-611.222654033458 218.103369744071 -383.616797428381</t>
  </si>
  <si>
    <t>-618.962474670764 223.14605070249 -467.000189540544</t>
  </si>
  <si>
    <t>-627.992393362441 232.191963218695 -588.990250480821</t>
  </si>
  <si>
    <t>-617.693587436423 239.156926954622 -666.357067093976</t>
  </si>
  <si>
    <t>-622.445195622935 259.466364620801 -533.262685296788</t>
  </si>
  <si>
    <t>-608.711369297299 411.591773024761 -501.522206206208</t>
  </si>
  <si>
    <t>-474.207478464579 442.11751493625 -255.441995646871</t>
  </si>
  <si>
    <t>-247.220244971555 416.175438523951 -213.581088190183</t>
  </si>
  <si>
    <t>-625.615147524778 196.978766270634 -537.6615975749</t>
  </si>
  <si>
    <t>-641.472055878528 42.6646402420199 -521.17356993872</t>
  </si>
  <si>
    <t>-452.275515209009 99.3025177938202 -320.977735272413</t>
  </si>
  <si>
    <t>-577.364240044083 308.272778136902 -101.911615051152</t>
  </si>
  <si>
    <t>-599.127192892068 305.382069249491 313.083110709807</t>
  </si>
  <si>
    <t>-634.040769139328 318.890339780913 774.804759326591</t>
  </si>
  <si>
    <t>-482.926824031717 321.748362580093 829.943026243762</t>
  </si>
  <si>
    <t>-558.008054676499 122.331054060008 -101.075819854819</t>
  </si>
  <si>
    <t>-540.704236157504 108.409258667461 313.905328872433</t>
  </si>
  <si>
    <t>-558.476331212246 47.738949227637 772.663440200142</t>
  </si>
  <si>
    <t>-406.299503214163 57.6784651711969 823.920072300098</t>
  </si>
  <si>
    <t>9763-20170724T120906.944849100.bin</t>
  </si>
  <si>
    <t>-567.410896037866 215.058991786991 -99.72586992937</t>
  </si>
  <si>
    <t>-589.012940652134 212.137349568017 -208.27225873009</t>
  </si>
  <si>
    <t>-601.600359538343 214.067751265896 -300.270497248549</t>
  </si>
  <si>
    <t>-611.582609046284 217.439747086008 -383.499804418796</t>
  </si>
  <si>
    <t>-619.557697766354 222.401972064857 -466.865802884864</t>
  </si>
  <si>
    <t>-628.967932799459 231.340952705006 -588.83495475929</t>
  </si>
  <si>
    <t>-618.816280179355 238.247549580685 -666.226605165347</t>
  </si>
  <si>
    <t>-623.254055933945 258.664631572087 -533.148260909581</t>
  </si>
  <si>
    <t>-609.890324797328 410.891271249799 -501.813592263143</t>
  </si>
  <si>
    <t>-474.061899942132 446.477832669204 -257.144692726589</t>
  </si>
  <si>
    <t>-246.857071223845 422.418912734222 -215.339804212389</t>
  </si>
  <si>
    <t>-626.423609401894 196.172488542355 -537.48378632398</t>
  </si>
  <si>
    <t>-642.785785969231 41.8715899718713 -521.329697107717</t>
  </si>
  <si>
    <t>-453.474074239039 89.2803862920805 -314.441503855305</t>
  </si>
  <si>
    <t>-577.443104613432 307.865480346761 -101.91076786273</t>
  </si>
  <si>
    <t>-598.994045901286 305.169322280541 313.096297596686</t>
  </si>
  <si>
    <t>-633.997754092895 318.798269368795 774.821555465854</t>
  </si>
  <si>
    <t>-482.894003842459 321.548902961722 829.993293968527</t>
  </si>
  <si>
    <t>-557.654891094409 122.199373122013 -100.941566053393</t>
  </si>
  <si>
    <t>-541.064969717831 108.69948779358 314.082757554484</t>
  </si>
  <si>
    <t>-558.701956562977 48.1879084671864 772.831921643567</t>
  </si>
  <si>
    <t>-406.353630814168 57.4406748930408 823.706380195882</t>
  </si>
  <si>
    <t>9763-20170724T120906.976434000.bin</t>
  </si>
  <si>
    <t>-567.364250905134 214.864050980437 -99.6854145468084</t>
  </si>
  <si>
    <t>-589.012975780838 211.858549255162 -208.220244343266</t>
  </si>
  <si>
    <t>-601.651731552897 213.718656142029 -300.212773711486</t>
  </si>
  <si>
    <t>-611.684350671793 217.026335446836 -383.438628553562</t>
  </si>
  <si>
    <t>-619.713356855994 221.923042782292 -466.803465021669</t>
  </si>
  <si>
    <t>-629.205916106015 230.764279966723 -588.773341027415</t>
  </si>
  <si>
    <t>-619.118528724523 237.622607087796 -666.177573207435</t>
  </si>
  <si>
    <t>-623.435687825013 258.131855346583 -533.113879715962</t>
  </si>
  <si>
    <t>-610.248729542561 410.436611840924 -502.035675784902</t>
  </si>
  <si>
    <t>-473.794298889842 448.787900535669 -258.134126783523</t>
  </si>
  <si>
    <t>-246.443583380463 425.653933016477 -216.600911818169</t>
  </si>
  <si>
    <t>-626.645556998937 195.638056437896 -537.394074084945</t>
  </si>
  <si>
    <t>-643.45769739732 41.3807218525942 -521.308042154964</t>
  </si>
  <si>
    <t>-454.60290847597 84.1196538832423 -310.774973620369</t>
  </si>
  <si>
    <t>-577.507113699334 307.568023565732 -101.91776410704</t>
  </si>
  <si>
    <t>-598.933031637937 305.01679472988 313.096728420033</t>
  </si>
  <si>
    <t>-633.965722444972 318.766202147448 774.825732098856</t>
  </si>
  <si>
    <t>-482.864248530416 321.54828487208 830.002162188834</t>
  </si>
  <si>
    <t>-557.516911048458 122.076742012678 -100.862631976217</t>
  </si>
  <si>
    <t>-541.164780895067 108.778775493018 314.177533841005</t>
  </si>
  <si>
    <t>-558.831156238073 48.4851654367358 772.928948054736</t>
  </si>
  <si>
    <t>-406.412408577514 57.7109046865539 823.596791879937</t>
  </si>
  <si>
    <t>9763-20170724T120907.040604700.bin</t>
  </si>
  <si>
    <t>-567.257510615303 214.054546240825 -99.6267412965058</t>
  </si>
  <si>
    <t>-588.958197594245 210.921013064026 -208.147466291287</t>
  </si>
  <si>
    <t>-601.58728228925 212.581090049077 -300.145224912548</t>
  </si>
  <si>
    <t>-611.588612321763 215.668985491344 -383.383302120472</t>
  </si>
  <si>
    <t>-619.563718006279 220.302199834446 -466.768392335788</t>
  </si>
  <si>
    <t>-628.952152761141 228.708844850863 -588.776993109539</t>
  </si>
  <si>
    <t>-618.94873236697 235.395724762248 -666.207094783346</t>
  </si>
  <si>
    <t>-623.102724564607 256.268455238484 -533.220655084916</t>
  </si>
  <si>
    <t>-609.811677660559 408.714997975076 -502.873839493276</t>
  </si>
  <si>
    <t>-472.713836026849 452.864902675638 -260.317577316152</t>
  </si>
  <si>
    <t>-245.201874154295 431.297607292521 -218.824088461049</t>
  </si>
  <si>
    <t>-626.562361147654 193.771960531989 -537.260645036303</t>
  </si>
  <si>
    <t>-644.544285722557 39.6607579531565 -521.081835106865</t>
  </si>
  <si>
    <t>-456.386585046748 73.5292401268757 -302.964529322397</t>
  </si>
  <si>
    <t>-577.555803269034 306.631486073026 -101.936390866764</t>
  </si>
  <si>
    <t>-598.793218347718 304.485171361449 313.090037175906</t>
  </si>
  <si>
    <t>-633.921468158525 318.710832782457 774.819550555954</t>
  </si>
  <si>
    <t>-482.82708804502 321.633096439559 830.008088585457</t>
  </si>
  <si>
    <t>-557.216936804183 121.329012039739 -100.730479662092</t>
  </si>
  <si>
    <t>-541.217708111758 108.699867902646 314.344299223442</t>
  </si>
  <si>
    <t>-559.032642426375 48.8429083808296 773.130167546872</t>
  </si>
  <si>
    <t>-406.542220606748 58.7077158097718 823.460860284352</t>
  </si>
  <si>
    <t>9763-20170724T120907.077333000.bin</t>
  </si>
  <si>
    <t>-567.107255494693 213.489289646302 -99.5891133067764</t>
  </si>
  <si>
    <t>-588.849352179107 210.324135820782 -208.100655088</t>
  </si>
  <si>
    <t>-601.463286681414 211.870737764364 -300.102404157609</t>
  </si>
  <si>
    <t>-611.431786899368 214.820161465574 -383.349488786629</t>
  </si>
  <si>
    <t>-619.355525742874 219.276838593845 -466.748925223822</t>
  </si>
  <si>
    <t>-628.649052494702 227.382767894544 -588.785268285854</t>
  </si>
  <si>
    <t>-618.661680023794 233.930924325786 -666.229383289711</t>
  </si>
  <si>
    <t>-622.781281328015 255.076025196181 -533.297467659069</t>
  </si>
  <si>
    <t>-609.389270682855 407.601306829103 -503.412326628315</t>
  </si>
  <si>
    <t>-472.075422177551 454.269392926329 -261.450343430583</t>
  </si>
  <si>
    <t>-244.577363300677 433.211836287924 -219.62035195207</t>
  </si>
  <si>
    <t>-626.361020103518 192.575706064586 -537.176164790353</t>
  </si>
  <si>
    <t>-645.024134808794 38.5467201386127 -520.941715298559</t>
  </si>
  <si>
    <t>-457.369863225199 68.5090914437242 -299.175294570942</t>
  </si>
  <si>
    <t>-577.441712130438 306.028708993831 -101.921508216528</t>
  </si>
  <si>
    <t>-598.643545079638 304.107013804517 313.107845351982</t>
  </si>
  <si>
    <t>-633.891392687045 318.672716421788 774.823966124409</t>
  </si>
  <si>
    <t>-482.804947154926 321.364124683741 830.045726495299</t>
  </si>
  <si>
    <t>-557.048391189754 120.829407709782 -100.663143131054</t>
  </si>
  <si>
    <t>-541.195975700121 108.411734141876 314.423699243331</t>
  </si>
  <si>
    <t>-559.117263154527 48.955033400679 773.240273865594</t>
  </si>
  <si>
    <t>-406.592755606613 58.8208308878427 823.467459036602</t>
  </si>
  <si>
    <t>9763-20170724T120907.138494400.bin</t>
  </si>
  <si>
    <t>-566.768007683414 212.408193957919 -99.4925919781977</t>
  </si>
  <si>
    <t>-588.58416155764 209.167735917935 -207.987123016365</t>
  </si>
  <si>
    <t>-601.178758083771 210.483900546158 -299.995040805144</t>
  </si>
  <si>
    <t>-611.099329765186 213.156642309269 -383.257205650888</t>
  </si>
  <si>
    <t>-618.945717842554 217.264956524731 -466.681996804036</t>
  </si>
  <si>
    <t>-628.095293548727 224.781434619008 -588.766893937661</t>
  </si>
  <si>
    <t>-618.108897757154 231.015197358086 -666.237021770364</t>
  </si>
  <si>
    <t>-622.166531695946 252.735633825985 -533.416373585521</t>
  </si>
  <si>
    <t>-608.522976521886 405.394912036257 -504.27882387271</t>
  </si>
  <si>
    <t>-470.785145093809 456.373823352007 -263.430225262233</t>
  </si>
  <si>
    <t>-243.364173675783 435.179952672677 -221.251372098532</t>
  </si>
  <si>
    <t>-625.99444565109 190.231502504915 -536.977798370783</t>
  </si>
  <si>
    <t>-645.949731102999 36.3903876463589 -520.503261745646</t>
  </si>
  <si>
    <t>-460.013471658464 59.7455319381093 -293.14638358469</t>
  </si>
  <si>
    <t>-577.077608704457 304.862558568053 -101.893361201004</t>
  </si>
  <si>
    <t>-598.173261901456 303.431488910133 313.143397171586</t>
  </si>
  <si>
    <t>-633.776571973221 318.652017215381 774.832410162029</t>
  </si>
  <si>
    <t>-482.717671754135 321.472746087267 830.123316466362</t>
  </si>
  <si>
    <t>-556.753435568389 119.911041865565 -100.497509649445</t>
  </si>
  <si>
    <t>-541.341824637771 107.696799415636 314.611987442188</t>
  </si>
  <si>
    <t>-559.265312406073 49.035550127885 773.485797265878</t>
  </si>
  <si>
    <t>-406.67880094934 58.8746818802006 823.529558181216</t>
  </si>
  <si>
    <t>9763-20170724T120907.176613700.bin</t>
  </si>
  <si>
    <t>-566.562674535176 211.790041527952 -99.4414242327961</t>
  </si>
  <si>
    <t>-588.415143755062 208.513389457122 -207.927449326412</t>
  </si>
  <si>
    <t>-601.004811531235 209.702320188417 -299.93793143004</t>
  </si>
  <si>
    <t>-610.907670858362 212.220808585479 -383.206968379495</t>
  </si>
  <si>
    <t>-618.72382658461 216.13378089243 -466.643930749753</t>
  </si>
  <si>
    <t>-627.816342432209 223.317594903366 -588.753123740838</t>
  </si>
  <si>
    <t>-617.818177048282 229.37524400755 -666.235613604153</t>
  </si>
  <si>
    <t>-621.836811285129 251.417845403613 -533.482228972467</t>
  </si>
  <si>
    <t>-607.966450453604 404.110017435275 -504.698324833756</t>
  </si>
  <si>
    <t>-470.211822791987 456.704199789213 -264.206927742436</t>
  </si>
  <si>
    <t>-242.866478388618 435.097669334988 -221.83037577358</t>
  </si>
  <si>
    <t>-625.816442022626 188.912913459655 -536.863125070514</t>
  </si>
  <si>
    <t>-646.295886840482 35.1796023922298 -520.052545747831</t>
  </si>
  <si>
    <t>-461.583851852964 56.1190242369544 -290.95400152264</t>
  </si>
  <si>
    <t>-576.880249638117 304.21923371946 -101.871784506318</t>
  </si>
  <si>
    <t>-597.89303691141 303.080830809113 313.170084148474</t>
  </si>
  <si>
    <t>-633.722207365611 318.627795301571 774.839524701904</t>
  </si>
  <si>
    <t>-482.676984345569 321.400638981386 830.170150699186</t>
  </si>
  <si>
    <t>-556.532910038926 119.288556697536 -100.416588245542</t>
  </si>
  <si>
    <t>-541.382309216711 107.330444523345 314.709949495574</t>
  </si>
  <si>
    <t>-559.360075519187 49.1299528559389 773.622684666457</t>
  </si>
  <si>
    <t>-406.752174299565 59.2284116363867 823.549381473761</t>
  </si>
  <si>
    <t>9763-20170724T120907.241790400.bin</t>
  </si>
  <si>
    <t>-566.096898025446 210.495303110442 -99.3252316512169</t>
  </si>
  <si>
    <t>-588.024014577258 207.130169466632 -207.793598239466</t>
  </si>
  <si>
    <t>-600.61389912687 208.067739773101 -299.806855730748</t>
  </si>
  <si>
    <t>-610.493471313529 210.286132932012 -383.087218853175</t>
  </si>
  <si>
    <t>-618.26366339159 213.821733639909 -466.545287406518</t>
  </si>
  <si>
    <t>-627.265448641247 220.366429753813 -588.6970299936</t>
  </si>
  <si>
    <t>-617.199161479374 226.029061189445 -666.20072515817</t>
  </si>
  <si>
    <t>-621.15223372079 248.74450795635 -533.582984433639</t>
  </si>
  <si>
    <t>-606.524796514194 401.489198352791 -505.457637832216</t>
  </si>
  <si>
    <t>-469.192525363564 455.935307979824 -265.136956157434</t>
  </si>
  <si>
    <t>-241.992613593766 433.771806398398 -222.270839331821</t>
  </si>
  <si>
    <t>-625.478829353342 186.244778835005 -536.612831014798</t>
  </si>
  <si>
    <t>-647.013883019338 32.7392186858888 -519.077303566094</t>
  </si>
  <si>
    <t>-464.506727703588 50.8016587466741 -287.963331990766</t>
  </si>
  <si>
    <t>-576.460446292019 302.876787043743 -101.833154956675</t>
  </si>
  <si>
    <t>-597.322392809432 302.343268726346 313.217511134835</t>
  </si>
  <si>
    <t>-633.604048557455 318.614940067125 774.843956993201</t>
  </si>
  <si>
    <t>-482.584716774373 321.694996536351 830.228962078261</t>
  </si>
  <si>
    <t>-556.028203098015 118.006299844513 -100.244818819255</t>
  </si>
  <si>
    <t>-541.291275833439 106.606704242937 314.912351282484</t>
  </si>
  <si>
    <t>-559.535254709869 49.201320410926 773.903582493694</t>
  </si>
  <si>
    <t>-406.865210702128 59.3838477173065 823.623040129805</t>
  </si>
  <si>
    <t>9763-20170724T120907.273882500.bin</t>
  </si>
  <si>
    <t>-565.852721529529 209.850000234002 -99.2599744661276</t>
  </si>
  <si>
    <t>-587.855966923101 206.427210260017 -207.71120002181</t>
  </si>
  <si>
    <t>-600.475306894979 207.220152486908 -299.72173029463</t>
  </si>
  <si>
    <t>-610.36847702514 209.268608357876 -383.004800596753</t>
  </si>
  <si>
    <t>-618.140271790275 212.592540174237 -466.471452314718</t>
  </si>
  <si>
    <t>-627.131817213995 218.780965179869 -588.642590466258</t>
  </si>
  <si>
    <t>-617.029186111931 224.216530061523 -666.157651571122</t>
  </si>
  <si>
    <t>-620.949923436163 247.314427359237 -533.616599357822</t>
  </si>
  <si>
    <t>-605.957853830495 400.09440931597 -505.8089643654</t>
  </si>
  <si>
    <t>-468.928997329079 454.554482422656 -265.318330735515</t>
  </si>
  <si>
    <t>-241.988521329873 431.068868166883 -221.787015897355</t>
  </si>
  <si>
    <t>-625.423023238859 184.816282134894 -536.453328583055</t>
  </si>
  <si>
    <t>-647.246370996401 31.409788971949 -518.474570036418</t>
  </si>
  <si>
    <t>-465.929168180151 48.9876377985756 -287.405788826497</t>
  </si>
  <si>
    <t>-576.245937160525 302.215448732394 -101.807461438847</t>
  </si>
  <si>
    <t>-597.012624950898 301.97980220089 313.248365738937</t>
  </si>
  <si>
    <t>-633.546063255919 318.591047116553 774.850394807447</t>
  </si>
  <si>
    <t>-482.539252542409 321.665062346968 830.269903524838</t>
  </si>
  <si>
    <t>-555.796929840629 117.423789927245 -100.130182859021</t>
  </si>
  <si>
    <t>-541.220741865173 106.232331157406 315.03827473467</t>
  </si>
  <si>
    <t>-559.633416951769 49.2432322453524 774.053187116585</t>
  </si>
  <si>
    <t>-406.917691791526 59.2504057365172 823.667496804321</t>
  </si>
  <si>
    <t>9763-20170724T120907.341059600.bin</t>
  </si>
  <si>
    <t>-565.424809332263 208.751405027559 -99.1423598536634</t>
  </si>
  <si>
    <t>-587.548583547597 205.220754136382 -207.565542279688</t>
  </si>
  <si>
    <t>-600.287074407434 205.742862588076 -299.561632040677</t>
  </si>
  <si>
    <t>-610.296983228675 207.472532626379 -382.837972547067</t>
  </si>
  <si>
    <t>-618.195662144521 210.400825432515 -466.30763755981</t>
  </si>
  <si>
    <t>-627.385294322441 215.924418265086 -588.495821650946</t>
  </si>
  <si>
    <t>-617.259575745378 220.86994851335 -666.040779532623</t>
  </si>
  <si>
    <t>-620.962549338419 244.746162531449 -533.647907204584</t>
  </si>
  <si>
    <t>-605.207731860443 397.549826271691 -506.459836896005</t>
  </si>
  <si>
    <t>-469.017739058328 449.462879999511 -264.931542034438</t>
  </si>
  <si>
    <t>-243.69974136159 417.79796813745 -218.26612625337</t>
  </si>
  <si>
    <t>-625.743393896098 182.255138244778 -536.113378122099</t>
  </si>
  <si>
    <t>-647.926103873493 28.9988407612066 -517.192020760207</t>
  </si>
  <si>
    <t>-467.982030527609 47.3767343867182 -288.465470888809</t>
  </si>
  <si>
    <t>-575.945142830865 301.057718770529 -101.75342139214</t>
  </si>
  <si>
    <t>-596.463902740664 301.374272905315 313.314595040639</t>
  </si>
  <si>
    <t>-633.413205983195 318.593908798792 774.862757402102</t>
  </si>
  <si>
    <t>-482.441694179654 321.955157105327 830.361659280255</t>
  </si>
  <si>
    <t>-555.215530635314 116.397712306057 -99.9308149840308</t>
  </si>
  <si>
    <t>-541.218643815305 105.65901964739 315.269618594338</t>
  </si>
  <si>
    <t>-559.779506899639 49.3255215637212 774.347975241937</t>
  </si>
  <si>
    <t>-407.042971047499 59.6591912348301 823.831188466561</t>
  </si>
  <si>
    <t>9763-20170724T120907.379196200.bin</t>
  </si>
  <si>
    <t>-565.241784833694 208.232103737641 -99.0735211399951</t>
  </si>
  <si>
    <t>-587.409166799879 204.657077705899 -207.486276913922</t>
  </si>
  <si>
    <t>-600.201786190441 205.075133742545 -299.475369336638</t>
  </si>
  <si>
    <t>-610.268190125383 206.684135356638 -382.747278706025</t>
  </si>
  <si>
    <t>-618.23155105113 209.463483589162 -466.215812568716</t>
  </si>
  <si>
    <t>-627.524945780757 214.73849531543 -588.407131547805</t>
  </si>
  <si>
    <t>-617.385488030685 219.434843667001 -665.965913234831</t>
  </si>
  <si>
    <t>-620.987426260859 243.666899408256 -533.628999068912</t>
  </si>
  <si>
    <t>-604.695878401902 396.451904298374 -506.659238503365</t>
  </si>
  <si>
    <t>-469.031686392181 446.261111691402 -264.393124753024</t>
  </si>
  <si>
    <t>-244.590834705458 411.260650923588 -215.91841273264</t>
  </si>
  <si>
    <t>-625.906771972844 181.180813821286 -535.952297173638</t>
  </si>
  <si>
    <t>-648.179652504461 27.9991315075522 -516.563855972139</t>
  </si>
  <si>
    <t>-468.110881281835 47.3160304898033 -289.925538334212</t>
  </si>
  <si>
    <t>-575.770275352873 300.473135291896 -101.717647781208</t>
  </si>
  <si>
    <t>-596.232833259995 301.082909994942 313.352853863654</t>
  </si>
  <si>
    <t>-633.352349096159 318.589385251657 774.875074718634</t>
  </si>
  <si>
    <t>-482.392703573378 321.9353225506 830.407278561347</t>
  </si>
  <si>
    <t>-555.029622845022 115.918808037769 -99.8142518271201</t>
  </si>
  <si>
    <t>-541.151142432413 105.307244206827 315.393385817994</t>
  </si>
  <si>
    <t>-559.817359174253 49.3000550548209 774.501240953201</t>
  </si>
  <si>
    <t>-407.05572767107 59.3570510751733 823.964073992924</t>
  </si>
  <si>
    <t>9763-20170724T120907.444384100.bin</t>
  </si>
  <si>
    <t>-564.904135338805 207.184637973847 -98.9394000590062</t>
  </si>
  <si>
    <t>-587.262083477331 203.547194193408 -207.310984310824</t>
  </si>
  <si>
    <t>-600.22581709338 203.817285434516 -299.27667896052</t>
  </si>
  <si>
    <t>-610.452743921791 205.254533241917 -382.532188590422</t>
  </si>
  <si>
    <t>-618.583838339873 207.822904033734 -465.991421540829</t>
  </si>
  <si>
    <t>-628.13112961575 212.746719864025 -588.177879938414</t>
  </si>
  <si>
    <t>-618.033537616432 216.999509536969 -665.767378254691</t>
  </si>
  <si>
    <t>-621.42258093327 241.828071038507 -533.501337649384</t>
  </si>
  <si>
    <t>-604.207912017918 394.53945814859 -506.746651779833</t>
  </si>
  <si>
    <t>-469.429187228041 440.091418180278 -263.152081071497</t>
  </si>
  <si>
    <t>-247.199860043806 396.170590044566 -211.833261544524</t>
  </si>
  <si>
    <t>-626.461114037774 179.344474359749 -535.625530681346</t>
  </si>
  <si>
    <t>-648.579904842738 26.2445712283154 -515.46544309757</t>
  </si>
  <si>
    <t>-467.736566025035 48.4469847861562 -295.166257049812</t>
  </si>
  <si>
    <t>-575.565834728498 299.36678521463 -101.647627632035</t>
  </si>
  <si>
    <t>-595.757484706505 300.483212987534 313.435127842947</t>
  </si>
  <si>
    <t>-633.259438563983 318.529930208483 774.908483069557</t>
  </si>
  <si>
    <t>-482.315803541479 321.524896670725 830.50414485605</t>
  </si>
  <si>
    <t>-554.549420786104 114.89824862116 -99.6439827728874</t>
  </si>
  <si>
    <t>-541.043765862614 104.796748392974 315.588666772977</t>
  </si>
  <si>
    <t>-559.628018627274 49.3696325776918 774.753943521609</t>
  </si>
  <si>
    <t>-407.081862801824 60.1639199077049 824.723595208293</t>
  </si>
  <si>
    <t>9763-20170724T120907.506553700.bin</t>
  </si>
  <si>
    <t>-564.281997188254 206.100160234702 -98.7882304952328</t>
  </si>
  <si>
    <t>-586.832838184581 202.425062278413 -207.118494461841</t>
  </si>
  <si>
    <t>-599.980631649407 202.591306655793 -299.058483654564</t>
  </si>
  <si>
    <t>-610.384027494306 203.907501507185 -382.29411990811</t>
  </si>
  <si>
    <t>-618.703112783277 206.327557141718 -465.73900913214</t>
  </si>
  <si>
    <t>-628.539077602153 211.004358228171 -587.912404915077</t>
  </si>
  <si>
    <t>-618.559804577961 214.918036250128 -665.535308344452</t>
  </si>
  <si>
    <t>-621.706284494067 240.196386495241 -533.310349905819</t>
  </si>
  <si>
    <t>-603.627125424051 392.838491455871 -506.635251858859</t>
  </si>
  <si>
    <t>-469.795772632579 433.198293270871 -261.607087009967</t>
  </si>
  <si>
    <t>-249.20935112424 381.590420118988 -210.354764520104</t>
  </si>
  <si>
    <t>-626.740033279486 177.707834189141 -535.297257513309</t>
  </si>
  <si>
    <t>-648.458009103366 24.6736248123848 -514.299099370163</t>
  </si>
  <si>
    <t>-465.496745427884 51.6991123388896 -303.706640671309</t>
  </si>
  <si>
    <t>-575.317854569239 298.248054710187 -101.538262483804</t>
  </si>
  <si>
    <t>-595.064134549295 299.921819437338 313.563952936805</t>
  </si>
  <si>
    <t>-633.125854608234 318.51531166567 774.968744928488</t>
  </si>
  <si>
    <t>-482.204009036834 321.596616044819 830.618721547644</t>
  </si>
  <si>
    <t>-553.495467295622 113.854259337479 -99.3814553708644</t>
  </si>
  <si>
    <t>-540.069108959508 104.383392558015 315.868626406007</t>
  </si>
  <si>
    <t>-558.359618717692 49.2511157168065 775.221682814507</t>
  </si>
  <si>
    <t>-406.580227860113 60.144584650141 827.453612307123</t>
  </si>
  <si>
    <t>9763-20170724T120907.545158900.bin</t>
  </si>
  <si>
    <t>-564.029227539027 205.463361523392 -98.6825504933978</t>
  </si>
  <si>
    <t>-586.659660782421 201.764977035385 -206.995414000787</t>
  </si>
  <si>
    <t>-599.874142657983 201.866664697041 -298.925876630062</t>
  </si>
  <si>
    <t>-610.338753882492 203.106000431953 -382.155053942826</t>
  </si>
  <si>
    <t>-618.720610709888 205.431102678603 -465.596531382565</t>
  </si>
  <si>
    <t>-628.650632567392 209.949728381074 -587.768032959351</t>
  </si>
  <si>
    <t>-618.737166007811 213.696775385017 -665.407661356165</t>
  </si>
  <si>
    <t>-621.782460065704 239.213058614815 -533.208785889853</t>
  </si>
  <si>
    <t>-603.446696592279 391.845750765982 -506.624163644506</t>
  </si>
  <si>
    <t>-469.790299570992 429.45268690015 -261.062914183645</t>
  </si>
  <si>
    <t>-249.840653017031 374.538634172642 -210.514636618442</t>
  </si>
  <si>
    <t>-626.804429641255 176.720809539114 -535.11183202732</t>
  </si>
  <si>
    <t>-648.261903751212 23.6959658508281 -513.730070489564</t>
  </si>
  <si>
    <t>-464.086085728219 53.8569212271022 -309.255934280832</t>
  </si>
  <si>
    <t>-575.332507338785 297.626363163807 -101.472357161609</t>
  </si>
  <si>
    <t>-594.845752805446 299.56009405228 313.639866430648</t>
  </si>
  <si>
    <t>-633.064732175268 318.494689711029 775.013991970031</t>
  </si>
  <si>
    <t>-482.144167773483 321.447226684233 830.674523994873</t>
  </si>
  <si>
    <t>-553.032754485094 113.171588243206 -99.2161969032019</t>
  </si>
  <si>
    <t>-539.604881030994 104.112632566472 316.043019805733</t>
  </si>
  <si>
    <t>-557.879993451541 49.1363649922789 775.451796975075</t>
  </si>
  <si>
    <t>-406.401300952506 59.8479567066811 828.586424756614</t>
  </si>
  <si>
    <t>9763-20170724T120907.579767300.bin</t>
  </si>
  <si>
    <t>-563.949978193605 204.86001499979 -98.5913561610105</t>
  </si>
  <si>
    <t>-586.644775004719 201.122602269525 -206.889471760859</t>
  </si>
  <si>
    <t>-599.903418989853 201.143906229099 -298.813618746481</t>
  </si>
  <si>
    <t>-610.404698589901 202.290810301135 -382.039380495748</t>
  </si>
  <si>
    <t>-618.820753053274 204.503370769157 -465.480458845924</t>
  </si>
  <si>
    <t>-628.798474947852 208.835166641953 -587.654896323936</t>
  </si>
  <si>
    <t>-618.953175869093 212.406095695338 -665.311424316121</t>
  </si>
  <si>
    <t>-621.917343420415 238.182596434956 -533.142262529009</t>
  </si>
  <si>
    <t>-603.310117672017 390.785240966273 -506.641655913472</t>
  </si>
  <si>
    <t>-469.95284466877 425.861942441189 -260.543897305741</t>
  </si>
  <si>
    <t>-250.542031171434 367.98626751846 -210.967345750198</t>
  </si>
  <si>
    <t>-626.923291213928 175.686239508603 -534.94936729115</t>
  </si>
  <si>
    <t>-648.015487522432 22.665081570135 -513.159300987375</t>
  </si>
  <si>
    <t>-462.68018355277 56.5170872771016 -315.457188026285</t>
  </si>
  <si>
    <t>-575.447546860439 297.036878048622 -101.421996390814</t>
  </si>
  <si>
    <t>-594.766087173143 299.24766237169 313.697919757153</t>
  </si>
  <si>
    <t>-632.988102967569 318.507161234661 775.050520230498</t>
  </si>
  <si>
    <t>-482.068027971341 321.862027852261 830.689491484034</t>
  </si>
  <si>
    <t>-552.833142719457 112.613471478353 -99.0837614686488</t>
  </si>
  <si>
    <t>-539.387569217084 103.854479143822 316.181320460942</t>
  </si>
  <si>
    <t>-557.701832727751 49.1489114009823 775.570890452744</t>
  </si>
  <si>
    <t>-406.40802667234 60.2608790791207 829.148305157463</t>
  </si>
  <si>
    <t>9763-20170724T120907.642933700.bin</t>
  </si>
  <si>
    <t>-564.274829765416 203.976340247369 -98.5113928462523</t>
  </si>
  <si>
    <t>-587.025701889898 200.159037261716 -206.794846796377</t>
  </si>
  <si>
    <t>-600.305333035351 200.02579387946 -298.715953771048</t>
  </si>
  <si>
    <t>-610.817142507716 200.994995771335 -381.942751992811</t>
  </si>
  <si>
    <t>-619.236280243086 202.992850626897 -465.388866566797</t>
  </si>
  <si>
    <t>-629.21157066018 206.970063971268 -587.575625843281</t>
  </si>
  <si>
    <t>-619.474553615332 210.251221605131 -665.258561486906</t>
  </si>
  <si>
    <t>-622.386089193532 236.479868139297 -533.143573899136</t>
  </si>
  <si>
    <t>-603.358234835551 389.080036056277 -506.856149013194</t>
  </si>
  <si>
    <t>-470.867933453731 420.118688334007 -259.749936418602</t>
  </si>
  <si>
    <t>-252.295468256185 356.097652460574 -214.18757081851</t>
  </si>
  <si>
    <t>-627.282839283831 173.970153722562 -534.778593888431</t>
  </si>
  <si>
    <t>-647.553779702948 20.9633228711587 -512.180144392975</t>
  </si>
  <si>
    <t>-459.862598460444 62.9472298596356 -329.409856397162</t>
  </si>
  <si>
    <t>-575.962414515385 296.094810601829 -101.380335698608</t>
  </si>
  <si>
    <t>-594.953947116375 298.787354776044 313.751825705178</t>
  </si>
  <si>
    <t>-632.871308090107 318.510606890963 775.088148604668</t>
  </si>
  <si>
    <t>-481.934668091963 321.922175046015 830.678932257634</t>
  </si>
  <si>
    <t>-553.010091256792 111.811137537014 -99.0246973413985</t>
  </si>
  <si>
    <t>-539.465417513031 103.182913044779 316.239899597272</t>
  </si>
  <si>
    <t>-557.769220334383 49.1277402840401 775.600061470826</t>
  </si>
  <si>
    <t>-406.523001534189 60.1004044702484 829.34032902808</t>
  </si>
  <si>
    <t>9763-20170724T120907.675038100.bin</t>
  </si>
  <si>
    <t>-564.502734036319 203.694334545587 -98.5245244105248</t>
  </si>
  <si>
    <t>-587.259497817931 199.846602724757 -206.805685663824</t>
  </si>
  <si>
    <t>-600.551160361586 199.624780325855 -298.724698547105</t>
  </si>
  <si>
    <t>-611.078301275356 200.489314225466 -381.950727315796</t>
  </si>
  <si>
    <t>-619.518439173316 202.358177122178 -465.397846360211</t>
  </si>
  <si>
    <t>-629.531540793428 206.121128991858 -587.588194860602</t>
  </si>
  <si>
    <t>-619.866809571208 209.248154562635 -665.286468019991</t>
  </si>
  <si>
    <t>-622.733737588112 235.729626659464 -533.206579740147</t>
  </si>
  <si>
    <t>-603.746720438188 388.356615727721 -507.117660134639</t>
  </si>
  <si>
    <t>-471.495613953658 417.251778314874 -259.623561023142</t>
  </si>
  <si>
    <t>-253.019448983578 350.794842327881 -217.1949904215</t>
  </si>
  <si>
    <t>-627.542000599214 173.210493233646 -534.737675415567</t>
  </si>
  <si>
    <t>-647.336624161331 20.1830932000632 -511.78992362594</t>
  </si>
  <si>
    <t>-458.756311695023 66.8312686815116 -337.025338381761</t>
  </si>
  <si>
    <t>-576.205692943446 295.761834926251 -101.398833360054</t>
  </si>
  <si>
    <t>-595.068846965994 298.65100245776 313.73784863923</t>
  </si>
  <si>
    <t>-632.809247303841 318.53021642705 775.085516607628</t>
  </si>
  <si>
    <t>-481.866817235893 322.195881506023 830.644269285874</t>
  </si>
  <si>
    <t>-553.203163201229 111.563402616549 -99.0547887602193</t>
  </si>
  <si>
    <t>-539.603104116914 102.944407427338 316.208197384979</t>
  </si>
  <si>
    <t>-557.911787793499 49.2107586819627 775.586651829966</t>
  </si>
  <si>
    <t>-406.674269141817 60.8184732790335 829.217736372479</t>
  </si>
  <si>
    <t>9763-20170724T120907.741214100.bin</t>
  </si>
  <si>
    <t>-564.984876708441 203.068431650295 -98.5734646796458</t>
  </si>
  <si>
    <t>-587.777250605897 199.149371005337 -206.844737097862</t>
  </si>
  <si>
    <t>-601.121543798923 198.831463279716 -298.755777665164</t>
  </si>
  <si>
    <t>-611.707891224643 199.596221904374 -381.975346978553</t>
  </si>
  <si>
    <t>-620.220476992317 201.355995902437 -465.41727141426</t>
  </si>
  <si>
    <t>-630.35512478542 204.951647166836 -587.602709685865</t>
  </si>
  <si>
    <t>-620.781467750451 207.925912790032 -665.318263149703</t>
  </si>
  <si>
    <t>-623.674369601049 234.646827287946 -533.253820176517</t>
  </si>
  <si>
    <t>-604.744837922564 387.307457880578 -507.374720011474</t>
  </si>
  <si>
    <t>-472.802122084198 412.929405772865 -259.356195462572</t>
  </si>
  <si>
    <t>-254.375758525664 342.502325831363 -223.600366715395</t>
  </si>
  <si>
    <t>-628.141908804759 172.100956266401 -534.723959797476</t>
  </si>
  <si>
    <t>-646.870106381861 18.9916450164685 -511.404975225166</t>
  </si>
  <si>
    <t>-456.239939927419 76.5381805589732 -352.396476953897</t>
  </si>
  <si>
    <t>-576.696564277428 295.150247180363 -101.476958298875</t>
  </si>
  <si>
    <t>-595.165471922528 298.367930624946 313.675071029364</t>
  </si>
  <si>
    <t>-632.726235400957 318.512339760766 775.060112862297</t>
  </si>
  <si>
    <t>-481.759687271947 321.889849530374 830.571408319101</t>
  </si>
  <si>
    <t>-553.638258024849 110.860260661453 -99.1103906574308</t>
  </si>
  <si>
    <t>-539.892379363302 102.477184787979 316.152615002721</t>
  </si>
  <si>
    <t>-558.251526293092 49.1222816175543 775.586158770031</t>
  </si>
  <si>
    <t>-406.821444119868 59.8876884877207 828.848367683863</t>
  </si>
  <si>
    <t>9763-20170724T120907.772817400.bin</t>
  </si>
  <si>
    <t>-565.195761499803 202.829644434294 -98.6126822370518</t>
  </si>
  <si>
    <t>-588.000846471668 198.871351567767 -206.879742587118</t>
  </si>
  <si>
    <t>-601.355315632205 198.53211676522 -298.789418215279</t>
  </si>
  <si>
    <t>-611.951682196103 199.282306705194 -382.007670875633</t>
  </si>
  <si>
    <t>-620.475447949526 201.036095552079 -465.448814181876</t>
  </si>
  <si>
    <t>-630.62819826717 204.633315400115 -587.63268074973</t>
  </si>
  <si>
    <t>-621.058827999657 207.60687416865 -665.348800254362</t>
  </si>
  <si>
    <t>-624.072632497692 234.336818304806 -533.273022206924</t>
  </si>
  <si>
    <t>-605.260667120829 387.011480245206 -507.343238955086</t>
  </si>
  <si>
    <t>-473.372719348714 411.67426854776 -259.198219473612</t>
  </si>
  <si>
    <t>-255.107418509305 339.364677201103 -226.333051028919</t>
  </si>
  <si>
    <t>-628.273896652813 171.772797272461 -534.765829527081</t>
  </si>
  <si>
    <t>-646.228678249391 18.5951422007656 -511.34000158828</t>
  </si>
  <si>
    <t>-454.641876334554 82.4620513137115 -359.71789431118</t>
  </si>
  <si>
    <t>-576.915944841882 294.966288364451 -101.514162946114</t>
  </si>
  <si>
    <t>-595.198648565956 298.297944317247 313.64513318245</t>
  </si>
  <si>
    <t>-632.661824624677 318.526504998117 775.040174297231</t>
  </si>
  <si>
    <t>-481.692391873387 322.110614577447 830.530802666744</t>
  </si>
  <si>
    <t>-553.849637818665 110.641589470764 -99.1162989043229</t>
  </si>
  <si>
    <t>-539.978538290706 102.323221758499 316.143806088501</t>
  </si>
  <si>
    <t>-558.502517625529 49.1212594974666 775.586683844158</t>
  </si>
  <si>
    <t>-406.976208823952 60.2138324702844 828.507056843655</t>
  </si>
  <si>
    <t>9763-20170724T120907.843522100.bin</t>
  </si>
  <si>
    <t>-565.459156911551 202.689839486367 -98.6915181990089</t>
  </si>
  <si>
    <t>-588.161931063012 198.609134695857 -206.9755985635</t>
  </si>
  <si>
    <t>-601.617887840104 198.198893461919 -298.870097865381</t>
  </si>
  <si>
    <t>-612.382930519188 198.898641894796 -382.067296523731</t>
  </si>
  <si>
    <t>-621.153456896074 200.624728192412 -465.483135390166</t>
  </si>
  <si>
    <t>-631.753132680405 204.21133918701 -587.629500224083</t>
  </si>
  <si>
    <t>-622.277699392438 207.25348179425 -665.354519200306</t>
  </si>
  <si>
    <t>-625.334388265675 233.93941248892 -533.267126795591</t>
  </si>
  <si>
    <t>-607.458796573561 386.758954829607 -507.374383365104</t>
  </si>
  <si>
    <t>-475.266597921968 408.807827621049 -259.145394068601</t>
  </si>
  <si>
    <t>-256.826557129782 334.606974008595 -232.188062585859</t>
  </si>
  <si>
    <t>-628.869852486675 171.335630106224 -534.798356066033</t>
  </si>
  <si>
    <t>-644.729483634611 17.9514458811932 -511.268664971814</t>
  </si>
  <si>
    <t>-451.548140511916 94.8268086483722 -373.221025458065</t>
  </si>
  <si>
    <t>-577.434385159188 294.730481273678 -101.57881103521</t>
  </si>
  <si>
    <t>-595.681634574765 298.179182054571 313.58109288418</t>
  </si>
  <si>
    <t>-632.579465313302 318.498004713702 775.008424373142</t>
  </si>
  <si>
    <t>-481.594867556203 321.882449200359 830.470427282942</t>
  </si>
  <si>
    <t>-553.833495179357 110.715710502233 -99.1739594004129</t>
  </si>
  <si>
    <t>-540.371905652454 101.920678880953 316.089854333001</t>
  </si>
  <si>
    <t>-559.292263994935 49.2065791386531 775.549326856102</t>
  </si>
  <si>
    <t>-407.347970065489 59.9622232282829 827.328552537586</t>
  </si>
  <si>
    <t>9763-20170724T120907.875638100.bin</t>
  </si>
  <si>
    <t>-565.357688352596 202.932741465313 -98.7402747775263</t>
  </si>
  <si>
    <t>-587.972780364816 198.754275904766 -207.03889997877</t>
  </si>
  <si>
    <t>-601.500571511669 198.319331982874 -298.922833111975</t>
  </si>
  <si>
    <t>-612.388584624664 199.018966990518 -382.103880537265</t>
  </si>
  <si>
    <t>-621.340097328317 200.772697333735 -465.5000193118</t>
  </si>
  <si>
    <t>-632.267645288322 204.432463997431 -587.61533166784</t>
  </si>
  <si>
    <t>-622.833464226436 207.528673219976 -665.343161422199</t>
  </si>
  <si>
    <t>-625.904504038035 234.138336085849 -533.234101071113</t>
  </si>
  <si>
    <t>-608.710974762682 386.98809429352 -507.220150854951</t>
  </si>
  <si>
    <t>-475.77141694126 407.306626601249 -259.242733631546</t>
  </si>
  <si>
    <t>-257.139001776575 332.798510248392 -234.810474323578</t>
  </si>
  <si>
    <t>-629.041004798586 171.514722690355 -534.830347443813</t>
  </si>
  <si>
    <t>-643.698486213669 17.96728368046 -511.444852457964</t>
  </si>
  <si>
    <t>-450.375381977913 101.366905776107 -379.22441252379</t>
  </si>
  <si>
    <t>-577.600804307833 294.852054216472 -101.616100312141</t>
  </si>
  <si>
    <t>-595.946842641657 298.33493677924 313.539151305213</t>
  </si>
  <si>
    <t>-632.496140776551 318.576011734269 774.983509683286</t>
  </si>
  <si>
    <t>-481.516162147262 322.525134082634 830.420701752486</t>
  </si>
  <si>
    <t>-553.410469512612 111.108212061539 -99.2289291745167</t>
  </si>
  <si>
    <t>-540.613400956841 101.935251608677 316.04772056862</t>
  </si>
  <si>
    <t>-559.732681985432 49.2468828693243 775.496883882516</t>
  </si>
  <si>
    <t>-407.574597998388 60.0874062575897 826.626217573834</t>
  </si>
  <si>
    <t>9763-20170724T120907.942814500.bin</t>
  </si>
  <si>
    <t>-564.756908147118 203.662881802341 -98.8277199638657</t>
  </si>
  <si>
    <t>-587.209040269284 199.265437523156 -207.151618590427</t>
  </si>
  <si>
    <t>-600.930934827499 198.871795161 -299.00692965489</t>
  </si>
  <si>
    <t>-612.124096132093 199.695396114112 -382.146374366155</t>
  </si>
  <si>
    <t>-621.509146192384 201.673133131698 -465.489947181321</t>
  </si>
  <si>
    <t>-633.209356492394 205.774987335539 -587.519409871821</t>
  </si>
  <si>
    <t>-623.913577840115 209.107126353394 -665.254149946461</t>
  </si>
  <si>
    <t>-626.981498735322 235.302945895035 -533.025621431356</t>
  </si>
  <si>
    <t>-611.434502990246 388.222531486989 -506.373282128161</t>
  </si>
  <si>
    <t>-476.851266051657 405.442250532234 -259.048791366001</t>
  </si>
  <si>
    <t>-257.632981936374 331.259416533378 -239.331202981576</t>
  </si>
  <si>
    <t>-629.169286655085 172.647344200761 -534.922058377103</t>
  </si>
  <si>
    <t>-641.046381337234 18.760467293992 -512.19259550563</t>
  </si>
  <si>
    <t>-447.729198216692 113.522438365221 -389.139718520022</t>
  </si>
  <si>
    <t>-577.963333855851 295.310638501167 -101.698688322527</t>
  </si>
  <si>
    <t>-596.596971043997 298.695244622999 313.444636714938</t>
  </si>
  <si>
    <t>-632.367486509595 318.666340352666 774.959024068648</t>
  </si>
  <si>
    <t>-481.384355670462 323.114021424349 830.349983984272</t>
  </si>
  <si>
    <t>-551.854162141287 112.005268247121 -99.3460791282504</t>
  </si>
  <si>
    <t>-540.492227726017 101.967939260463 315.95233553096</t>
  </si>
  <si>
    <t>-560.371245511947 49.3754818825109 775.428178690402</t>
  </si>
  <si>
    <t>-407.976648936868 61.1526381345896 825.637564476698</t>
  </si>
  <si>
    <t>9763-20170724T120907.973901900.bin</t>
  </si>
  <si>
    <t>-564.330116349664 204.036879523665 -98.8350855079058</t>
  </si>
  <si>
    <t>-586.74926085925 199.534127312393 -207.161536892179</t>
  </si>
  <si>
    <t>-600.582768947021 199.175565169758 -299.000242180226</t>
  </si>
  <si>
    <t>-611.930660842878 200.077970050532 -382.117754643886</t>
  </si>
  <si>
    <t>-621.523747426635 202.187828054638 -465.434435635357</t>
  </si>
  <si>
    <t>-633.585377566159 206.543673284684 -587.419960286396</t>
  </si>
  <si>
    <t>-624.35156997925 210.029325384054 -665.155427263229</t>
  </si>
  <si>
    <t>-627.444177206593 235.965144555014 -532.858842746875</t>
  </si>
  <si>
    <t>-612.808727820295 388.899551158172 -505.77096047605</t>
  </si>
  <si>
    <t>-477.292476241146 404.375922866521 -258.840932240066</t>
  </si>
  <si>
    <t>-257.691647795825 330.783992617881 -241.284541382431</t>
  </si>
  <si>
    <t>-629.141497550325 173.299690576476 -534.928691393723</t>
  </si>
  <si>
    <t>-639.513730509359 19.2492877454533 -512.584184822009</t>
  </si>
  <si>
    <t>-446.358504302951 118.84865353632 -392.791737694475</t>
  </si>
  <si>
    <t>-578.103991073613 295.517568327835 -101.708660607537</t>
  </si>
  <si>
    <t>-596.734384728931 298.793862693678 313.435606866634</t>
  </si>
  <si>
    <t>-632.308063928694 318.703540869206 774.958116629468</t>
  </si>
  <si>
    <t>-481.3252070977 323.456189135898 830.324396472642</t>
  </si>
  <si>
    <t>-550.867838711174 112.476219588002 -99.3683375291121</t>
  </si>
  <si>
    <t>-539.94403994393 102.062537016606 315.932520597217</t>
  </si>
  <si>
    <t>-560.568277819174 49.4279746912152 775.411438142792</t>
  </si>
  <si>
    <t>-408.077843623554 61.064368720349 825.362295927762</t>
  </si>
  <si>
    <t>9763-20170724T120908.040078300.bin</t>
  </si>
  <si>
    <t>-563.278371913767 204.972835089333 -98.7612629787998</t>
  </si>
  <si>
    <t>-585.782289392927 200.262045194585 -207.061224171765</t>
  </si>
  <si>
    <t>-599.84470342657 199.988457226319 -298.865414934647</t>
  </si>
  <si>
    <t>-611.458014537811 201.064703939819 -381.944297037047</t>
  </si>
  <si>
    <t>-621.373326212906 203.456042810011 -465.215659565855</t>
  </si>
  <si>
    <t>-633.965837235971 208.344058195622 -587.127326102651</t>
  </si>
  <si>
    <t>-624.821082041522 212.213409565879 -664.855119661555</t>
  </si>
  <si>
    <t>-628.032714872123 237.534480436877 -532.419264654606</t>
  </si>
  <si>
    <t>-614.82736745636 390.406598363177 -504.307084085692</t>
  </si>
  <si>
    <t>-477.980018184131 401.759208569933 -257.88761890493</t>
  </si>
  <si>
    <t>-257.589197597103 329.589610366042 -244.927575219431</t>
  </si>
  <si>
    <t>-628.847906434936 174.864127587066 -534.847873886477</t>
  </si>
  <si>
    <t>-636.467157661028 20.53254122883 -513.364028664755</t>
  </si>
  <si>
    <t>-444.383517299723 128.633758567629 -398.601197853905</t>
  </si>
  <si>
    <t>-578.078693904409 296.183376761991 -101.631963275579</t>
  </si>
  <si>
    <t>-596.430779531198 299.177840134268 313.526870357705</t>
  </si>
  <si>
    <t>-632.187453220645 318.748355277519 774.996304666488</t>
  </si>
  <si>
    <t>-481.211483991608 323.760712162255 830.358359836543</t>
  </si>
  <si>
    <t>-548.84761544723 113.611986162898 -99.2974958885989</t>
  </si>
  <si>
    <t>-538.161947134498 102.90994203899 316.002228190928</t>
  </si>
  <si>
    <t>-560.913741654473 49.4931084694788 775.318233460082</t>
  </si>
  <si>
    <t>-408.264716770938 60.9363298635296 824.827244933995</t>
  </si>
  <si>
    <t>9763-20170724T120908.107264900.bin</t>
  </si>
  <si>
    <t>-562.016422544964 206.085151883594 -98.7056886800804</t>
  </si>
  <si>
    <t>-584.656712230087 201.222864168159 -206.970428620497</t>
  </si>
  <si>
    <t>-598.942028270315 201.055145990916 -298.740458215342</t>
  </si>
  <si>
    <t>-610.795609866363 202.3159795302 -381.782950654857</t>
  </si>
  <si>
    <t>-620.988524219223 204.987833530068 -465.012118718017</t>
  </si>
  <si>
    <t>-634.025710805123 210.393029473048 -586.855261424437</t>
  </si>
  <si>
    <t>-624.980850897181 214.638735818976 -664.575067759699</t>
  </si>
  <si>
    <t>-628.214372211732 239.352058256698 -532.011326950168</t>
  </si>
  <si>
    <t>-615.691664006972 392.113204435869 -502.944618308424</t>
  </si>
  <si>
    <t>-478.116679614763 399.082698555603 -256.767479223488</t>
  </si>
  <si>
    <t>-257.112450850135 328.18724006473 -247.85163256267</t>
  </si>
  <si>
    <t>-628.395793873807 176.690605728676 -534.771783824931</t>
  </si>
  <si>
    <t>-633.935312802883 22.1798646505647 -513.929143495686</t>
  </si>
  <si>
    <t>-443.345972620806 137.484262897725 -402.805462152367</t>
  </si>
  <si>
    <t>-577.396061796144 297.030587982938 -101.519190185326</t>
  </si>
  <si>
    <t>-595.659376748497 299.680918553643 313.645920070565</t>
  </si>
  <si>
    <t>-632.047103261078 318.813607883746 775.040650165839</t>
  </si>
  <si>
    <t>-481.093203355406 324.035824924227 830.443560372296</t>
  </si>
  <si>
    <t>-547.00526354605 114.978187287606 -99.2344338068759</t>
  </si>
  <si>
    <t>-536.427312839225 104.090285910799 316.063205979671</t>
  </si>
  <si>
    <t>-561.188412129347 49.567499512654 775.147126588353</t>
  </si>
  <si>
    <t>-408.449515326972 61.2682030468563 824.317788873461</t>
  </si>
  <si>
    <t>9763-20170724T120908.140351300.bin</t>
  </si>
  <si>
    <t>-561.304308145573 206.692707428246 -98.6636642973159</t>
  </si>
  <si>
    <t>-583.963980315485 201.794919887622 -206.92282835841</t>
  </si>
  <si>
    <t>-598.325643522554 201.702136582681 -298.681023215255</t>
  </si>
  <si>
    <t>-610.270938532883 203.071572852367 -381.708666997386</t>
  </si>
  <si>
    <t>-620.577654383735 205.895988764336 -464.91864484732</t>
  </si>
  <si>
    <t>-633.80450134833 211.573947870845 -586.728952368778</t>
  </si>
  <si>
    <t>-624.831874669194 215.962146041408 -664.44934669226</t>
  </si>
  <si>
    <t>-628.027548340015 240.409645418522 -531.816538299879</t>
  </si>
  <si>
    <t>-615.638703304576 393.068430067787 -502.246842133622</t>
  </si>
  <si>
    <t>-477.842003212102 398.184211174026 -256.148269222613</t>
  </si>
  <si>
    <t>-256.744022633303 327.3790189056 -249.018081565753</t>
  </si>
  <si>
    <t>-627.973749833848 177.755494047786 -534.742761920261</t>
  </si>
  <si>
    <t>-632.761695902742 23.1782188729815 -514.218849214676</t>
  </si>
  <si>
    <t>-442.919590016892 141.595251242303 -404.648849621425</t>
  </si>
  <si>
    <t>-576.764019727515 297.574681750777 -101.459867432119</t>
  </si>
  <si>
    <t>-595.212078975315 300.03337170377 313.698232715296</t>
  </si>
  <si>
    <t>-631.965426595309 318.876036719473 775.057478222571</t>
  </si>
  <si>
    <t>-481.035158956883 324.42381914084 830.492956215869</t>
  </si>
  <si>
    <t>-546.17841653173 115.61806334016 -99.2108917706685</t>
  </si>
  <si>
    <t>-535.805641941409 104.513386946459 316.086197040655</t>
  </si>
  <si>
    <t>-561.29636579062 49.6086017529981 775.065475815949</t>
  </si>
  <si>
    <t>-408.50733193532 61.0646889658271 824.137786729171</t>
  </si>
  <si>
    <t>9763-20170724T120908.179451900.bin</t>
  </si>
  <si>
    <t>-560.500482150496 207.247540626708 -98.6296665341641</t>
  </si>
  <si>
    <t>-583.186416840241 202.340667993542 -206.882926065392</t>
  </si>
  <si>
    <t>-597.652277308306 202.316853246489 -298.624868490748</t>
  </si>
  <si>
    <t>-609.723583177325 203.780743282035 -381.632576516759</t>
  </si>
  <si>
    <t>-620.18819889717 206.73342915152 -464.818542241424</t>
  </si>
  <si>
    <t>-633.680187573459 212.637586848104 -586.588819256712</t>
  </si>
  <si>
    <t>-624.820449075001 217.139746522116 -664.315626270918</t>
  </si>
  <si>
    <t>-627.85503767947 241.370644822531 -531.627810814933</t>
  </si>
  <si>
    <t>-615.424999787718 393.962863773457 -501.627851334194</t>
  </si>
  <si>
    <t>-477.562597099027 396.9621285737 -255.531221490432</t>
  </si>
  <si>
    <t>-256.282671530317 326.569871569206 -250.178224784316</t>
  </si>
  <si>
    <t>-627.66492532453 178.723257058344 -534.6863976423</t>
  </si>
  <si>
    <t>-631.827388228754 24.0928751573406 -514.467604335293</t>
  </si>
  <si>
    <t>-442.612285388376 145.317117900353 -406.262560603369</t>
  </si>
  <si>
    <t>-575.928660271982 298.075983358856 -101.404466270955</t>
  </si>
  <si>
    <t>-594.683980646682 300.344095213998 313.740921106768</t>
  </si>
  <si>
    <t>-631.909059262559 318.915621113888 775.067386560247</t>
  </si>
  <si>
    <t>-480.995633256143 324.4447882662 830.550784956013</t>
  </si>
  <si>
    <t>-545.36948499137 116.192327343615 -99.1978288291084</t>
  </si>
  <si>
    <t>-535.230135920266 104.79707254599 316.097221474014</t>
  </si>
  <si>
    <t>-561.375950921665 49.6054478824262 774.99901881185</t>
  </si>
  <si>
    <t>-408.552768127003 60.8943487764629 824.003776606994</t>
  </si>
  <si>
    <t>9763-20170724T120908.237605200.bin</t>
  </si>
  <si>
    <t>-559.063284406259 208.132580433239 -98.5592726893929</t>
  </si>
  <si>
    <t>-581.793955145131 203.33075590579 -206.807913154842</t>
  </si>
  <si>
    <t>-596.468427788623 203.496584525844 -298.516528295803</t>
  </si>
  <si>
    <t>-608.796410356726 205.177562221622 -381.482324287727</t>
  </si>
  <si>
    <t>-619.585467185139 208.395610162845 -464.617002469122</t>
  </si>
  <si>
    <t>-633.625595009172 214.742924638168 -586.303192260106</t>
  </si>
  <si>
    <t>-625.000702912106 219.462420673006 -664.043348913138</t>
  </si>
  <si>
    <t>-627.557889230269 243.275735480054 -531.264031652524</t>
  </si>
  <si>
    <t>-614.453418526583 395.66483140906 -500.604940955925</t>
  </si>
  <si>
    <t>-477.438598186695 394.185849466905 -254.021520845279</t>
  </si>
  <si>
    <t>-255.851321981202 324.584774503 -252.207987658686</t>
  </si>
  <si>
    <t>-627.371968674758 180.639646168778 -534.552692769301</t>
  </si>
  <si>
    <t>-630.925239603605 25.9362775916982 -514.716160234644</t>
  </si>
  <si>
    <t>-442.663938328138 152.375804912559 -409.006453409119</t>
  </si>
  <si>
    <t>-574.17374473797 299.017669746885 -101.294263605034</t>
  </si>
  <si>
    <t>-593.444202891887 300.82721363771 313.829796709382</t>
  </si>
  <si>
    <t>-631.759127998094 319.043133934879 775.079645155391</t>
  </si>
  <si>
    <t>-480.897625962779 324.735259121665 830.687636963501</t>
  </si>
  <si>
    <t>-544.277640830513 117.018027701015 -99.1839897621633</t>
  </si>
  <si>
    <t>-534.242457935977 105.302161246806 316.10462766316</t>
  </si>
  <si>
    <t>-561.46282100577 49.5596870092852 774.891230541142</t>
  </si>
  <si>
    <t>-408.58699696675 60.3014082444301 823.85470161342</t>
  </si>
  <si>
    <t>9763-20170724T120908.307354300.bin</t>
  </si>
  <si>
    <t>-557.869079997727 208.811166667851 -98.4716826335359</t>
  </si>
  <si>
    <t>-580.631919456648 204.14108966222 -206.719238581638</t>
  </si>
  <si>
    <t>-595.456849064928 204.501086690467 -298.403144593029</t>
  </si>
  <si>
    <t>-607.969446861642 206.397385310127 -381.33671211566</t>
  </si>
  <si>
    <t>-618.990929983855 209.870220667201 -464.43063506061</t>
  </si>
  <si>
    <t>-633.422687150359 216.634028823093 -586.048429685834</t>
  </si>
  <si>
    <t>-624.99846255063 221.485210642886 -663.8026277089</t>
  </si>
  <si>
    <t>-627.049798808388 244.979075539237 -530.946927727824</t>
  </si>
  <si>
    <t>-613.002893488764 397.202345092343 -499.834348629035</t>
  </si>
  <si>
    <t>-477.607408223355 390.594333709219 -252.441978128547</t>
  </si>
  <si>
    <t>-255.606664428106 322.321923057407 -254.198421868244</t>
  </si>
  <si>
    <t>-627.130560831999 182.353100137455 -534.42029651535</t>
  </si>
  <si>
    <t>-630.637609536659 27.6089396349432 -514.87199772701</t>
  </si>
  <si>
    <t>-442.636083040673 157.681351547483 -411.314215088906</t>
  </si>
  <si>
    <t>-572.403664670464 299.830944144439 -101.182738907759</t>
  </si>
  <si>
    <t>-592.258496056647 301.226322596813 313.915403851852</t>
  </si>
  <si>
    <t>-631.669662614417 319.10531144586 775.079437826346</t>
  </si>
  <si>
    <t>-480.840287260212 324.407233252457 830.81286141699</t>
  </si>
  <si>
    <t>-543.68489202553 117.615699681408 -99.1349873658005</t>
  </si>
  <si>
    <t>-533.43596432134 105.739399606568 316.143846585622</t>
  </si>
  <si>
    <t>-561.530908412583 49.5390601917434 774.829036490189</t>
  </si>
  <si>
    <t>-408.674889856379 60.7015783990107 823.760346427518</t>
  </si>
  <si>
    <t>9763-20170724T120908.340442500.bin</t>
  </si>
  <si>
    <t>-557.346831035146 209.145667000008 -98.4244830490251</t>
  </si>
  <si>
    <t>-580.146402234797 204.55720950314 -206.667921855528</t>
  </si>
  <si>
    <t>-594.999349691846 205.016821642771 -298.346682895843</t>
  </si>
  <si>
    <t>-607.535485012308 207.018186496547 -381.274295444555</t>
  </si>
  <si>
    <t>-618.578310883629 210.608952746285 -464.360210537959</t>
  </si>
  <si>
    <t>-633.038390684051 217.56012213331 -585.96423967648</t>
  </si>
  <si>
    <t>-624.67656933853 222.454516665773 -663.722443701505</t>
  </si>
  <si>
    <t>-626.56876354999 245.820537420053 -530.830574334191</t>
  </si>
  <si>
    <t>-612.0119980071 397.942449654115 -499.466737370548</t>
  </si>
  <si>
    <t>-477.352051340025 389.225769557866 -251.738530561312</t>
  </si>
  <si>
    <t>-255.293570011978 321.19469386379 -254.953906755573</t>
  </si>
  <si>
    <t>-626.818202249435 183.199309929907 -534.380392967637</t>
  </si>
  <si>
    <t>-630.460017936272 28.4392209512312 -515.025051896385</t>
  </si>
  <si>
    <t>-442.368001156314 159.467963381051 -412.28209018761</t>
  </si>
  <si>
    <t>-571.610110228501 300.283949430383 -101.122804148122</t>
  </si>
  <si>
    <t>-591.722933323149 301.448730946944 313.963652821127</t>
  </si>
  <si>
    <t>-631.604142379043 319.167914973213 775.078117174222</t>
  </si>
  <si>
    <t>-480.798930556468 324.611834599668 830.863285416143</t>
  </si>
  <si>
    <t>-543.440072093006 117.883498388204 -99.1110426576976</t>
  </si>
  <si>
    <t>-533.106714502291 105.94258667282 316.16385261258</t>
  </si>
  <si>
    <t>-561.564582871658 49.5304639179788 774.805047513791</t>
  </si>
  <si>
    <t>-408.678596924527 60.314617165433 823.727628767026</t>
  </si>
  <si>
    <t>9763-20170724T120908.373502100.bin</t>
  </si>
  <si>
    <t>-556.912811923741 209.513309425186 -98.3866167765636</t>
  </si>
  <si>
    <t>-579.724754384609 205.002979168141 -206.630614200086</t>
  </si>
  <si>
    <t>-594.594610392117 205.552048816986 -298.306325384808</t>
  </si>
  <si>
    <t>-607.147786832033 207.645992859158 -381.22888257301</t>
  </si>
  <si>
    <t>-618.208766684042 211.339240763301 -464.308112443426</t>
  </si>
  <si>
    <t>-632.695856454914 218.450963969708 -585.899478071139</t>
  </si>
  <si>
    <t>-624.374465072147 223.372026749015 -663.660341476252</t>
  </si>
  <si>
    <t>-626.112466741317 246.638819649603 -530.742114129556</t>
  </si>
  <si>
    <t>-611.034176374254 398.673174924471 -499.169427563537</t>
  </si>
  <si>
    <t>-477.16251225571 388.121340528225 -251.085537937192</t>
  </si>
  <si>
    <t>-255.114846392232 320.144816033821 -255.835485834365</t>
  </si>
  <si>
    <t>-626.565623267735 184.021900015841 -534.350408622776</t>
  </si>
  <si>
    <t>-630.485383401428 29.2373474962637 -515.221667541985</t>
  </si>
  <si>
    <t>-442.164704351817 160.743638946219 -413.101317903705</t>
  </si>
  <si>
    <t>-570.896739320948 300.733370240496 -101.070915285861</t>
  </si>
  <si>
    <t>-591.28758053429 301.660190212777 314.002475100321</t>
  </si>
  <si>
    <t>-631.563210852407 319.195128209648 775.084285091004</t>
  </si>
  <si>
    <t>-480.773615004732 324.404357955219 830.933999158798</t>
  </si>
  <si>
    <t>-543.282327339652 118.209379709832 -99.0950033821872</t>
  </si>
  <si>
    <t>-532.840615494119 106.161533081072 316.174073354965</t>
  </si>
  <si>
    <t>-561.597614314498 49.5320628785323 774.774418487747</t>
  </si>
  <si>
    <t>-408.710538960329 60.3417100277395 823.688046265869</t>
  </si>
  <si>
    <t>9763-20170724T120908.441685900.bin</t>
  </si>
  <si>
    <t>-556.170714280082 210.259298878276 -98.3174968206702</t>
  </si>
  <si>
    <t>-578.957620752981 205.86876800154 -206.571769232167</t>
  </si>
  <si>
    <t>-593.838386595353 206.575545734956 -298.244473600972</t>
  </si>
  <si>
    <t>-606.412110095432 208.838068439838 -381.159676258949</t>
  </si>
  <si>
    <t>-617.502652398131 212.723238821405 -464.226063938587</t>
  </si>
  <si>
    <t>-632.041482416801 220.14010243673 -585.793136400261</t>
  </si>
  <si>
    <t>-623.781913718714 225.130233995184 -663.556091493143</t>
  </si>
  <si>
    <t>-625.236181823154 248.188923270341 -530.591626507389</t>
  </si>
  <si>
    <t>-609.007328987758 400.015609385464 -498.610678357149</t>
  </si>
  <si>
    <t>-476.36081941558 386.779396662908 -249.997899650573</t>
  </si>
  <si>
    <t>-254.407033548885 318.655850386898 -256.647859369569</t>
  </si>
  <si>
    <t>-626.08780545662 185.582391810982 -534.309531960093</t>
  </si>
  <si>
    <t>-630.727541716161 30.7871063095051 -515.468399242782</t>
  </si>
  <si>
    <t>-441.507384393472 161.897132924904 -414.324285119307</t>
  </si>
  <si>
    <t>-569.686229187658 301.528727011409 -100.983874361528</t>
  </si>
  <si>
    <t>-590.75738371219 302.042778954663 314.056286979274</t>
  </si>
  <si>
    <t>-631.502338992071 319.269012510378 775.084241286748</t>
  </si>
  <si>
    <t>-480.739888237879 324.138704544781 831.037768589095</t>
  </si>
  <si>
    <t>-542.988715784342 118.883287080233 -99.0541482818354</t>
  </si>
  <si>
    <t>-532.459493059355 106.609987599382 316.206194833651</t>
  </si>
  <si>
    <t>-561.628513006019 49.4902227649914 774.729571463726</t>
  </si>
  <si>
    <t>-408.741747586396 60.2387206667383 823.657382973126</t>
  </si>
  <si>
    <t>9763-20170724T120908.474806500.bin</t>
  </si>
  <si>
    <t>-555.912029385363 210.621669749653 -98.2909082422487</t>
  </si>
  <si>
    <t>-578.710281986332 206.265998890134 -206.544169027912</t>
  </si>
  <si>
    <t>-593.621824235697 207.025748504867 -298.211470819935</t>
  </si>
  <si>
    <t>-606.230998966039 209.347001404249 -381.119659769277</t>
  </si>
  <si>
    <t>-617.363612800727 213.301179901159 -464.177342781025</t>
  </si>
  <si>
    <t>-631.970914642504 220.829141342878 -585.729217803311</t>
  </si>
  <si>
    <t>-623.764356486227 225.844768829054 -663.496196778162</t>
  </si>
  <si>
    <t>-625.046421086554 248.826792418238 -530.516572807972</t>
  </si>
  <si>
    <t>-608.315332213758 400.558620934096 -498.328244274642</t>
  </si>
  <si>
    <t>-476.067137622791 386.169303922165 -249.567466571907</t>
  </si>
  <si>
    <t>-254.09941971418 318.200282840385 -257.25374966129</t>
  </si>
  <si>
    <t>-626.076284362994 186.225237278747 -534.27003538401</t>
  </si>
  <si>
    <t>-631.106999273369 31.4305881512853 -515.567127619635</t>
  </si>
  <si>
    <t>-441.325100527907 161.939385959754 -414.755043774751</t>
  </si>
  <si>
    <t>-569.218762893265 301.953904680865 -100.962937664905</t>
  </si>
  <si>
    <t>-590.523896454173 302.270117192953 314.065426404821</t>
  </si>
  <si>
    <t>-631.45252691007 319.344063045575 775.081317667485</t>
  </si>
  <si>
    <t>-480.706388214163 324.376974091575 831.064465148363</t>
  </si>
  <si>
    <t>-542.934332863162 119.178883660343 -99.0317419813201</t>
  </si>
  <si>
    <t>-532.340321819625 106.836333601893 316.22485111897</t>
  </si>
  <si>
    <t>-561.645466632555 49.4615974431595 774.71022169315</t>
  </si>
  <si>
    <t>-408.72991765834 59.7186237669957 823.653416224389</t>
  </si>
  <si>
    <t>9763-20170724T120908.541987100.bin</t>
  </si>
  <si>
    <t>-555.827390550144 211.22030738478 -98.2875257291059</t>
  </si>
  <si>
    <t>-578.639099609136 206.944303076707 -206.541100427997</t>
  </si>
  <si>
    <t>-593.476390664846 207.794859549303 -298.219689137821</t>
  </si>
  <si>
    <t>-605.98272193254 210.209265224773 -381.140832264529</t>
  </si>
  <si>
    <t>-616.975506194643 214.263416768179 -464.212195250864</t>
  </si>
  <si>
    <t>-631.336881348538 221.943619996874 -585.78395535068</t>
  </si>
  <si>
    <t>-623.086061250835 226.995473839388 -663.543957363465</t>
  </si>
  <si>
    <t>-624.345529897488 249.869772608362 -530.543677252964</t>
  </si>
  <si>
    <t>-606.58112811228 401.415584765836 -498.043829469504</t>
  </si>
  <si>
    <t>-475.524199840463 385.349460167201 -248.755751979666</t>
  </si>
  <si>
    <t>-253.578306112844 317.471527902569 -257.763052673504</t>
  </si>
  <si>
    <t>-625.72502071104 187.277307869016 -534.334872624874</t>
  </si>
  <si>
    <t>-631.535551164817 32.4917751778305 -515.822787731712</t>
  </si>
  <si>
    <t>-440.826183067255 161.892869280408 -415.719345224591</t>
  </si>
  <si>
    <t>-568.694191699897 302.674686141975 -100.951945782425</t>
  </si>
  <si>
    <t>-590.189295518315 302.715616416295 314.06680650753</t>
  </si>
  <si>
    <t>-631.393234766331 319.430876952845 775.071941471178</t>
  </si>
  <si>
    <t>-480.66616230823 324.308041545788 831.120004507374</t>
  </si>
  <si>
    <t>-543.305348446859 119.651393383112 -99.0016002095509</t>
  </si>
  <si>
    <t>-532.28005986625 107.336864216911 316.244553813513</t>
  </si>
  <si>
    <t>-561.673943072709 49.4548530679729 774.671267773865</t>
  </si>
  <si>
    <t>-408.758320162712 59.6325699932609 823.630683398213</t>
  </si>
  <si>
    <t>9763-20170724T120908.607855700.bin</t>
  </si>
  <si>
    <t>-556.186280128258 211.591214070198 -98.2755482975955</t>
  </si>
  <si>
    <t>-578.999717047109 207.350614058377 -206.530110189476</t>
  </si>
  <si>
    <t>-593.762545496476 208.212829646658 -298.220626837775</t>
  </si>
  <si>
    <t>-606.1699338614 210.630651933137 -381.156429167161</t>
  </si>
  <si>
    <t>-617.030986456842 214.677631012943 -464.245537835031</t>
  </si>
  <si>
    <t>-631.163298190721 222.333209321895 -585.845715989101</t>
  </si>
  <si>
    <t>-622.846809736866 227.332461443284 -663.601963427752</t>
  </si>
  <si>
    <t>-624.106866070377 250.267818049216 -530.617815077552</t>
  </si>
  <si>
    <t>-605.575579140908 401.684597464475 -497.965551137543</t>
  </si>
  <si>
    <t>-475.299605386884 384.317001783269 -248.355601709231</t>
  </si>
  <si>
    <t>-253.41612244361 316.310919768054 -257.917182905482</t>
  </si>
  <si>
    <t>-625.817416003454 187.680422033264 -534.359323459426</t>
  </si>
  <si>
    <t>-632.275802493167 32.9064994170001 -515.876566928734</t>
  </si>
  <si>
    <t>-440.53556325478 161.368520392282 -416.348376279876</t>
  </si>
  <si>
    <t>-568.721652848685 303.134413833367 -100.957749576417</t>
  </si>
  <si>
    <t>-590.210467780976 302.999766727573 314.061342670012</t>
  </si>
  <si>
    <t>-631.386608332408 319.459270200154 775.059386666302</t>
  </si>
  <si>
    <t>-480.666555083115 324.176594614157 831.140004141796</t>
  </si>
  <si>
    <t>-543.995331584935 119.924879169066 -98.9856330540338</t>
  </si>
  <si>
    <t>-532.577344576149 107.602199304562 316.249747165434</t>
  </si>
  <si>
    <t>-561.692122440208 49.4063542043673 774.666053917278</t>
  </si>
  <si>
    <t>-408.77280845044 59.5377606968698 823.623771665975</t>
  </si>
  <si>
    <t>9763-20170724T120908.644944700.bin</t>
  </si>
  <si>
    <t>-556.523464707155 211.700852137029 -98.2930782325262</t>
  </si>
  <si>
    <t>-579.348515862075 207.473803843236 -206.54573240416</t>
  </si>
  <si>
    <t>-594.089434390234 208.333679510015 -298.239889864569</t>
  </si>
  <si>
    <t>-606.463532731603 210.745255035745 -381.180734910909</t>
  </si>
  <si>
    <t>-617.277948318 214.778050666872 -464.27662509433</t>
  </si>
  <si>
    <t>-631.326720159784 222.405252226106 -585.888315368277</t>
  </si>
  <si>
    <t>-622.93777673493 227.355011993219 -663.640021650006</t>
  </si>
  <si>
    <t>-624.235224638762 250.351130842521 -530.670589643968</t>
  </si>
  <si>
    <t>-605.305295720208 401.716356644825 -498.002039770839</t>
  </si>
  <si>
    <t>-475.365190471581 384.013155408277 -248.240694465858</t>
  </si>
  <si>
    <t>-253.574351679199 315.713210236393 -257.856620612366</t>
  </si>
  <si>
    <t>-626.08921491081 187.765955309462 -534.381604209618</t>
  </si>
  <si>
    <t>-632.831938409864 33.0172117315608 -515.815973857408</t>
  </si>
  <si>
    <t>-440.813544946695 161.092843734734 -416.602319940221</t>
  </si>
  <si>
    <t>-568.922178189369 303.263095531623 -100.977770544743</t>
  </si>
  <si>
    <t>-590.388893572536 303.123446825319 314.042382125001</t>
  </si>
  <si>
    <t>-631.402797319735 319.457105905627 775.053987762761</t>
  </si>
  <si>
    <t>-480.67533195387 324.09456888965 831.121321005884</t>
  </si>
  <si>
    <t>-544.465467833704 120.026313640408 -98.9950792595918</t>
  </si>
  <si>
    <t>-532.86361453259 107.733197829697 316.236086840056</t>
  </si>
  <si>
    <t>-561.725440840117 49.4541398013378 774.659117812152</t>
  </si>
  <si>
    <t>-408.83944922291 60.1830338401262 823.593631809311</t>
  </si>
  <si>
    <t>9763-20170724T120908.707119900.bin</t>
  </si>
  <si>
    <t>-557.339617054532 211.800021502923 -98.3364407788633</t>
  </si>
  <si>
    <t>-580.183396634951 207.594895934452 -206.585982276583</t>
  </si>
  <si>
    <t>-594.894513632461 208.416156169834 -298.28524781599</t>
  </si>
  <si>
    <t>-607.223729864425 210.770366029879 -381.234569050839</t>
  </si>
  <si>
    <t>-617.975029320442 214.721211618741 -464.342515659402</t>
  </si>
  <si>
    <t>-631.911988770619 222.199529790801 -585.97622660983</t>
  </si>
  <si>
    <t>-623.407853552309 227.011749430638 -663.724079617537</t>
  </si>
  <si>
    <t>-624.756476154578 250.210091739234 -530.799582117727</t>
  </si>
  <si>
    <t>-605.320223707481 401.559037838692 -498.332820569903</t>
  </si>
  <si>
    <t>-475.814502664196 383.795545005489 -248.350293693471</t>
  </si>
  <si>
    <t>-254.169489157027 314.991870553387 -257.734521447673</t>
  </si>
  <si>
    <t>-626.836690285601 187.626069825916 -534.409129255816</t>
  </si>
  <si>
    <t>-634.15783287985 32.94009289475 -515.574714947026</t>
  </si>
  <si>
    <t>-441.789490861268 160.551151498235 -416.743886141066</t>
  </si>
  <si>
    <t>-569.508177578799 303.40475353076 -101.045057457811</t>
  </si>
  <si>
    <t>-590.81796079581 303.299061937769 313.983261112471</t>
  </si>
  <si>
    <t>-631.442049603712 319.447734018941 775.036581316718</t>
  </si>
  <si>
    <t>-480.688811022974 323.954902254493 831.045150000491</t>
  </si>
  <si>
    <t>-545.490787989977 120.066768502366 -99.0262174507981</t>
  </si>
  <si>
    <t>-533.420444894524 107.854276801195 316.194002202293</t>
  </si>
  <si>
    <t>-561.735544193972 49.3038736548342 774.641933109024</t>
  </si>
  <si>
    <t>-408.751202866842 58.4974498939764 823.581602809491</t>
  </si>
  <si>
    <t>9763-20170724T120908.752746400.bin</t>
  </si>
  <si>
    <t>-557.786833380493 211.795319449909 -98.3508168004169</t>
  </si>
  <si>
    <t>-580.649348540108 207.589228850865 -206.596442271335</t>
  </si>
  <si>
    <t>-595.356969780004 208.355940841207 -298.296697579069</t>
  </si>
  <si>
    <t>-607.676163256994 210.639029103125 -381.249397863942</t>
  </si>
  <si>
    <t>-618.410980771062 214.496125465572 -464.363940085825</t>
  </si>
  <si>
    <t>-632.317076493677 221.812396492999 -586.011023657316</t>
  </si>
  <si>
    <t>-623.738875917969 226.509126547421 -663.757912249699</t>
  </si>
  <si>
    <t>-625.120054685618 249.895014792813 -530.876442262242</t>
  </si>
  <si>
    <t>-605.524485595183 401.262736303268 -498.60581986522</t>
  </si>
  <si>
    <t>-476.059692504936 383.731605423127 -248.585627194925</t>
  </si>
  <si>
    <t>-254.458664040114 314.743154498548 -257.647480181051</t>
  </si>
  <si>
    <t>-627.310360713612 187.309284563481 -534.390220581361</t>
  </si>
  <si>
    <t>-634.873522478255 32.6621040739528 -515.327148732063</t>
  </si>
  <si>
    <t>-442.504888182498 160.280567054536 -416.529011084444</t>
  </si>
  <si>
    <t>-569.862816405301 303.424985167257 -101.080871139844</t>
  </si>
  <si>
    <t>-590.991091441094 303.359715896651 313.956673833801</t>
  </si>
  <si>
    <t>-631.446559622069 319.461958725089 775.028961509758</t>
  </si>
  <si>
    <t>-480.685146383119 324.151448283994 831.00059322248</t>
  </si>
  <si>
    <t>-546.034677107979 120.035800627682 -99.0371240940193</t>
  </si>
  <si>
    <t>-533.693323916114 107.946104103282 316.178692050134</t>
  </si>
  <si>
    <t>-561.774731133496 49.3491585030733 774.63672165159</t>
  </si>
  <si>
    <t>-408.831348648694 59.4514597057605 823.525238375334</t>
  </si>
  <si>
    <t>9763-20170724T120908.777313600.bin</t>
  </si>
  <si>
    <t>-558.221835115231 211.676420523799 -98.3751721295733</t>
  </si>
  <si>
    <t>-581.130405837151 207.465330800383 -206.610941218298</t>
  </si>
  <si>
    <t>-595.849075417902 208.165602690213 -298.30992160719</t>
  </si>
  <si>
    <t>-608.168125368024 210.363712227988 -381.264950910891</t>
  </si>
  <si>
    <t>-618.892994622082 214.110323023123 -464.38581841554</t>
  </si>
  <si>
    <t>-632.77446027382 221.235864251945 -586.047067118064</t>
  </si>
  <si>
    <t>-624.120447364154 225.794733416236 -663.793728017514</t>
  </si>
  <si>
    <t>-625.534104932505 249.402949529178 -530.961391139199</t>
  </si>
  <si>
    <t>-605.814725800881 400.803648505742 -498.924500972867</t>
  </si>
  <si>
    <t>-476.317142150694 383.811935946888 -248.884045208929</t>
  </si>
  <si>
    <t>-254.790991472424 314.555939300778 -257.733074406562</t>
  </si>
  <si>
    <t>-627.832723821992 186.815293573373 -534.364917937874</t>
  </si>
  <si>
    <t>-635.645361689543 32.2074832179692 -515.013561946226</t>
  </si>
  <si>
    <t>-443.186565164124 159.72624470646 -416.292504081354</t>
  </si>
  <si>
    <t>-570.220909618017 303.334694805192 -101.119119821154</t>
  </si>
  <si>
    <t>-591.164214679579 303.34021431592 313.927888910421</t>
  </si>
  <si>
    <t>-631.477070306258 319.435566233337 775.020011621485</t>
  </si>
  <si>
    <t>-480.696332443254 323.835706872033 830.963074554241</t>
  </si>
  <si>
    <t>-546.564170713194 119.888265877866 -99.0446495577673</t>
  </si>
  <si>
    <t>-533.951714878745 107.914778804036 316.166309709962</t>
  </si>
  <si>
    <t>-561.805318033012 49.3758018160061 774.639377454096</t>
  </si>
  <si>
    <t>-408.856465736638 59.5186984558095 823.502459064867</t>
  </si>
  <si>
    <t>9763-20170724T120908.844521700.bin</t>
  </si>
  <si>
    <t>-558.972282365184 211.401757168368 -98.4190964537286</t>
  </si>
  <si>
    <t>-581.943550497952 207.1557551812 -206.640093062937</t>
  </si>
  <si>
    <t>-596.656121340459 207.672354500723 -298.341278305747</t>
  </si>
  <si>
    <t>-608.947987029361 209.642975245964 -381.306121368498</t>
  </si>
  <si>
    <t>-619.625286314817 213.097008474362 -464.445700491511</t>
  </si>
  <si>
    <t>-633.416173840075 219.722105587305 -586.145547925609</t>
  </si>
  <si>
    <t>-624.628660485652 223.941145957342 -663.896397285223</t>
  </si>
  <si>
    <t>-626.100394776701 248.111686484916 -531.18425551061</t>
  </si>
  <si>
    <t>-606.037592890319 399.594699085417 -499.756519268612</t>
  </si>
  <si>
    <t>-476.545071177858 384.209411447756 -249.609340880732</t>
  </si>
  <si>
    <t>-255.081627315639 314.646748489239 -257.579251418802</t>
  </si>
  <si>
    <t>-628.629387208559 185.518127186586 -534.305291671425</t>
  </si>
  <si>
    <t>-637.062009867703 31.0336905816182 -514.295787514311</t>
  </si>
  <si>
    <t>-444.455554419705 158.469299294773 -415.363675703843</t>
  </si>
  <si>
    <t>-570.834846158751 303.098552319758 -101.194412590536</t>
  </si>
  <si>
    <t>-591.465726706278 303.177610200516 313.868168958815</t>
  </si>
  <si>
    <t>-631.514481830365 319.438978796445 774.991973177087</t>
  </si>
  <si>
    <t>-480.704122182837 323.837608434585 830.855246363276</t>
  </si>
  <si>
    <t>-547.436438359959 119.628653827958 -99.0392943104041</t>
  </si>
  <si>
    <t>-534.412900655101 107.88129037315 316.165464851647</t>
  </si>
  <si>
    <t>-561.851701734745 49.400336157423 774.671631836942</t>
  </si>
  <si>
    <t>-408.929144808146 60.2016153409254 823.475899029619</t>
  </si>
  <si>
    <t>9763-20170724T120908.876193100.bin</t>
  </si>
  <si>
    <t>-559.290537253341 211.257989823168 -98.4322623749756</t>
  </si>
  <si>
    <t>-582.279013877809 206.987996517312 -206.648712013969</t>
  </si>
  <si>
    <t>-596.98342800544 207.399491797765 -298.35177061061</t>
  </si>
  <si>
    <t>-609.26035801618 209.24028337069 -381.321785740703</t>
  </si>
  <si>
    <t>-619.915878439797 212.529133435738 -464.470922407475</t>
  </si>
  <si>
    <t>-633.668174491365 218.873453907333 -586.190066721487</t>
  </si>
  <si>
    <t>-624.853174748157 222.891451067869 -663.94833146327</t>
  </si>
  <si>
    <t>-626.331843066261 247.388349704771 -531.296452416147</t>
  </si>
  <si>
    <t>-606.224575009092 398.939340397978 -500.223933346404</t>
  </si>
  <si>
    <t>-476.653006538432 384.30849420383 -250.072398765482</t>
  </si>
  <si>
    <t>-255.199887218656 314.658285345497 -257.548276547563</t>
  </si>
  <si>
    <t>-628.935800793692 184.790439349447 -534.264968784017</t>
  </si>
  <si>
    <t>-637.674586122454 30.3717475018184 -513.888991629193</t>
  </si>
  <si>
    <t>-445.077684084361 157.592234644444 -414.750062038155</t>
  </si>
  <si>
    <t>-571.107953882054 302.962590214635 -101.223214170263</t>
  </si>
  <si>
    <t>-591.600784474559 303.118319693212 313.846172866829</t>
  </si>
  <si>
    <t>-631.533890676791 319.433799624344 774.977634977905</t>
  </si>
  <si>
    <t>-480.708336341256 323.900866627907 830.794532300817</t>
  </si>
  <si>
    <t>-547.791768661576 119.480384075871 -99.0280847532695</t>
  </si>
  <si>
    <t>-534.599092191898 107.870373104606 316.175230798326</t>
  </si>
  <si>
    <t>-561.867897995941 49.3923746220096 774.692590205918</t>
  </si>
  <si>
    <t>-408.919904453865 59.867289722014 823.488010296861</t>
  </si>
  <si>
    <t>9763-20170724T120908.945351900.bin</t>
  </si>
  <si>
    <t>-559.923898488307 210.964120879205 -98.4283708559502</t>
  </si>
  <si>
    <t>-582.960342688972 206.652655526002 -206.632968377903</t>
  </si>
  <si>
    <t>-597.632828351306 206.861798833893 -298.341732906699</t>
  </si>
  <si>
    <t>-609.854329479884 208.452283667339 -381.325290587769</t>
  </si>
  <si>
    <t>-620.429656344875 211.41935618869 -464.496742696276</t>
  </si>
  <si>
    <t>-634.039062889727 217.214199834109 -586.259270793919</t>
  </si>
  <si>
    <t>-625.232553432535 220.790863400283 -664.040186937532</t>
  </si>
  <si>
    <t>-626.690959937678 245.973933376626 -531.494959090139</t>
  </si>
  <si>
    <t>-606.600639483339 397.676619677874 -501.170123036064</t>
  </si>
  <si>
    <t>-476.900884244018 385.047539166019 -250.976022923945</t>
  </si>
  <si>
    <t>-255.576139664706 314.86283427165 -257.140712636603</t>
  </si>
  <si>
    <t>-629.443805244982 183.369047643965 -534.166822789777</t>
  </si>
  <si>
    <t>-638.749321471471 29.0840013828326 -512.974751732472</t>
  </si>
  <si>
    <t>-445.956947617389 155.885370769896 -413.492024113492</t>
  </si>
  <si>
    <t>-571.753345665143 302.673926106736 -101.274805034655</t>
  </si>
  <si>
    <t>-591.993117102169 302.938117776207 313.806978103736</t>
  </si>
  <si>
    <t>-631.601521355595 319.371909793975 774.961746226213</t>
  </si>
  <si>
    <t>-480.73020297218 323.889236396067 830.650654349394</t>
  </si>
  <si>
    <t>-548.446313583656 119.193051531415 -98.9948389287217</t>
  </si>
  <si>
    <t>-534.990779930511 107.81926868814 316.206537185337</t>
  </si>
  <si>
    <t>-561.885365577452 49.4350450322045 774.738549546461</t>
  </si>
  <si>
    <t>-408.967084376234 60.3404404800299 823.532856840405</t>
  </si>
  <si>
    <t>9763-20170724T120908.977479500.bin</t>
  </si>
  <si>
    <t>-560.215350433924 210.685699021211 -98.4417519291262</t>
  </si>
  <si>
    <t>-583.277290464507 206.364450361269 -206.640515756889</t>
  </si>
  <si>
    <t>-597.933911565859 206.490202407538 -298.351953027545</t>
  </si>
  <si>
    <t>-610.127433245047 207.974758830277 -381.341477665633</t>
  </si>
  <si>
    <t>-620.661902884256 210.804338665488 -464.52285249956</t>
  </si>
  <si>
    <t>-634.198313443765 216.363168411737 -586.304650971251</t>
  </si>
  <si>
    <t>-625.427670323391 219.730045203983 -664.098985846086</t>
  </si>
  <si>
    <t>-626.850672692453 245.227709178979 -531.595541772042</t>
  </si>
  <si>
    <t>-606.721538246821 396.997757638815 -501.611292975999</t>
  </si>
  <si>
    <t>-477.155927510604 385.690013708325 -251.28458276334</t>
  </si>
  <si>
    <t>-255.898305529473 315.203404010811 -256.308159352251</t>
  </si>
  <si>
    <t>-629.666657638952 182.620205906162 -534.140266171865</t>
  </si>
  <si>
    <t>-639.298102822253 28.4223940689055 -512.546367870177</t>
  </si>
  <si>
    <t>-446.418259940724 154.90213646639 -412.813871787935</t>
  </si>
  <si>
    <t>-572.078561693388 302.392703091007 -101.293780069578</t>
  </si>
  <si>
    <t>-592.240095570648 302.724035108119 313.791816348285</t>
  </si>
  <si>
    <t>-631.6533988653 319.325210214012 774.953473600721</t>
  </si>
  <si>
    <t>-480.751453692173 323.829875041445 830.560473269483</t>
  </si>
  <si>
    <t>-548.723237146218 118.87479747434 -98.9908331772608</t>
  </si>
  <si>
    <t>-535.199231643972 107.631211125859 316.211875212608</t>
  </si>
  <si>
    <t>-561.85013232475 49.3433416765017 774.768330753398</t>
  </si>
  <si>
    <t>-408.879682950117 59.1906029485538 823.624091258098</t>
  </si>
  <si>
    <t>9763-20170724T120909.041615000.bin</t>
  </si>
  <si>
    <t>-560.548472599957 210.0722041964 -98.4935142668754</t>
  </si>
  <si>
    <t>-583.587294096172 205.789015595077 -206.698719018109</t>
  </si>
  <si>
    <t>-598.174568494788 205.783684852667 -298.42147534916</t>
  </si>
  <si>
    <t>-610.289125975559 207.085034868444 -381.425414632536</t>
  </si>
  <si>
    <t>-620.730294386697 209.665175120049 -464.626808148917</t>
  </si>
  <si>
    <t>-634.11659276159 214.786041263234 -586.444335305396</t>
  </si>
  <si>
    <t>-625.436457310318 217.801336011099 -664.263212529076</t>
  </si>
  <si>
    <t>-626.768122651293 243.844397516132 -531.837975838978</t>
  </si>
  <si>
    <t>-606.559189823128 395.733993535154 -502.53570653045</t>
  </si>
  <si>
    <t>-477.584596588999 388.123548718188 -251.764465610713</t>
  </si>
  <si>
    <t>-256.435724852736 317.131064638068 -253.091673998921</t>
  </si>
  <si>
    <t>-629.717419424563 181.233852289053 -534.145823530436</t>
  </si>
  <si>
    <t>-640.061429568626 27.1860924726052 -511.762658778976</t>
  </si>
  <si>
    <t>-447.25275397775 152.745363319314 -411.381348197059</t>
  </si>
  <si>
    <t>-572.216405655243 301.795110478372 -101.341330181396</t>
  </si>
  <si>
    <t>-592.440132062017 302.330540878726 313.740907090672</t>
  </si>
  <si>
    <t>-631.69951174902 319.309044395598 774.929928407566</t>
  </si>
  <si>
    <t>-480.760422589214 323.858085358943 830.432132315724</t>
  </si>
  <si>
    <t>-549.166023883481 118.262951036635 -99.0094192351814</t>
  </si>
  <si>
    <t>-535.572768083881 107.226237737269 316.19657109229</t>
  </si>
  <si>
    <t>-561.782480334642 49.3074366796961 774.827330655377</t>
  </si>
  <si>
    <t>-408.856551103871 59.0490493297918 823.8436407125</t>
  </si>
  <si>
    <t>9763-20170724T120909.108633000.bin</t>
  </si>
  <si>
    <t>-560.376314587179 209.432593403186 -98.497294421225</t>
  </si>
  <si>
    <t>-583.352843635732 205.21963196656 -206.718547250233</t>
  </si>
  <si>
    <t>-597.76870856869 205.093629958218 -298.468172527018</t>
  </si>
  <si>
    <t>-609.685299224388 206.214111240072 -381.503570791793</t>
  </si>
  <si>
    <t>-619.887725294194 208.539509866111 -464.742153744887</t>
  </si>
  <si>
    <t>-632.882917529151 213.205494954746 -586.620156338611</t>
  </si>
  <si>
    <t>-624.144189106569 215.939540041801 -664.442889883668</t>
  </si>
  <si>
    <t>-625.654555758064 242.464939744475 -532.105289604966</t>
  </si>
  <si>
    <t>-605.603382824651 394.505225949311 -503.468539944669</t>
  </si>
  <si>
    <t>-477.05588770941 391.835964678072 -252.376954645282</t>
  </si>
  <si>
    <t>-255.754879731804 321.313481020388 -251.390102828665</t>
  </si>
  <si>
    <t>-628.706908032845 179.851303174373 -534.176827888715</t>
  </si>
  <si>
    <t>-639.722108320053 25.9414340283279 -511.236712293457</t>
  </si>
  <si>
    <t>-446.531121920916 150.028263722179 -409.575815299408</t>
  </si>
  <si>
    <t>-571.837467814517 301.142462182774 -101.336866997443</t>
  </si>
  <si>
    <t>-592.231376474362 301.957994981903 313.736720443346</t>
  </si>
  <si>
    <t>-631.716114110122 319.269487839302 774.917728817606</t>
  </si>
  <si>
    <t>-480.761190573721 323.424085259131 830.40803169253</t>
  </si>
  <si>
    <t>-549.206922686849 117.644827622217 -99.0115330005574</t>
  </si>
  <si>
    <t>-535.820720155344 106.665586135348 316.202732890664</t>
  </si>
  <si>
    <t>-561.628807699837 49.2821969434922 774.920406037035</t>
  </si>
  <si>
    <t>-408.84594787827 59.635259203942 824.256536317456</t>
  </si>
  <si>
    <t>9763-20170724T120909.141718700.bin</t>
  </si>
  <si>
    <t>-560.159205361136 209.116439538166 -98.476819579495</t>
  </si>
  <si>
    <t>-583.076706002562 204.941101383351 -206.711988688334</t>
  </si>
  <si>
    <t>-597.434809291956 204.764058171528 -298.470572409379</t>
  </si>
  <si>
    <t>-609.29790488151 205.806625664386 -381.514612739182</t>
  </si>
  <si>
    <t>-619.446711204221 208.020808245801 -464.762739668682</t>
  </si>
  <si>
    <t>-632.364315509487 212.488271930346 -586.656567661983</t>
  </si>
  <si>
    <t>-623.575504033123 215.102534110294 -664.477760524623</t>
  </si>
  <si>
    <t>-625.127241381848 241.834350178462 -532.189571664578</t>
  </si>
  <si>
    <t>-605.155947522578 393.919838462675 -503.757987016017</t>
  </si>
  <si>
    <t>-476.669056583535 393.583817669188 -252.621299414577</t>
  </si>
  <si>
    <t>-255.204017072921 323.625092273332 -249.873395819587</t>
  </si>
  <si>
    <t>-628.2651808751 179.221372323058 -534.151715610074</t>
  </si>
  <si>
    <t>-639.58936266432 25.359461674195 -510.939529078772</t>
  </si>
  <si>
    <t>-446.203166638235 148.68723974398 -408.799213592179</t>
  </si>
  <si>
    <t>-571.555049317851 300.816149066435 -101.318853847791</t>
  </si>
  <si>
    <t>-592.089831018301 301.773026932846 313.747408457849</t>
  </si>
  <si>
    <t>-631.694318257629 319.281346712716 774.916135536361</t>
  </si>
  <si>
    <t>-480.74211425863 323.583063952997 830.402672739004</t>
  </si>
  <si>
    <t>-549.071149639643 117.343875908203 -99.0032489282929</t>
  </si>
  <si>
    <t>-535.960776204858 106.349954603287 316.219425126747</t>
  </si>
  <si>
    <t>-561.537378129528 49.293681447677 774.982099274854</t>
  </si>
  <si>
    <t>-408.859695413789 60.2268362037821 824.51813932245</t>
  </si>
  <si>
    <t>9763-20170724T120909.207813600.bin</t>
  </si>
  <si>
    <t>-559.361664683977 208.474802393567 -98.4157151538772</t>
  </si>
  <si>
    <t>-582.184958113859 204.371041221518 -206.673517535034</t>
  </si>
  <si>
    <t>-596.443291872415 204.158395967275 -298.447669529189</t>
  </si>
  <si>
    <t>-608.210152558181 205.133044854747 -381.506121342578</t>
  </si>
  <si>
    <t>-618.25776684884 207.241279881079 -464.769248592223</t>
  </si>
  <si>
    <t>-631.023173920215 211.512176869879 -586.686199621854</t>
  </si>
  <si>
    <t>-622.059360818493 213.958140292862 -664.492904474643</t>
  </si>
  <si>
    <t>-623.764915829428 240.941766187939 -532.266945200506</t>
  </si>
  <si>
    <t>-603.53627782427 393.048822611215 -504.13261594924</t>
  </si>
  <si>
    <t>-475.746908037578 398.119145724335 -252.691296778532</t>
  </si>
  <si>
    <t>-254.130658788567 328.686507448964 -248.966965139676</t>
  </si>
  <si>
    <t>-627.078890209124 178.333953928175 -534.113223292552</t>
  </si>
  <si>
    <t>-639.169131693734 24.6187250574772 -510.477217542748</t>
  </si>
  <si>
    <t>-445.03523493186 146.22419752608 -407.614898376908</t>
  </si>
  <si>
    <t>-570.558289322859 300.206191937493 -101.256748064997</t>
  </si>
  <si>
    <t>-591.690555480837 301.381604623925 313.778994614311</t>
  </si>
  <si>
    <t>-631.615124848585 319.333781519664 774.916578430714</t>
  </si>
  <si>
    <t>-480.681409732461 323.947442818999 830.428322082836</t>
  </si>
  <si>
    <t>-548.505524919454 116.69616071024 -98.9346865832918</t>
  </si>
  <si>
    <t>-536.046455220542 105.642514415567 316.306461142476</t>
  </si>
  <si>
    <t>-561.429861537378 49.1688464721403 775.128755626095</t>
  </si>
  <si>
    <t>-408.782351842072 59.428911113132 824.901096609179</t>
  </si>
  <si>
    <t>9763-20170724T120909.243911100.bin</t>
  </si>
  <si>
    <t>-558.865744680794 208.250557098348 -98.383584288239</t>
  </si>
  <si>
    <t>-581.620304063685 204.182928518593 -206.657255142961</t>
  </si>
  <si>
    <t>-595.875852420523 203.939606807615 -298.43173303526</t>
  </si>
  <si>
    <t>-607.664008598984 204.864270069151 -381.487853928513</t>
  </si>
  <si>
    <t>-617.757576458736 206.900295584463 -464.747123928522</t>
  </si>
  <si>
    <t>-630.618139594107 211.04212453525 -586.658454402122</t>
  </si>
  <si>
    <t>-621.595191665827 213.36432243289 -664.462127103146</t>
  </si>
  <si>
    <t>-623.283654490352 240.527561433043 -532.279759070614</t>
  </si>
  <si>
    <t>-603.194878745848 392.683228016003 -504.306429568832</t>
  </si>
  <si>
    <t>-475.455822764538 399.724147541857 -252.886900500747</t>
  </si>
  <si>
    <t>-253.760867286595 330.587901045198 -248.40855584276</t>
  </si>
  <si>
    <t>-626.666481148161 177.921657296416 -534.049880454943</t>
  </si>
  <si>
    <t>-639.014539040365 24.2371251606501 -510.279280017648</t>
  </si>
  <si>
    <t>-444.25238510167 144.916177528272 -406.952742439505</t>
  </si>
  <si>
    <t>-569.967936608343 299.96106307688 -101.223986025958</t>
  </si>
  <si>
    <t>-591.393548084291 301.189369010287 313.79658484597</t>
  </si>
  <si>
    <t>-631.603625057984 319.312718530865 774.915117711124</t>
  </si>
  <si>
    <t>-480.671152162593 323.460380167354 830.466968603356</t>
  </si>
  <si>
    <t>-548.114400995444 116.50671234135 -98.9112894721967</t>
  </si>
  <si>
    <t>-536.022175433369 105.370552925932 316.338459784914</t>
  </si>
  <si>
    <t>-561.454929268213 49.143248559262 775.184894343249</t>
  </si>
  <si>
    <t>-408.806391633457 59.4174633440018 824.951264183344</t>
  </si>
  <si>
    <t>9763-20170724T120909.276551400.bin</t>
  </si>
  <si>
    <t>-558.298763836516 208.111253686458 -98.3359112825465</t>
  </si>
  <si>
    <t>-580.988474434808 204.062900628141 -206.623986973168</t>
  </si>
  <si>
    <t>-595.227629021415 203.804560616213 -298.400870335434</t>
  </si>
  <si>
    <t>-607.017040738737 204.704604909934 -381.4570794407</t>
  </si>
  <si>
    <t>-617.128221414393 206.704791078732 -464.715225631261</t>
  </si>
  <si>
    <t>-630.032606774792 210.782396917327 -586.623945744549</t>
  </si>
  <si>
    <t>-620.912266295706 213.002641540149 -664.419246910262</t>
  </si>
  <si>
    <t>-622.634159996743 240.294344132369 -532.268414640135</t>
  </si>
  <si>
    <t>-602.605868111294 392.464078604286 -504.396436008774</t>
  </si>
  <si>
    <t>-475.083023283112 401.501296645252 -252.931093051674</t>
  </si>
  <si>
    <t>-253.428353292806 332.265904374774 -248.011023078293</t>
  </si>
  <si>
    <t>-626.106397909957 177.691912301194 -533.994688033187</t>
  </si>
  <si>
    <t>-638.714601368062 24.0351236005492 -510.082252918057</t>
  </si>
  <si>
    <t>-442.789506719412 143.75101126658 -406.37965942602</t>
  </si>
  <si>
    <t>-569.297542481104 299.822100519524 -101.181584303289</t>
  </si>
  <si>
    <t>-591.036496235323 301.114060705656 313.822479177917</t>
  </si>
  <si>
    <t>-631.551232257704 319.34859679803 774.912319473351</t>
  </si>
  <si>
    <t>-480.639356456893 323.547965889078 830.515978594543</t>
  </si>
  <si>
    <t>-547.650529977089 116.357580964733 -98.8687539465654</t>
  </si>
  <si>
    <t>-535.921952243081 105.143134476792 316.389320897202</t>
  </si>
  <si>
    <t>-561.524239798599 49.122650364232 775.239578065758</t>
  </si>
  <si>
    <t>-408.858006625612 59.5812449009395 824.913232208866</t>
  </si>
  <si>
    <t>9763-20170724T120909.344736600.bin</t>
  </si>
  <si>
    <t>-556.792565956543 207.931443881383 -98.2337470082958</t>
  </si>
  <si>
    <t>-579.256311569963 203.890095060411 -206.569109616333</t>
  </si>
  <si>
    <t>-593.45419552362 203.626231299093 -298.352431838554</t>
  </si>
  <si>
    <t>-605.265958148632 204.52065432067 -381.40540127805</t>
  </si>
  <si>
    <t>-615.458690708854 206.515166090407 -464.653839355339</t>
  </si>
  <si>
    <t>-628.547363608621 210.583958012752 -586.543320178828</t>
  </si>
  <si>
    <t>-619.301703241949 212.694608079225 -664.326762778485</t>
  </si>
  <si>
    <t>-620.948673663029 240.093447752244 -532.213664154131</t>
  </si>
  <si>
    <t>-600.446883196426 392.204705122638 -504.317583029496</t>
  </si>
  <si>
    <t>-474.430310388419 405.269427939486 -252.270527218597</t>
  </si>
  <si>
    <t>-252.838802992619 335.957221921273 -245.823875573166</t>
  </si>
  <si>
    <t>-624.659648463119 177.503687679945 -533.904658435901</t>
  </si>
  <si>
    <t>-637.863287773339 23.9416305745438 -509.72350291027</t>
  </si>
  <si>
    <t>-439.452132542295 141.680520895328 -405.78301970733</t>
  </si>
  <si>
    <t>-567.625088799542 299.642078614622 -101.089500581469</t>
  </si>
  <si>
    <t>-590.255611583789 300.861346671497 313.86709590359</t>
  </si>
  <si>
    <t>-631.418728932749 319.477385772312 774.899658209567</t>
  </si>
  <si>
    <t>-480.563722235527 323.744313017266 830.652544431268</t>
  </si>
  <si>
    <t>-546.293025099863 116.158774393354 -98.7549433405841</t>
  </si>
  <si>
    <t>-535.623469685979 104.612639562547 316.522636658521</t>
  </si>
  <si>
    <t>-561.754034939556 49.0712224878253 775.357321832829</t>
  </si>
  <si>
    <t>-408.960030468621 59.271810503858 824.690576594036</t>
  </si>
  <si>
    <t>9763-20170724T120909.379834400.bin</t>
  </si>
  <si>
    <t>-555.866403673024 207.884212597502 -98.1769859592877</t>
  </si>
  <si>
    <t>-578.184789486148 203.84722592596 -206.542459245063</t>
  </si>
  <si>
    <t>-592.331803035356 203.554481178191 -298.333696101597</t>
  </si>
  <si>
    <t>-604.127014232032 204.411419414162 -381.389505512856</t>
  </si>
  <si>
    <t>-614.332867377313 206.356607523203 -464.637380655479</t>
  </si>
  <si>
    <t>-627.47335618284 210.342031465745 -586.524115336994</t>
  </si>
  <si>
    <t>-618.171495112645 212.394442902845 -664.302357480639</t>
  </si>
  <si>
    <t>-619.802568190494 239.885623075318 -532.223346960789</t>
  </si>
  <si>
    <t>-599.086253282191 391.993183448221 -504.419220961863</t>
  </si>
  <si>
    <t>-474.192317235861 406.816749506924 -251.91121973585</t>
  </si>
  <si>
    <t>-252.658030818349 337.375232507221 -244.913873006744</t>
  </si>
  <si>
    <t>-623.612329958763 177.300553580423 -533.859076895888</t>
  </si>
  <si>
    <t>-637.095531403916 23.8042578321601 -509.516054258327</t>
  </si>
  <si>
    <t>-438.016517932743 140.093101140721 -405.588800331499</t>
  </si>
  <si>
    <t>-566.629300976433 299.597708917167 -101.035181188404</t>
  </si>
  <si>
    <t>-589.927864384414 300.720080130052 313.884689184918</t>
  </si>
  <si>
    <t>-631.341995128193 319.575471713142 774.883639596095</t>
  </si>
  <si>
    <t>-480.523398064144 324.082314263563 830.715887291372</t>
  </si>
  <si>
    <t>-545.440731397186 116.087412144461 -98.7009378364448</t>
  </si>
  <si>
    <t>-535.480515312878 104.198850536033 316.584618310719</t>
  </si>
  <si>
    <t>-561.862085302335 49.0841975450833 775.440488564051</t>
  </si>
  <si>
    <t>-409.030852702397 59.4867915151979 824.616036979523</t>
  </si>
  <si>
    <t>9763-20170724T120909.444003300.bin</t>
  </si>
  <si>
    <t>-553.801616506633 207.874883093694 -98.097035805142</t>
  </si>
  <si>
    <t>-575.824004875381 203.84452143923 -206.523352343871</t>
  </si>
  <si>
    <t>-589.892176016471 203.478738195573 -298.326313060731</t>
  </si>
  <si>
    <t>-601.685587853857 204.242513100678 -381.383332096133</t>
  </si>
  <si>
    <t>-611.959563988648 206.067219540711 -464.625519085952</t>
  </si>
  <si>
    <t>-625.276932984652 209.84709265303 -586.499589012282</t>
  </si>
  <si>
    <t>-615.982577160093 211.775334519358 -664.281990701662</t>
  </si>
  <si>
    <t>-617.387451845172 239.474090051393 -532.275331529758</t>
  </si>
  <si>
    <t>-596.338265979993 391.558649269666 -504.622661509627</t>
  </si>
  <si>
    <t>-474.088457234033 410.349927493144 -251.08669773532</t>
  </si>
  <si>
    <t>-252.547531788492 341.059751247226 -242.900667259527</t>
  </si>
  <si>
    <t>-621.479327660268 176.903011023289 -533.769100862842</t>
  </si>
  <si>
    <t>-635.842109457666 23.532622065853 -509.097240613836</t>
  </si>
  <si>
    <t>-436.064976737052 136.723272663922 -405.434829644539</t>
  </si>
  <si>
    <t>-564.45912827235 299.702956396194 -101.001541600757</t>
  </si>
  <si>
    <t>-588.910851155159 300.604817245632 313.852576949527</t>
  </si>
  <si>
    <t>-631.177547384754 319.791978494747 774.788448066849</t>
  </si>
  <si>
    <t>-480.438797502749 324.133520984822 830.849228417864</t>
  </si>
  <si>
    <t>-543.443495368256 115.945286981549 -98.6026175121335</t>
  </si>
  <si>
    <t>-534.85563806404 103.532486862563 316.698238678669</t>
  </si>
  <si>
    <t>-561.929531149403 49.0637993808105 775.621575018854</t>
  </si>
  <si>
    <t>-409.042157717269 58.9822056410264 824.722619552328</t>
  </si>
  <si>
    <t>9763-20170724T120909.475092500.bin</t>
  </si>
  <si>
    <t>-552.751169869475 207.710280478748 -98.1188485776617</t>
  </si>
  <si>
    <t>-574.65350654056 203.686278710405 -206.569675170268</t>
  </si>
  <si>
    <t>-588.698707452702 203.292710251575 -298.376181297916</t>
  </si>
  <si>
    <t>-600.502736461608 204.020658803267 -381.431954742734</t>
  </si>
  <si>
    <t>-610.818735002296 205.797616750595 -464.669919364475</t>
  </si>
  <si>
    <t>-624.231695755045 209.495953960829 -586.535970621251</t>
  </si>
  <si>
    <t>-614.969152367835 211.358456571267 -664.323842002662</t>
  </si>
  <si>
    <t>-616.192092846687 239.152292504318 -532.34993087336</t>
  </si>
  <si>
    <t>-594.514216785667 391.136780687221 -504.647875718257</t>
  </si>
  <si>
    <t>-474.160133355107 412.497899053561 -250.409407659221</t>
  </si>
  <si>
    <t>-252.651063774145 343.109102667805 -242.195542474831</t>
  </si>
  <si>
    <t>-620.500242672522 176.594171319704 -533.774269176218</t>
  </si>
  <si>
    <t>-635.504292103923 23.3143295687819 -508.945613368332</t>
  </si>
  <si>
    <t>-435.489494953225 135.090278023375 -405.348973396373</t>
  </si>
  <si>
    <t>-563.313653934707 299.650033029776 -101.053104358212</t>
  </si>
  <si>
    <t>-588.2688690948 300.482216144156 313.771130530621</t>
  </si>
  <si>
    <t>-631.091178695523 319.909347038816 774.667386254543</t>
  </si>
  <si>
    <t>-480.401102822232 324.37614401859 830.849078634336</t>
  </si>
  <si>
    <t>-542.513564495119 115.624468128365 -98.5964289628203</t>
  </si>
  <si>
    <t>-534.32527205595 103.118359707423 316.709670571636</t>
  </si>
  <si>
    <t>-561.932505318 49.0765559485822 775.664810566044</t>
  </si>
  <si>
    <t>-409.06648632846 59.268847220741 824.775993416345</t>
  </si>
  <si>
    <t>9763-20170724T120909.544276000.bin</t>
  </si>
  <si>
    <t>-550.61610967209 207.368342492875 -98.1514445020073</t>
  </si>
  <si>
    <t>-572.398774386237 203.348537647018 -206.626531804958</t>
  </si>
  <si>
    <t>-586.380066222723 202.863342980987 -298.442320044356</t>
  </si>
  <si>
    <t>-598.142336596186 203.472557086639 -381.505084569644</t>
  </si>
  <si>
    <t>-608.433198165572 205.091911811731 -464.749243684122</t>
  </si>
  <si>
    <t>-621.828386300527 208.516508894175 -586.625361272928</t>
  </si>
  <si>
    <t>-612.587825322037 210.21307167782 -664.419532062814</t>
  </si>
  <si>
    <t>-613.627738076996 238.282782526117 -532.52375146741</t>
  </si>
  <si>
    <t>-591.163999308709 390.193980993142 -505.009012812347</t>
  </si>
  <si>
    <t>-474.155962901357 415.893468890069 -249.612864570714</t>
  </si>
  <si>
    <t>-252.571001698242 346.774322605278 -241.176334141686</t>
  </si>
  <si>
    <t>-618.273597836225 175.744957986851 -533.770496276911</t>
  </si>
  <si>
    <t>-634.434050763786 22.6488919484882 -508.573464302282</t>
  </si>
  <si>
    <t>-434.360507385416 131.79163119598 -405.029689276491</t>
  </si>
  <si>
    <t>-561.028531329522 299.459798965469 -101.132706693261</t>
  </si>
  <si>
    <t>-586.736869424839 300.207552988948 313.645741314025</t>
  </si>
  <si>
    <t>-630.895806044021 320.134780634288 774.391786266486</t>
  </si>
  <si>
    <t>-480.307758474086 324.858876596285 830.825199068634</t>
  </si>
  <si>
    <t>-540.52449465235 115.180086424282 -98.5693735716003</t>
  </si>
  <si>
    <t>-532.928615609283 102.654631780157 316.747391059235</t>
  </si>
  <si>
    <t>-561.923685495571 49.0901750325995 775.697922452871</t>
  </si>
  <si>
    <t>-409.072046244182 59.1348303838333 824.884439682796</t>
  </si>
  <si>
    <t>9763-20170724T120909.575940700.bin</t>
  </si>
  <si>
    <t>-549.615500456414 207.206261539178 -98.1702333980867</t>
  </si>
  <si>
    <t>-571.342119720734 203.203740936787 -206.657231144837</t>
  </si>
  <si>
    <t>-585.280210427227 202.674517385413 -298.479318792201</t>
  </si>
  <si>
    <t>-597.005886262104 203.221239454043 -381.547578967368</t>
  </si>
  <si>
    <t>-607.26304817998 204.754638448916 -464.797659407128</t>
  </si>
  <si>
    <t>-620.612718247724 208.027006582931 -586.682769751086</t>
  </si>
  <si>
    <t>-611.361799341374 209.610630517182 -664.478210821005</t>
  </si>
  <si>
    <t>-612.35709255475 237.855137148952 -532.62393339195</t>
  </si>
  <si>
    <t>-589.564571072008 389.734952311615 -505.210208960436</t>
  </si>
  <si>
    <t>-474.198672825539 417.56558248852 -249.290780292802</t>
  </si>
  <si>
    <t>-252.665640535607 348.223127646114 -241.335952882522</t>
  </si>
  <si>
    <t>-617.152926689353 175.327033356175 -533.777338052088</t>
  </si>
  <si>
    <t>-633.798046395639 22.3128357469068 -508.382219650869</t>
  </si>
  <si>
    <t>-433.707238575219 130.35607073553 -404.803776063571</t>
  </si>
  <si>
    <t>-559.977250994577 299.372358196241 -101.152705762735</t>
  </si>
  <si>
    <t>-586.069942566814 300.063572246948 313.601760254943</t>
  </si>
  <si>
    <t>-630.813410868101 320.209106841368 774.271662058317</t>
  </si>
  <si>
    <t>-480.266757835983 324.746297309161 830.831018234587</t>
  </si>
  <si>
    <t>-539.565242399163 114.956154439799 -98.5485530851719</t>
  </si>
  <si>
    <t>-532.240639828855 102.44802163132 316.773663409449</t>
  </si>
  <si>
    <t>-561.910986516421 49.0164937670227 775.698338173609</t>
  </si>
  <si>
    <t>-409.027084533583 58.3425091410147 824.925898790411</t>
  </si>
  <si>
    <t>9763-20170724T120909.643118800.bin</t>
  </si>
  <si>
    <t>-547.63799489543 207.143088431809 -98.2095052095094</t>
  </si>
  <si>
    <t>-569.124858036075 203.186100106469 -206.745884321038</t>
  </si>
  <si>
    <t>-583.001920920579 202.567249752261 -298.576713487244</t>
  </si>
  <si>
    <t>-594.731443026413 202.985995608634 -381.645136155028</t>
  </si>
  <si>
    <t>-605.052696104691 204.343227341841 -464.890386995654</t>
  </si>
  <si>
    <t>-618.563509558469 207.307034674435 -586.765755013141</t>
  </si>
  <si>
    <t>-609.325293568299 208.592424768022 -664.568255586113</t>
  </si>
  <si>
    <t>-610.098843381249 237.261444208171 -532.808941663843</t>
  </si>
  <si>
    <t>-586.749517599128 389.095154872574 -505.621133630865</t>
  </si>
  <si>
    <t>-474.453200770387 420.728193828241 -248.779831899152</t>
  </si>
  <si>
    <t>-253.247826924249 350.242628647512 -241.815514435061</t>
  </si>
  <si>
    <t>-615.171270710897 174.751753418982 -533.766804706995</t>
  </si>
  <si>
    <t>-632.596783133448 21.9068829082105 -507.893548462497</t>
  </si>
  <si>
    <t>-431.633139723626 128.010362043397 -404.082111724904</t>
  </si>
  <si>
    <t>-557.861154100845 299.265950116241 -101.182202729077</t>
  </si>
  <si>
    <t>-585.146571285117 299.894036015305 313.495682548157</t>
  </si>
  <si>
    <t>-630.675190774917 320.353185330049 774.049520912905</t>
  </si>
  <si>
    <t>-480.193414751846 324.867844302029 830.783024535341</t>
  </si>
  <si>
    <t>-537.676592537785 114.98958481319 -98.5487134783843</t>
  </si>
  <si>
    <t>-531.183092738628 102.06859378742 316.774624245768</t>
  </si>
  <si>
    <t>-561.910725957688 49.0372774813509 775.685366850847</t>
  </si>
  <si>
    <t>-409.061798318969 58.5201026264663 824.991663592101</t>
  </si>
  <si>
    <t>9763-20170724T120909.675910100.bin</t>
  </si>
  <si>
    <t>-546.751558240034 207.221495667269 -98.1879618900956</t>
  </si>
  <si>
    <t>-568.130913129669 203.282154787975 -206.746305778026</t>
  </si>
  <si>
    <t>-582.002435833983 202.612547624507 -298.577433438947</t>
  </si>
  <si>
    <t>-593.762439678026 202.96075034558 -381.641847074158</t>
  </si>
  <si>
    <t>-604.150317825536 204.223852136447 -464.880394870567</t>
  </si>
  <si>
    <t>-617.798883438035 207.024136482968 -586.744269544038</t>
  </si>
  <si>
    <t>-608.574190151844 208.157159636676 -664.550641943664</t>
  </si>
  <si>
    <t>-609.215332231207 237.046090271185 -532.843842236294</t>
  </si>
  <si>
    <t>-585.725266038186 388.875155356767 -505.802813119887</t>
  </si>
  <si>
    <t>-474.90899435399 421.951193779447 -248.500771048899</t>
  </si>
  <si>
    <t>-253.87299337627 350.894379045595 -241.977090603613</t>
  </si>
  <si>
    <t>-614.404703022512 174.544698180765 -533.698977017069</t>
  </si>
  <si>
    <t>-632.103779113662 21.7577027969312 -507.594349662214</t>
  </si>
  <si>
    <t>-430.94560885634 127.065510569616 -403.676206589513</t>
  </si>
  <si>
    <t>-556.972712005644 299.295894656405 -101.194429124298</t>
  </si>
  <si>
    <t>-584.738083759056 299.870246219681 313.451627725142</t>
  </si>
  <si>
    <t>-630.628476735227 320.372315475279 773.962001696823</t>
  </si>
  <si>
    <t>-480.173332011821 324.841716779708 830.769671514969</t>
  </si>
  <si>
    <t>-536.819642412275 115.092097699561 -98.5395573203404</t>
  </si>
  <si>
    <t>-530.839697594956 101.939256240324 316.784231938287</t>
  </si>
  <si>
    <t>-561.883887246241 48.9554129322344 775.686396988669</t>
  </si>
  <si>
    <t>-409.029456542837 58.0127214492954 825.055369864503</t>
  </si>
  <si>
    <t>9763-20170724T120909.742086800.bin</t>
  </si>
  <si>
    <t>-545.203550826916 207.611779726625 -98.1658096261936</t>
  </si>
  <si>
    <t>-566.42287238618 203.66754828065 -206.755284129111</t>
  </si>
  <si>
    <t>-580.243814748138 202.916024561771 -298.593510298282</t>
  </si>
  <si>
    <t>-591.993114958974 203.162508251224 -381.659968918461</t>
  </si>
  <si>
    <t>-602.406178620227 204.294724787648 -464.897129458377</t>
  </si>
  <si>
    <t>-616.131590539298 206.872900365065 -586.757173107115</t>
  </si>
  <si>
    <t>-606.845621155799 207.811668044071 -664.558867361152</t>
  </si>
  <si>
    <t>-607.419061147187 236.98531383182 -532.927972588956</t>
  </si>
  <si>
    <t>-583.526022894481 388.778595352892 -506.000217128323</t>
  </si>
  <si>
    <t>-475.881536610658 424.065675965704 -247.647622066426</t>
  </si>
  <si>
    <t>-254.951096613567 352.599543807747 -242.091741967541</t>
  </si>
  <si>
    <t>-612.798902199045 174.498006635847 -533.644106971573</t>
  </si>
  <si>
    <t>-631.147313967032 21.8700159718508 -507.080453159359</t>
  </si>
  <si>
    <t>-429.443984169072 125.53901984191 -402.8088975608</t>
  </si>
  <si>
    <t>-555.326947187343 299.611205304313 -101.220841135661</t>
  </si>
  <si>
    <t>-583.866430618681 299.951047805678 313.372890800285</t>
  </si>
  <si>
    <t>-630.503218533455 320.492309851231 773.796478572997</t>
  </si>
  <si>
    <t>-480.1068512277 325.260070089846 830.735215521102</t>
  </si>
  <si>
    <t>-535.380930141524 115.51390105041 -98.4919352260855</t>
  </si>
  <si>
    <t>-530.253602637225 101.962325290477 316.83044988971</t>
  </si>
  <si>
    <t>-561.85791179583 48.9100549674438 775.688246075668</t>
  </si>
  <si>
    <t>-409.043515593103 58.1752779273604 825.14277645185</t>
  </si>
  <si>
    <t>9763-20170724T120909.774774800.bin</t>
  </si>
  <si>
    <t>-544.445051557588 207.837503675904 -98.1546939405737</t>
  </si>
  <si>
    <t>-565.623219725462 203.871377969635 -206.751547559207</t>
  </si>
  <si>
    <t>-579.426247552207 203.066689598817 -298.591912006878</t>
  </si>
  <si>
    <t>-591.166739672958 203.251241107201 -381.659610125597</t>
  </si>
  <si>
    <t>-601.578596635209 204.307318373435 -464.897886450869</t>
  </si>
  <si>
    <t>-615.310906487651 206.758476591942 -586.759842084687</t>
  </si>
  <si>
    <t>-605.985472018072 207.601342660408 -664.558008372464</t>
  </si>
  <si>
    <t>-606.541266759273 236.922295176035 -532.968713685783</t>
  </si>
  <si>
    <t>-582.427333340111 388.682449240211 -506.038215823807</t>
  </si>
  <si>
    <t>-476.284201924474 424.754259394994 -247.173244357097</t>
  </si>
  <si>
    <t>-255.344076946395 353.287520797844 -242.025528579452</t>
  </si>
  <si>
    <t>-612.029324887986 174.443543650337 -533.607111594879</t>
  </si>
  <si>
    <t>-630.640569164935 21.8835635001876 -506.858160463889</t>
  </si>
  <si>
    <t>-428.760080439221 124.719180031434 -402.237429676484</t>
  </si>
  <si>
    <t>-554.491774743163 299.740787239985 -101.235898877288</t>
  </si>
  <si>
    <t>-583.421158427355 299.990126882716 313.33090310843</t>
  </si>
  <si>
    <t>-630.464669169453 320.528331075349 773.708549758497</t>
  </si>
  <si>
    <t>-480.090194224124 325.15280504785 830.717256350079</t>
  </si>
  <si>
    <t>-534.695275181449 115.805477533806 -98.4581946296761</t>
  </si>
  <si>
    <t>-529.956865864724 102.030739978994 316.861479876648</t>
  </si>
  <si>
    <t>-561.869404478272 48.9974252852649 775.692081635372</t>
  </si>
  <si>
    <t>-409.107639425666 58.9982167112869 825.165884762115</t>
  </si>
  <si>
    <t>9763-20170724T120909.843957900.bin</t>
  </si>
  <si>
    <t>-543.251268161715 208.044908611009 -98.139036330327</t>
  </si>
  <si>
    <t>-564.409662823797 204.061384079795 -206.738966307217</t>
  </si>
  <si>
    <t>-578.220940040443 203.160371107349 -298.577179729427</t>
  </si>
  <si>
    <t>-589.980023073532 203.226764807933 -381.642687735663</t>
  </si>
  <si>
    <t>-600.422257266491 204.131875439959 -464.878905162216</t>
  </si>
  <si>
    <t>-614.212759441674 206.325707174341 -586.739143287644</t>
  </si>
  <si>
    <t>-604.808803072043 206.966820012609 -664.529629931717</t>
  </si>
  <si>
    <t>-605.290964300363 236.591681761094 -533.030478117351</t>
  </si>
  <si>
    <t>-580.673340147284 388.290718760557 -506.230938744828</t>
  </si>
  <si>
    <t>-477.825877281682 426.207954744085 -246.301671276588</t>
  </si>
  <si>
    <t>-256.889721171916 354.679280959403 -241.897121187189</t>
  </si>
  <si>
    <t>-611.032285139226 174.134256562276 -533.505254769434</t>
  </si>
  <si>
    <t>-630.248043525582 21.7264679570967 -506.330932859054</t>
  </si>
  <si>
    <t>-427.890860731137 122.928606191058 -401.455571020754</t>
  </si>
  <si>
    <t>-553.198471054511 300.021263356511 -101.279140110154</t>
  </si>
  <si>
    <t>-582.596510664526 300.018581868072 313.254720020441</t>
  </si>
  <si>
    <t>-630.384657518031 320.605410538258 773.539538614669</t>
  </si>
  <si>
    <t>-480.058455455752 325.136145542235 830.682658287936</t>
  </si>
  <si>
    <t>-533.611883246928 115.917006736392 -98.401700771574</t>
  </si>
  <si>
    <t>-529.31614952763 101.998905788865 316.918003654054</t>
  </si>
  <si>
    <t>-561.830700809908 48.8524929400282 775.699719685705</t>
  </si>
  <si>
    <t>-409.027155056232 57.6924884729417 825.265267220029</t>
  </si>
  <si>
    <t>9763-20170724T120909.875597500.bin</t>
  </si>
  <si>
    <t>-542.806646161949 208.139172979879 -98.1469159614724</t>
  </si>
  <si>
    <t>-563.954187465852 204.145062135265 -206.748616191979</t>
  </si>
  <si>
    <t>-577.736037669618 203.182906247505 -298.590641574089</t>
  </si>
  <si>
    <t>-589.461452288102 203.172710711899 -381.660832296981</t>
  </si>
  <si>
    <t>-599.863549688654 203.97891858529 -464.90300209411</t>
  </si>
  <si>
    <t>-613.588823223544 206.003191030775 -586.773720450713</t>
  </si>
  <si>
    <t>-604.080170415919 206.516202310997 -664.552520090315</t>
  </si>
  <si>
    <t>-604.642547034667 236.338896215187 -533.108543674811</t>
  </si>
  <si>
    <t>-579.863544211173 388.052439121152 -506.496802958597</t>
  </si>
  <si>
    <t>-478.400820664593 426.766641720834 -246.141027488786</t>
  </si>
  <si>
    <t>-257.452939806823 355.277099847051 -241.69043609772</t>
  </si>
  <si>
    <t>-610.490080105758 173.89088853213 -533.487225592161</t>
  </si>
  <si>
    <t>-629.992897826766 21.5637236075559 -506.105075124292</t>
  </si>
  <si>
    <t>-427.427823697574 121.849111042331 -401.043299630647</t>
  </si>
  <si>
    <t>-552.662254117918 300.113267111458 -101.300611597883</t>
  </si>
  <si>
    <t>-582.257638603488 300.053071702796 313.219189141243</t>
  </si>
  <si>
    <t>-630.32758561114 320.677792670979 773.465492661641</t>
  </si>
  <si>
    <t>-480.025697891248 325.279007368236 830.666825509273</t>
  </si>
  <si>
    <t>-533.237703879784 116.016636572703 -98.3778653767475</t>
  </si>
  <si>
    <t>-529.063522284301 102.098326066675 316.943036968107</t>
  </si>
  <si>
    <t>-561.847802276892 48.9244798426691 775.702255874336</t>
  </si>
  <si>
    <t>-409.075647510217 58.2216659603032 825.281075858378</t>
  </si>
  <si>
    <t>9763-20170724T120909.944785900.bin</t>
  </si>
  <si>
    <t>-542.149505325122 208.170311419995 -98.1479736437352</t>
  </si>
  <si>
    <t>-563.221901578184 204.145332332718 -206.763092186165</t>
  </si>
  <si>
    <t>-576.94643647648 203.054488086407 -298.612409240387</t>
  </si>
  <si>
    <t>-588.624145706101 202.887823850155 -381.68899984283</t>
  </si>
  <si>
    <t>-598.983842363163 203.4953024784 -464.938307387501</t>
  </si>
  <si>
    <t>-612.654122854078 205.182072927564 -586.820180074968</t>
  </si>
  <si>
    <t>-603.011066030762 205.38916203746 -664.583867591989</t>
  </si>
  <si>
    <t>-603.630586758126 235.656782136091 -533.246867520046</t>
  </si>
  <si>
    <t>-578.340928601258 387.313659969518 -506.814576713216</t>
  </si>
  <si>
    <t>-479.55204267723 427.92591509014 -245.720649744331</t>
  </si>
  <si>
    <t>-258.702410235938 356.130571737645 -241.316707347447</t>
  </si>
  <si>
    <t>-609.68081804453 173.227223367846 -533.43222422731</t>
  </si>
  <si>
    <t>-629.689477669552 21.0373489998483 -505.624243811819</t>
  </si>
  <si>
    <t>-426.857424477714 119.561295988049 -400.345158300147</t>
  </si>
  <si>
    <t>-551.951150250746 300.160181823261 -101.359593533629</t>
  </si>
  <si>
    <t>-581.838240518187 300.019817943013 313.13930721408</t>
  </si>
  <si>
    <t>-630.274045250677 320.710438500004 773.305600629503</t>
  </si>
  <si>
    <t>-480.000229623965 325.320858240289 830.57985864447</t>
  </si>
  <si>
    <t>-532.602724789076 116.060409665099 -98.3477285509398</t>
  </si>
  <si>
    <t>-528.707103089 102.057058417286 316.973070736006</t>
  </si>
  <si>
    <t>-561.861187169278 48.8918341065621 775.698755464864</t>
  </si>
  <si>
    <t>-409.08355362685 57.9561962935254 825.303483460574</t>
  </si>
  <si>
    <t>9763-20170724T120909.976873700.bin</t>
  </si>
  <si>
    <t>-541.879589254714 208.108696060987 -98.1628653393449</t>
  </si>
  <si>
    <t>-562.900872519492 204.082412926241 -206.787802018059</t>
  </si>
  <si>
    <t>-576.590187631535 202.939523962677 -298.641722096594</t>
  </si>
  <si>
    <t>-588.240342335497 202.705641801581 -381.72203310637</t>
  </si>
  <si>
    <t>-598.577220414504 203.224935360101 -464.974872443016</t>
  </si>
  <si>
    <t>-612.219946087735 204.759829227256 -586.861819915933</t>
  </si>
  <si>
    <t>-602.583147614985 204.829196171493 -664.626447351746</t>
  </si>
  <si>
    <t>-603.153200383658 235.296093859632 -533.33061788631</t>
  </si>
  <si>
    <t>-577.611868465653 386.9323079362 -507.046391982289</t>
  </si>
  <si>
    <t>-480.196267555658 428.465992138778 -245.58181137411</t>
  </si>
  <si>
    <t>-259.408807432683 356.469781787624 -241.341357813781</t>
  </si>
  <si>
    <t>-609.31404125547 172.876816253282 -533.427078157468</t>
  </si>
  <si>
    <t>-629.60610016307 20.7735290388348 -505.317707527242</t>
  </si>
  <si>
    <t>-426.475679238062 118.508352688212 -399.792385490597</t>
  </si>
  <si>
    <t>-551.62587968887 300.03831222302 -101.390893154661</t>
  </si>
  <si>
    <t>-581.725608067442 299.923298665317 313.092642957942</t>
  </si>
  <si>
    <t>-630.298523133501 320.541054364652 773.244933887426</t>
  </si>
  <si>
    <t>-480.041307867071 325.549577636721 830.529356088915</t>
  </si>
  <si>
    <t>-532.37358683794 116.040983117954 -98.347930084363</t>
  </si>
  <si>
    <t>-528.64095260742 101.994130744709 316.972845292748</t>
  </si>
  <si>
    <t>-561.871857734287 48.8720075927379 775.696069076168</t>
  </si>
  <si>
    <t>-409.099461811633 58.0170647857715 825.302503761733</t>
  </si>
  <si>
    <t>9763-20170724T120910.043049400.bin</t>
  </si>
  <si>
    <t>-541.467918794163 208.179343596868 -98.1979739577428</t>
  </si>
  <si>
    <t>-562.406990497708 204.158603808135 -206.839175293174</t>
  </si>
  <si>
    <t>-576.02712705625 202.909438679774 -298.701837430821</t>
  </si>
  <si>
    <t>-587.617251931729 202.536091775022 -381.790127157655</t>
  </si>
  <si>
    <t>-597.898134221664 202.87085240886 -465.050803668758</t>
  </si>
  <si>
    <t>-611.464867934098 204.086117098773 -586.949831179342</t>
  </si>
  <si>
    <t>-601.893531181153 203.897142708742 -664.722358995162</t>
  </si>
  <si>
    <t>-602.340508754922 234.753196440377 -533.503497898497</t>
  </si>
  <si>
    <t>-576.328223016755 386.359540013128 -507.475573785049</t>
  </si>
  <si>
    <t>-481.653172731659 429.482981402469 -245.262617847646</t>
  </si>
  <si>
    <t>-260.909660291637 357.368976706498 -240.745166861034</t>
  </si>
  <si>
    <t>-608.683352009593 172.352286134837 -533.419694427916</t>
  </si>
  <si>
    <t>-629.543537411783 20.411845521706 -504.873289039991</t>
  </si>
  <si>
    <t>-426.212883548719 116.159881878485 -398.351005115819</t>
  </si>
  <si>
    <t>-551.123235238286 300.153622377416 -101.464542757809</t>
  </si>
  <si>
    <t>-581.424453407867 300.054136487045 313.004334230547</t>
  </si>
  <si>
    <t>-630.230095062957 320.711541224765 773.124416404813</t>
  </si>
  <si>
    <t>-479.975915822649 325.267044775398 830.454695715933</t>
  </si>
  <si>
    <t>-532.091146704783 116.104165251593 -98.3549431360169</t>
  </si>
  <si>
    <t>-528.525995223991 102.016956009712 316.965888649245</t>
  </si>
  <si>
    <t>-561.902942505246 48.8121768490166 775.680632316175</t>
  </si>
  <si>
    <t>-409.094905647728 57.3966065557561 825.277469346025</t>
  </si>
  <si>
    <t>9763-20170724T120910.076145000.bin</t>
  </si>
  <si>
    <t>-541.283105268085 208.154965390393 -98.2193536817134</t>
  </si>
  <si>
    <t>-562.184892621979 204.134713188113 -206.867734423403</t>
  </si>
  <si>
    <t>-575.748280317263 202.842606578869 -298.7381733556</t>
  </si>
  <si>
    <t>-587.277721402545 202.413733046927 -381.8346810477</t>
  </si>
  <si>
    <t>-597.48922994678 202.67389713911 -465.104146720931</t>
  </si>
  <si>
    <t>-610.945484260717 203.759277982845 -587.016692926012</t>
  </si>
  <si>
    <t>-601.401200161981 203.461146548153 -664.792208473431</t>
  </si>
  <si>
    <t>-601.819220450477 234.478270302475 -533.600406080333</t>
  </si>
  <si>
    <t>-575.546264384079 386.055544793739 -507.708560104795</t>
  </si>
  <si>
    <t>-482.44074311837 429.948487781008 -245.06172431179</t>
  </si>
  <si>
    <t>-261.681511781568 357.903774955983 -240.219313006151</t>
  </si>
  <si>
    <t>-608.262833221072 172.087637573483 -533.444544378987</t>
  </si>
  <si>
    <t>-629.471250974146 20.220945127576 -504.722215774854</t>
  </si>
  <si>
    <t>-426.169881744736 115.04393615641 -397.444583215502</t>
  </si>
  <si>
    <t>-550.859507571088 300.076652072769 -101.49564327654</t>
  </si>
  <si>
    <t>-581.302858377039 300.006659771685 312.962757345123</t>
  </si>
  <si>
    <t>-630.2359893541 320.624129374608 773.071431125971</t>
  </si>
  <si>
    <t>-479.993219306196 325.478316701895 830.407115870087</t>
  </si>
  <si>
    <t>-531.974490087289 116.104265673447 -98.3584720436131</t>
  </si>
  <si>
    <t>-528.48668871294 102.045318920031 316.964067143469</t>
  </si>
  <si>
    <t>-561.930889054061 48.836693843795 775.673305274592</t>
  </si>
  <si>
    <t>-409.128828929801 57.6682013749801 825.245041535702</t>
  </si>
  <si>
    <t>9763-20170724T120910.142321700.bin</t>
  </si>
  <si>
    <t>-540.884210891674 208.384239654958 -98.2302753584529</t>
  </si>
  <si>
    <t>-561.748974913728 204.369071958021 -206.88587751614</t>
  </si>
  <si>
    <t>-575.231147563044 202.980955596368 -298.766951529681</t>
  </si>
  <si>
    <t>-586.669390671675 202.424319153924 -381.875256321905</t>
  </si>
  <si>
    <t>-596.77276416448 202.514138445041 -465.15827066162</t>
  </si>
  <si>
    <t>-610.053934517834 203.301320693985 -587.092380744328</t>
  </si>
  <si>
    <t>-600.584733687405 202.810714611393 -664.875968791661</t>
  </si>
  <si>
    <t>-600.889688975982 234.138506748916 -533.750804972933</t>
  </si>
  <si>
    <t>-574.081134408213 385.666489230868 -508.121077489782</t>
  </si>
  <si>
    <t>-483.992045801315 430.315050819616 -244.551322892059</t>
  </si>
  <si>
    <t>-263.047315164858 358.896718929442 -238.94958058266</t>
  </si>
  <si>
    <t>-607.562898076609 171.772996495164 -533.426499134425</t>
  </si>
  <si>
    <t>-629.449497504639 20.0520432501248 -504.453108606958</t>
  </si>
  <si>
    <t>-426.156866985278 112.892544543404 -395.01682731493</t>
  </si>
  <si>
    <t>-550.32636081296 300.192453274893 -101.536526512432</t>
  </si>
  <si>
    <t>-580.985436880678 300.096944827029 312.906026392137</t>
  </si>
  <si>
    <t>-630.20144312992 320.716190474961 772.98007487326</t>
  </si>
  <si>
    <t>-479.960169560803 325.373233392779 830.335889646437</t>
  </si>
  <si>
    <t>-531.74463774245 116.533273948687 -98.3401390728825</t>
  </si>
  <si>
    <t>-528.459701812358 102.411342893093 316.981862734335</t>
  </si>
  <si>
    <t>-561.970615448564 48.92860978252 775.646340956073</t>
  </si>
  <si>
    <t>-409.190761463738 58.1273591948209 825.219647190518</t>
  </si>
  <si>
    <t>9763-20170724T120910.179239000.bin</t>
  </si>
  <si>
    <t>-540.624444212441 208.593465681716 -98.204140136247</t>
  </si>
  <si>
    <t>-561.503309669006 204.570596611711 -206.856862286506</t>
  </si>
  <si>
    <t>-574.964591067293 203.149203584042 -298.740541920813</t>
  </si>
  <si>
    <t>-586.37107275622 202.551481954337 -381.852863352799</t>
  </si>
  <si>
    <t>-596.430279775615 202.586988818071 -465.141226701076</t>
  </si>
  <si>
    <t>-609.633432981887 203.280276853343 -587.084323412516</t>
  </si>
  <si>
    <t>-600.163406783296 202.717710123882 -664.867405393747</t>
  </si>
  <si>
    <t>-600.449936496542 234.153147290085 -533.76652842218</t>
  </si>
  <si>
    <t>-573.443086276685 385.661465102461 -508.240628206208</t>
  </si>
  <si>
    <t>-484.586754559764 430.784142616166 -244.333430621379</t>
  </si>
  <si>
    <t>-263.332842124127 360.423609616535 -237.651334939126</t>
  </si>
  <si>
    <t>-607.230005527238 171.799140073521 -533.386842454874</t>
  </si>
  <si>
    <t>-629.433189426699 20.1331269608593 -504.360356579854</t>
  </si>
  <si>
    <t>-426.169603975796 111.958946310265 -393.498460219103</t>
  </si>
  <si>
    <t>-550.02816362764 300.275160956247 -101.526667276434</t>
  </si>
  <si>
    <t>-580.789237424574 300.159139053937 312.908282159533</t>
  </si>
  <si>
    <t>-630.21168622483 320.612947126768 772.955966426733</t>
  </si>
  <si>
    <t>-479.979796872686 325.441664940163 830.322234340355</t>
  </si>
  <si>
    <t>-531.484232654931 116.868256853718 -98.2987078965812</t>
  </si>
  <si>
    <t>-528.385782175106 102.663089159785 317.021884399851</t>
  </si>
  <si>
    <t>-561.686542803153 48.8439735553964 775.636594739235</t>
  </si>
  <si>
    <t>-409.069032061651 57.7751688364108 825.755922355037</t>
  </si>
  <si>
    <t>9763-20170724T120910.242406100.bin</t>
  </si>
  <si>
    <t>-539.432987751368 209.098349623201 -97.9533780976037</t>
  </si>
  <si>
    <t>-560.383049125327 205.005986312879 -206.589697862514</t>
  </si>
  <si>
    <t>-573.856454861707 203.544901037349 -298.471007417821</t>
  </si>
  <si>
    <t>-585.253687906709 202.917124824458 -381.584384495589</t>
  </si>
  <si>
    <t>-595.282902697425 202.926358519349 -464.876331170793</t>
  </si>
  <si>
    <t>-608.41894558201 203.584442397791 -586.826900348849</t>
  </si>
  <si>
    <t>-598.904804894088 202.973732171177 -664.60436163392</t>
  </si>
  <si>
    <t>-599.208355049726 234.466302596753 -533.519190776178</t>
  </si>
  <si>
    <t>-572.272808962827 386.027406527697 -508.223865301182</t>
  </si>
  <si>
    <t>-484.718333913921 432.775395998 -244.164482039447</t>
  </si>
  <si>
    <t>-262.68191363152 365.282248798391 -234.518845938227</t>
  </si>
  <si>
    <t>-606.101593326361 172.124925612842 -533.113010850098</t>
  </si>
  <si>
    <t>-628.793742350778 20.5356546275552 -504.079254541863</t>
  </si>
  <si>
    <t>-424.901035063034 109.964315128807 -389.996902501944</t>
  </si>
  <si>
    <t>-549.150247223927 300.561328869175 -101.341654678816</t>
  </si>
  <si>
    <t>-580.055695134415 300.467044898713 313.082597321294</t>
  </si>
  <si>
    <t>-630.142286839291 320.747493198265 773.049880336347</t>
  </si>
  <si>
    <t>-479.916559243381 325.442417225493 830.443264176337</t>
  </si>
  <si>
    <t>-529.86329811807 117.572670704937 -97.9121039642603</t>
  </si>
  <si>
    <t>-527.189209370929 103.035684832003 317.400016438419</t>
  </si>
  <si>
    <t>-559.952179261725 48.6618761152254 776.152978090213</t>
  </si>
  <si>
    <t>-408.337389187422 57.8575460398963 829.183451560942</t>
  </si>
  <si>
    <t>9763-20170724T120910.306138800.bin</t>
  </si>
  <si>
    <t>-538.273282925723 209.401308455054 -97.531449304563</t>
  </si>
  <si>
    <t>-559.288539311269 205.203709927971 -206.151009307479</t>
  </si>
  <si>
    <t>-572.80911270204 203.704332272431 -298.024848660252</t>
  </si>
  <si>
    <t>-584.24398903058 203.058971520273 -381.132937857417</t>
  </si>
  <si>
    <t>-594.30465083774 203.068911168064 -464.421114944311</t>
  </si>
  <si>
    <t>-607.479292363781 203.746383779719 -586.367387639476</t>
  </si>
  <si>
    <t>-597.853568333882 203.167578987507 -664.131321812361</t>
  </si>
  <si>
    <t>-598.282974038259 234.623190902607 -533.054168757444</t>
  </si>
  <si>
    <t>-572.072503584606 386.346662938245 -507.994784627328</t>
  </si>
  <si>
    <t>-484.041721443022 434.200883531911 -244.292078386427</t>
  </si>
  <si>
    <t>-261.264103674134 369.56370051727 -232.430516600816</t>
  </si>
  <si>
    <t>-605.113721076458 172.275231991788 -532.662596410108</t>
  </si>
  <si>
    <t>-627.914803361058 20.6815957393922 -503.714485927525</t>
  </si>
  <si>
    <t>-423.023766674914 106.644977783625 -386.035381675786</t>
  </si>
  <si>
    <t>-548.486358792318 300.601264054682 -100.996168395343</t>
  </si>
  <si>
    <t>-579.500276416404 300.565383993358 313.420001548028</t>
  </si>
  <si>
    <t>-630.099120490668 320.665436784717 773.293782952755</t>
  </si>
  <si>
    <t>-479.885711065635 325.510167483345 830.707038075191</t>
  </si>
  <si>
    <t>-528.359217089383 118.121719814086 -97.4061948678376</t>
  </si>
  <si>
    <t>-526.352902067519 103.299655864538 317.899564240472</t>
  </si>
  <si>
    <t>-559.271088928869 48.5178516841324 776.484217890816</t>
  </si>
  <si>
    <t>-408.135180099982 58.1965194619361 830.780443904099</t>
  </si>
  <si>
    <t>9763-20170724T120910.340226700.bin</t>
  </si>
  <si>
    <t>-537.913156257805 209.52733655966 -97.4025693357107</t>
  </si>
  <si>
    <t>-558.929395274386 205.295780846941 -206.020777308634</t>
  </si>
  <si>
    <t>-572.445643431667 203.810408014695 -297.895231865566</t>
  </si>
  <si>
    <t>-583.873239508547 203.192135523166 -381.004725461585</t>
  </si>
  <si>
    <t>-593.922442637877 203.244491661502 -464.294094060844</t>
  </si>
  <si>
    <t>-607.074931929461 204.000455715783 -586.242323872249</t>
  </si>
  <si>
    <t>-597.358870698494 203.495303363362 -663.99557348095</t>
  </si>
  <si>
    <t>-597.930251017179 234.847500636186 -532.903237488681</t>
  </si>
  <si>
    <t>-572.104549239489 386.626644658552 -507.805743076691</t>
  </si>
  <si>
    <t>-483.317377873595 435.01015981068 -244.453461427818</t>
  </si>
  <si>
    <t>-260.07052229525 372.255359828699 -231.369147665818</t>
  </si>
  <si>
    <t>-604.677239922206 172.48997228487 -532.561886717749</t>
  </si>
  <si>
    <t>-627.441354718237 20.870202996829 -503.678086389591</t>
  </si>
  <si>
    <t>-421.925483501251 104.740338676335 -384.068575811247</t>
  </si>
  <si>
    <t>-548.362508106924 300.617301703739 -100.859646139851</t>
  </si>
  <si>
    <t>-579.472569211643 300.58513686783 313.549223927885</t>
  </si>
  <si>
    <t>-630.058924894448 320.711580909838 773.409584391581</t>
  </si>
  <si>
    <t>-479.847171227417 325.556869719574 830.827150540741</t>
  </si>
  <si>
    <t>-527.815420602825 118.372504178831 -97.298141200828</t>
  </si>
  <si>
    <t>-526.16928884672 103.283635200644 317.999592685235</t>
  </si>
  <si>
    <t>-559.254838378664 48.5205517442462 776.510028726487</t>
  </si>
  <si>
    <t>-408.162457815766 58.3323509565389 830.903648976656</t>
  </si>
  <si>
    <t>9763-20170724T120910.372325400.bin</t>
  </si>
  <si>
    <t>-537.687106585931 209.584999347403 -97.3113206534226</t>
  </si>
  <si>
    <t>-558.688988780428 205.320334076698 -205.930932548177</t>
  </si>
  <si>
    <t>-572.181265188029 203.849724126855 -297.809273117461</t>
  </si>
  <si>
    <t>-583.580843068249 203.260305699106 -380.922771572056</t>
  </si>
  <si>
    <t>-593.595170108825 203.356409293703 -464.216381698715</t>
  </si>
  <si>
    <t>-606.688136303565 204.192949684521 -586.170491158094</t>
  </si>
  <si>
    <t>-596.880577973421 203.776027904916 -663.912719529751</t>
  </si>
  <si>
    <t>-597.60834012029 235.008878519172 -532.802231161017</t>
  </si>
  <si>
    <t>-572.193070288964 386.860644115167 -507.668464947709</t>
  </si>
  <si>
    <t>-482.604231531076 436.030341760609 -244.733596904227</t>
  </si>
  <si>
    <t>-258.956000799439 374.89839865272 -230.845091783344</t>
  </si>
  <si>
    <t>-604.277831097889 172.642751672942 -532.513961451284</t>
  </si>
  <si>
    <t>-627.037454473972 21.0137887740198 -503.755695859536</t>
  </si>
  <si>
    <t>-420.829595484525 102.643289167346 -382.120325693076</t>
  </si>
  <si>
    <t>-548.309756364529 300.600727407576 -100.755642461165</t>
  </si>
  <si>
    <t>-579.501356497164 300.563117385493 313.647168305504</t>
  </si>
  <si>
    <t>-630.039814240862 320.695813366237 773.518997310259</t>
  </si>
  <si>
    <t>-479.829429571008 325.624671824586 830.932702186221</t>
  </si>
  <si>
    <t>-527.412714925952 118.465178272908 -97.2456260310605</t>
  </si>
  <si>
    <t>-525.98301541905 103.219629612679 318.047245336571</t>
  </si>
  <si>
    <t>-559.358140227426 48.4712347524646 776.493491128082</t>
  </si>
  <si>
    <t>-408.198046190209 57.9008030447544 830.766227182173</t>
  </si>
  <si>
    <t>9763-20170724T120910.444517800.bin</t>
  </si>
  <si>
    <t>-537.421002946849 209.564432033818 -97.2335515293906</t>
  </si>
  <si>
    <t>-558.41813161088 205.226113314544 -205.851226028258</t>
  </si>
  <si>
    <t>-571.836678202437 203.739944329633 -297.740071388465</t>
  </si>
  <si>
    <t>-583.140258003771 203.149192453658 -380.866666194124</t>
  </si>
  <si>
    <t>-593.028004175425 203.258137093367 -464.175398246754</t>
  </si>
  <si>
    <t>-605.90194363538 204.126384582332 -586.152596822268</t>
  </si>
  <si>
    <t>-595.950544822448 203.857819293017 -663.877204096791</t>
  </si>
  <si>
    <t>-597.001736550658 234.937567699226 -532.751188009818</t>
  </si>
  <si>
    <t>-572.549931414411 386.939855916434 -507.560061962142</t>
  </si>
  <si>
    <t>-481.285703256024 436.929670296119 -245.357059691043</t>
  </si>
  <si>
    <t>-257.192428152845 377.458487674737 -231.431179763046</t>
  </si>
  <si>
    <t>-603.504152459328 172.553460279801 -532.509003697486</t>
  </si>
  <si>
    <t>-625.997189899894 20.8492109537954 -503.933423153111</t>
  </si>
  <si>
    <t>-420.19972126029 98.2603959919547 -378.175513978474</t>
  </si>
  <si>
    <t>-548.26082172742 300.524984556678 -100.65739183798</t>
  </si>
  <si>
    <t>-579.46223070879 300.502651469604 313.74465564354</t>
  </si>
  <si>
    <t>-629.984914732492 320.750301567605 773.64066377059</t>
  </si>
  <si>
    <t>-479.777495391729 325.713568557898 831.059559969635</t>
  </si>
  <si>
    <t>-526.912459865682 118.444410363029 -97.2641875470898</t>
  </si>
  <si>
    <t>-525.84629029688 103.135839805756 318.027407953731</t>
  </si>
  <si>
    <t>-559.868703343589 48.4210483163477 776.386633673211</t>
  </si>
  <si>
    <t>-408.435043508726 58.0005724794244 829.864690668834</t>
  </si>
  <si>
    <t>9763-20170724T120910.476607000.bin</t>
  </si>
  <si>
    <t>-537.33480651903 209.527022039041 -97.2695554572987</t>
  </si>
  <si>
    <t>-558.336586944837 205.163492076558 -205.885291229022</t>
  </si>
  <si>
    <t>-571.717668090743 203.68235100703 -297.779722626647</t>
  </si>
  <si>
    <t>-582.96998026631 203.104959621555 -380.913200074431</t>
  </si>
  <si>
    <t>-592.788869455591 203.235399118986 -464.230238868532</t>
  </si>
  <si>
    <t>-605.542278145379 204.144036683047 -586.219721605864</t>
  </si>
  <si>
    <t>-595.544245857422 203.961425451209 -663.938648748441</t>
  </si>
  <si>
    <t>-596.74673248073 234.94273031378 -532.793946514599</t>
  </si>
  <si>
    <t>-572.700306045077 386.989553889495 -507.502016664798</t>
  </si>
  <si>
    <t>-480.960920816896 437.22888606472 -245.512555809125</t>
  </si>
  <si>
    <t>-256.826436287018 377.74447526307 -232.326866741955</t>
  </si>
  <si>
    <t>-603.145652081922 172.548034113207 -532.589819573353</t>
  </si>
  <si>
    <t>-625.468345897415 20.7881629142084 -504.164473346208</t>
  </si>
  <si>
    <t>-420.598300507356 96.4447324371677 -376.723908343565</t>
  </si>
  <si>
    <t>-548.212249960464 300.467186990047 -100.658594448497</t>
  </si>
  <si>
    <t>-579.471694194513 300.447673748638 313.739058669648</t>
  </si>
  <si>
    <t>-629.962023442918 320.748250572674 773.637966699297</t>
  </si>
  <si>
    <t>-479.764459177616 325.828579608247 831.072357873771</t>
  </si>
  <si>
    <t>-526.806984509986 118.456226854677 -97.3254645475506</t>
  </si>
  <si>
    <t>-525.895762433287 103.023682828046 317.961925918469</t>
  </si>
  <si>
    <t>-560.28761713165 48.396931505383 776.281771496999</t>
  </si>
  <si>
    <t>-408.617844394718 57.9932818427658 829.083252598906</t>
  </si>
  <si>
    <t>9763-20170724T120910.541779100.bin</t>
  </si>
  <si>
    <t>-537.195739654206 209.325428566122 -97.4751243473625</t>
  </si>
  <si>
    <t>-558.157972715142 204.952498547406 -206.098121583856</t>
  </si>
  <si>
    <t>-571.458978272137 203.49470056201 -298.004595739437</t>
  </si>
  <si>
    <t>-582.619049068071 202.94790716058 -381.150718156161</t>
  </si>
  <si>
    <t>-592.325109805487 203.117870791659 -464.480850464883</t>
  </si>
  <si>
    <t>-604.890225644741 204.093753928802 -586.489428356901</t>
  </si>
  <si>
    <t>-594.832001783413 204.060749993089 -664.200671058783</t>
  </si>
  <si>
    <t>-596.178943576191 234.863217210284 -533.032993273363</t>
  </si>
  <si>
    <t>-572.295610140843 386.914266445835 -507.563314454722</t>
  </si>
  <si>
    <t>-480.979421101008 437.471335168831 -245.487160609817</t>
  </si>
  <si>
    <t>-256.760010762977 378.22808041532 -232.664529391591</t>
  </si>
  <si>
    <t>-602.574523418643 172.467975874595 -532.873199303147</t>
  </si>
  <si>
    <t>-625.072280487125 20.7274327064238 -504.497433655833</t>
  </si>
  <si>
    <t>-420.813833959089 93.6416194900576 -374.406289178355</t>
  </si>
  <si>
    <t>-547.958656038514 300.264513752151 -100.790309440051</t>
  </si>
  <si>
    <t>-579.453826507757 300.203280239988 313.589535894005</t>
  </si>
  <si>
    <t>-629.952153623163 320.658254914812 773.535132471592</t>
  </si>
  <si>
    <t>-479.776802094713 326.06390254458 830.997788696767</t>
  </si>
  <si>
    <t>-526.729307988794 118.239460955362 -97.571770044753</t>
  </si>
  <si>
    <t>-526.123015392188 102.735221085554 317.713547199246</t>
  </si>
  <si>
    <t>-561.181365417017 48.5451987049153 776.008518279915</t>
  </si>
  <si>
    <t>-409.048109930093 58.4828153177853 827.394809041654</t>
  </si>
  <si>
    <t>9763-20170724T120910.578921700.bin</t>
  </si>
  <si>
    <t>-537.039926723095 209.213273041778 -97.5681227500261</t>
  </si>
  <si>
    <t>-557.987447083755 204.858190892971 -206.19475777609</t>
  </si>
  <si>
    <t>-571.270344851183 203.406846573497 -298.103854928314</t>
  </si>
  <si>
    <t>-582.411777942628 202.862599141468 -381.252523462728</t>
  </si>
  <si>
    <t>-592.096806797258 203.031486755224 -464.58519712698</t>
  </si>
  <si>
    <t>-604.628962311995 204.000503882372 -586.597202743145</t>
  </si>
  <si>
    <t>-594.555335331928 203.997450389506 -664.30641593324</t>
  </si>
  <si>
    <t>-595.898047125623 234.769486680877 -533.143519039448</t>
  </si>
  <si>
    <t>-571.831474575649 386.772930863687 -507.595020267864</t>
  </si>
  <si>
    <t>-481.189693866357 437.393367135526 -245.296959490301</t>
  </si>
  <si>
    <t>-257.022794135939 377.984449707386 -232.323420194409</t>
  </si>
  <si>
    <t>-602.361952797022 172.381086618681 -532.975029004607</t>
  </si>
  <si>
    <t>-625.06197815678 20.6920316363446 -504.496074158473</t>
  </si>
  <si>
    <t>-420.964653238898 92.4517396886095 -373.48884617196</t>
  </si>
  <si>
    <t>-547.715030520358 300.205543596622 -100.863421644212</t>
  </si>
  <si>
    <t>-579.315480797197 300.118058132337 313.508402998204</t>
  </si>
  <si>
    <t>-629.936237914899 320.655964464008 773.449723983125</t>
  </si>
  <si>
    <t>-479.771150557611 326.080378706602 830.93745959361</t>
  </si>
  <si>
    <t>-526.653978305682 118.067979762776 -97.685310668151</t>
  </si>
  <si>
    <t>-526.139399991542 102.527511085849 317.598719754239</t>
  </si>
  <si>
    <t>-561.461844126892 48.4606533871315 775.913955412988</t>
  </si>
  <si>
    <t>-409.13095116289 57.7471455739042 826.834491176387</t>
  </si>
  <si>
    <t>9763-20170724T120910.642093400.bin</t>
  </si>
  <si>
    <t>-536.547892338686 209.293256936553 -97.6785375596886</t>
  </si>
  <si>
    <t>-557.55021690418 205.030715973052 -206.298185855928</t>
  </si>
  <si>
    <t>-570.863682335693 203.610834236802 -298.203439715659</t>
  </si>
  <si>
    <t>-582.027805185771 203.078416815883 -381.349160587166</t>
  </si>
  <si>
    <t>-591.731369125123 203.240442901764 -464.679552910691</t>
  </si>
  <si>
    <t>-604.286632507678 204.179313541798 -586.689404232659</t>
  </si>
  <si>
    <t>-594.248017372969 204.165749326916 -664.403124308999</t>
  </si>
  <si>
    <t>-595.45121313932 234.95142977863 -533.25484348421</t>
  </si>
  <si>
    <t>-571.052791081559 386.913744429226 -507.789511902572</t>
  </si>
  <si>
    <t>-482.094627148401 437.133540672203 -244.838937117548</t>
  </si>
  <si>
    <t>-257.874078377621 378.107800437868 -231.068276104959</t>
  </si>
  <si>
    <t>-602.103803235981 172.58308072007 -533.050071090951</t>
  </si>
  <si>
    <t>-625.324311644217 21.0238103556933 -504.29621828105</t>
  </si>
  <si>
    <t>-421.404471962407 90.754939073794 -372.136323980059</t>
  </si>
  <si>
    <t>-546.973245702303 300.422320083897 -100.95987817494</t>
  </si>
  <si>
    <t>-578.610927473259 300.11818087679 313.408945202859</t>
  </si>
  <si>
    <t>-629.887323779044 320.75195697204 773.281811206398</t>
  </si>
  <si>
    <t>-479.731936076503 325.817338066253 830.827442820047</t>
  </si>
  <si>
    <t>-526.443625572898 118.074545577705 -97.8106649277083</t>
  </si>
  <si>
    <t>-526.067948429174 102.471624801399 317.471252048714</t>
  </si>
  <si>
    <t>-561.77674128299 48.4728374375575 775.814430946073</t>
  </si>
  <si>
    <t>-409.286931021694 57.8644092664433 826.237566432211</t>
  </si>
  <si>
    <t>9763-20170724T120910.672863100.bin</t>
  </si>
  <si>
    <t>-536.368500148222 209.391329681282 -97.6934313784657</t>
  </si>
  <si>
    <t>-557.463618279715 205.203422356604 -206.297974919493</t>
  </si>
  <si>
    <t>-570.824649858606 203.817336883928 -298.196771408186</t>
  </si>
  <si>
    <t>-582.020121724139 203.304999991139 -381.338466004938</t>
  </si>
  <si>
    <t>-591.743879784717 203.475443991882 -464.666403297152</t>
  </si>
  <si>
    <t>-604.317155092228 204.412341748886 -586.674477444971</t>
  </si>
  <si>
    <t>-594.293323894681 204.365651797683 -664.39017115292</t>
  </si>
  <si>
    <t>-595.418818781095 235.179513548419 -533.247492617945</t>
  </si>
  <si>
    <t>-570.821181994274 387.12473140778 -507.869955192908</t>
  </si>
  <si>
    <t>-482.636224592317 436.767459357273 -244.549607828355</t>
  </si>
  <si>
    <t>-258.256926527587 378.457994168281 -230.320708178046</t>
  </si>
  <si>
    <t>-602.181399285377 172.8230606112 -533.029514986288</t>
  </si>
  <si>
    <t>-625.723187720644 21.3324076235292 -504.160790798604</t>
  </si>
  <si>
    <t>-421.810688092604 90.3962862668577 -371.579198248966</t>
  </si>
  <si>
    <t>-546.780592326717 300.694510209433 -100.977653244286</t>
  </si>
  <si>
    <t>-578.117300645237 300.081719473051 313.413785192628</t>
  </si>
  <si>
    <t>-629.846271513573 320.809442163832 773.214568654795</t>
  </si>
  <si>
    <t>-479.707252244209 325.833373139443 830.806557778382</t>
  </si>
  <si>
    <t>-526.354175812463 118.038551083773 -97.8477334493094</t>
  </si>
  <si>
    <t>-526.077159789994 102.405680963821 317.433047240292</t>
  </si>
  <si>
    <t>-561.824642214029 48.4021802648224 775.797226822799</t>
  </si>
  <si>
    <t>-409.306317370258 57.7289870354161 826.146011764639</t>
  </si>
  <si>
    <t>9763-20170724T120910.745062500.bin</t>
  </si>
  <si>
    <t>-536.239252860403 209.899206987831 -97.7583631996224</t>
  </si>
  <si>
    <t>-557.579216018966 205.824488873459 -206.319482649985</t>
  </si>
  <si>
    <t>-571.088690629429 204.483871966233 -298.197218978183</t>
  </si>
  <si>
    <t>-582.396647482501 203.993941104349 -381.323800660104</t>
  </si>
  <si>
    <t>-592.212012393772 204.165798680046 -464.640996258579</t>
  </si>
  <si>
    <t>-604.897169772452 205.081513712576 -586.637679526504</t>
  </si>
  <si>
    <t>-594.934311942539 204.958939653788 -664.361241747882</t>
  </si>
  <si>
    <t>-595.863027812716 235.848385827675 -533.233393399774</t>
  </si>
  <si>
    <t>-570.84620710221 387.727832354329 -507.869997306915</t>
  </si>
  <si>
    <t>-483.852710181135 436.485154914548 -243.988514439717</t>
  </si>
  <si>
    <t>-258.922262393173 380.705922737148 -228.383875936789</t>
  </si>
  <si>
    <t>-602.799034226331 173.511155328358 -532.979890715258</t>
  </si>
  <si>
    <t>-626.763070739075 22.1413435327802 -503.826531605523</t>
  </si>
  <si>
    <t>-422.820044822893 90.3794528532035 -370.407844010554</t>
  </si>
  <si>
    <t>-546.508982025241 301.499540629958 -100.99916022691</t>
  </si>
  <si>
    <t>-577.347876976556 299.979172053931 313.427279190938</t>
  </si>
  <si>
    <t>-629.764741018472 320.880306019949 773.165729709419</t>
  </si>
  <si>
    <t>-479.66604437844 325.986098086278 830.855851772245</t>
  </si>
  <si>
    <t>-526.245909446788 118.232263686495 -97.9083557605655</t>
  </si>
  <si>
    <t>-526.294828516262 102.4197401645 317.365718311349</t>
  </si>
  <si>
    <t>-561.859266469879 48.2996072984183 775.77987209884</t>
  </si>
  <si>
    <t>-409.325794618107 57.4412827419746 826.116698771286</t>
  </si>
  <si>
    <t>9763-20170724T120910.776008200.bin</t>
  </si>
  <si>
    <t>-536.106373077569 210.187986912139 -97.788505458372</t>
  </si>
  <si>
    <t>-557.49626136892 206.127102613484 -206.340276339501</t>
  </si>
  <si>
    <t>-571.031300402467 204.779169066396 -298.214252782595</t>
  </si>
  <si>
    <t>-582.356228733316 204.275692616692 -381.338444587446</t>
  </si>
  <si>
    <t>-592.183076054748 204.425792975504 -464.654341276929</t>
  </si>
  <si>
    <t>-604.878900335416 205.301148764048 -586.650155283343</t>
  </si>
  <si>
    <t>-594.945593899542 205.154384605172 -664.377348161924</t>
  </si>
  <si>
    <t>-595.813337247947 236.082606160463 -533.259541263457</t>
  </si>
  <si>
    <t>-570.687302445901 387.967814557876 -508.01299743242</t>
  </si>
  <si>
    <t>-484.180788968522 436.841752511507 -243.99284239494</t>
  </si>
  <si>
    <t>-259.190956222856 381.378025809698 -228.122584801862</t>
  </si>
  <si>
    <t>-602.802824297031 173.751608753589 -532.979397040123</t>
  </si>
  <si>
    <t>-626.880084425283 22.4336284351996 -503.677218271279</t>
  </si>
  <si>
    <t>-422.952902499649 90.3334269975226 -369.648953377783</t>
  </si>
  <si>
    <t>-546.194110113348 301.767698459926 -100.996732336338</t>
  </si>
  <si>
    <t>-577.154834975131 300.057449650436 313.419844707863</t>
  </si>
  <si>
    <t>-629.719917607044 320.957487629575 773.158980403743</t>
  </si>
  <si>
    <t>-479.630440441516 325.93052642866 830.884476428074</t>
  </si>
  <si>
    <t>-526.206484657227 118.438574997555 -97.9120818890365</t>
  </si>
  <si>
    <t>-526.318159871054 102.534641765765 317.358474775363</t>
  </si>
  <si>
    <t>-561.86558265128 48.2427168725533 775.774563114513</t>
  </si>
  <si>
    <t>-409.297235347141 56.6883168547836 826.127415888085</t>
  </si>
  <si>
    <t>9763-20170724T120910.844191000.bin</t>
  </si>
  <si>
    <t>-535.884580245589 210.806736985178 -97.7896122571807</t>
  </si>
  <si>
    <t>-557.296337014261 206.69086082489 -206.334878005173</t>
  </si>
  <si>
    <t>-570.827433756877 205.248790260471 -298.208038102215</t>
  </si>
  <si>
    <t>-582.140878151859 204.640671058381 -381.333008971681</t>
  </si>
  <si>
    <t>-591.949163489568 204.665410922472 -464.65138118307</t>
  </si>
  <si>
    <t>-604.61083828931 205.334617105121 -586.651908571551</t>
  </si>
  <si>
    <t>-594.719815614695 205.169314436249 -664.384502254353</t>
  </si>
  <si>
    <t>-595.551195463442 236.205282650206 -533.311771370809</t>
  </si>
  <si>
    <t>-570.522890434785 388.152476816722 -508.36242530572</t>
  </si>
  <si>
    <t>-484.492195224538 437.483965405896 -244.272179985971</t>
  </si>
  <si>
    <t>-259.591892337079 381.850865014356 -227.739279475943</t>
  </si>
  <si>
    <t>-602.558782108878 173.876771062985 -532.92646831502</t>
  </si>
  <si>
    <t>-626.616676417026 22.6057544975959 -503.326157979524</t>
  </si>
  <si>
    <t>-423.035220002885 89.9487958749996 -367.472614619175</t>
  </si>
  <si>
    <t>-545.907605796759 302.397608002354 -101.022609712962</t>
  </si>
  <si>
    <t>-577.122635125506 300.48024225944 313.374004269026</t>
  </si>
  <si>
    <t>-629.67881733123 321.068298436084 773.143384638428</t>
  </si>
  <si>
    <t>-479.594733117955 325.953254152716 830.890546940263</t>
  </si>
  <si>
    <t>-526.065476967679 119.07240301137 -97.8718192414498</t>
  </si>
  <si>
    <t>-526.246116761793 102.979018940611 317.391415842921</t>
  </si>
  <si>
    <t>-561.935755163232 48.3371532041156 775.768081388964</t>
  </si>
  <si>
    <t>-409.383143149099 57.1788653162312 826.100378628996</t>
  </si>
  <si>
    <t>9763-20170724T120910.876171900.bin</t>
  </si>
  <si>
    <t>-535.837423195632 211.076346916008 -97.7549562276155</t>
  </si>
  <si>
    <t>-557.239570082698 206.920775754812 -206.300688356595</t>
  </si>
  <si>
    <t>-570.727212028067 205.428342151553 -298.179391188915</t>
  </si>
  <si>
    <t>-581.987626447999 204.76590405104 -381.311242433271</t>
  </si>
  <si>
    <t>-591.729086566711 204.728307918771 -464.637270069152</t>
  </si>
  <si>
    <t>-604.278685741066 205.295475077271 -586.650096783227</t>
  </si>
  <si>
    <t>-594.37580338845 205.15847811399 -664.381107891773</t>
  </si>
  <si>
    <t>-595.290834606172 236.213100746403 -533.325091859557</t>
  </si>
  <si>
    <t>-570.340709158083 388.187840486249 -508.45505910624</t>
  </si>
  <si>
    <t>-484.489879483131 437.77780668195 -244.354575630077</t>
  </si>
  <si>
    <t>-259.593678120889 382.187866970326 -227.621963987012</t>
  </si>
  <si>
    <t>-602.253299271667 173.879927215134 -532.898732625914</t>
  </si>
  <si>
    <t>-626.159526121441 22.6169088105676 -503.159865593611</t>
  </si>
  <si>
    <t>-422.989511308318 89.9722988680837 -366.130181900052</t>
  </si>
  <si>
    <t>-545.865801919525 302.627741086282 -101.011422416902</t>
  </si>
  <si>
    <t>-577.242682072769 300.710756841452 313.37293818097</t>
  </si>
  <si>
    <t>-629.6934282012 321.025375820923 773.151044435757</t>
  </si>
  <si>
    <t>-479.60522221871 325.994824487212 830.880169957107</t>
  </si>
  <si>
    <t>-526.038404542347 119.386202017778 -97.8259329480255</t>
  </si>
  <si>
    <t>-526.17942428445 103.188570280024 317.433331020344</t>
  </si>
  <si>
    <t>-561.95926220445 48.3118991384968 775.770466194656</t>
  </si>
  <si>
    <t>-409.411589769042 57.3751440456081 826.078372216866</t>
  </si>
  <si>
    <t>9763-20170724T120910.942350100.bin</t>
  </si>
  <si>
    <t>-536.015462964856 211.592227337062 -97.6918688668965</t>
  </si>
  <si>
    <t>-557.33606576901 207.35584982515 -206.250512531115</t>
  </si>
  <si>
    <t>-570.69138673454 205.748579710782 -298.14655258104</t>
  </si>
  <si>
    <t>-581.807860223377 204.959545699088 -381.296715268114</t>
  </si>
  <si>
    <t>-591.381809066322 204.772538962747 -464.642054082945</t>
  </si>
  <si>
    <t>-603.661351242101 205.095792520939 -586.683165564082</t>
  </si>
  <si>
    <t>-593.761634343146 204.990298226939 -664.414590751152</t>
  </si>
  <si>
    <t>-594.865405313914 236.128371166793 -533.39287049886</t>
  </si>
  <si>
    <t>-570.475428977745 388.232140507593 -508.722308752486</t>
  </si>
  <si>
    <t>-484.601603000207 438.091667205945 -244.680158933785</t>
  </si>
  <si>
    <t>-259.629114631643 382.927881355124 -227.566459884667</t>
  </si>
  <si>
    <t>-601.680952124666 173.77962567282 -532.872175873278</t>
  </si>
  <si>
    <t>-625.161351101171 22.4577525890522 -503.105087774355</t>
  </si>
  <si>
    <t>-422.904769140169 89.967663677432 -363.481087791495</t>
  </si>
  <si>
    <t>-546.182497661008 303.099911211637 -100.990928928296</t>
  </si>
  <si>
    <t>-577.680362201202 301.127577578471 313.384043172531</t>
  </si>
  <si>
    <t>-629.707049604763 321.061654325062 773.177621526533</t>
  </si>
  <si>
    <t>-479.594913451593 326.089103404365 830.839506028348</t>
  </si>
  <si>
    <t>-526.139756439411 120.014670909023 -97.7519625997485</t>
  </si>
  <si>
    <t>-526.269982939015 103.566711205352 317.497396095388</t>
  </si>
  <si>
    <t>-561.988037716139 48.2990458820177 775.769044018926</t>
  </si>
  <si>
    <t>-409.42643039937 57.0824169116079 826.084513453894</t>
  </si>
  <si>
    <t>9763-20170724T120911.009584600.bin</t>
  </si>
  <si>
    <t>-536.302058794052 212.102613572604 -97.6127582285178</t>
  </si>
  <si>
    <t>-557.505831436559 207.799760225607 -206.191638764969</t>
  </si>
  <si>
    <t>-570.771335894004 206.102355500213 -298.099124421274</t>
  </si>
  <si>
    <t>-581.811079685544 205.215964784561 -381.258510766846</t>
  </si>
  <si>
    <t>-591.313368521875 204.916550055673 -464.611673389358</t>
  </si>
  <si>
    <t>-603.494004632007 205.059796626974 -586.662965011426</t>
  </si>
  <si>
    <t>-593.625167823129 204.903738168288 -664.398430209111</t>
  </si>
  <si>
    <t>-594.812671952796 236.178733065397 -533.404373078157</t>
  </si>
  <si>
    <t>-570.887653368051 388.372636078699 -508.862594692306</t>
  </si>
  <si>
    <t>-484.96441765382 438.735094887701 -244.931827437958</t>
  </si>
  <si>
    <t>-259.929515443842 383.953262275806 -227.416783468045</t>
  </si>
  <si>
    <t>-601.485803663014 173.815314954058 -532.811444649174</t>
  </si>
  <si>
    <t>-624.536580427087 22.45792015185 -502.876207162344</t>
  </si>
  <si>
    <t>-422.962454295243 89.8001737651475 -361.321540404848</t>
  </si>
  <si>
    <t>-546.689126232726 303.465418263694 -100.967731527082</t>
  </si>
  <si>
    <t>-578.21991610483 301.433755505992 313.40440235964</t>
  </si>
  <si>
    <t>-629.738999081058 320.994380819398 773.238736991088</t>
  </si>
  <si>
    <t>-479.610139118482 326.247703976051 830.83680007589</t>
  </si>
  <si>
    <t>-526.152365213938 120.658481782727 -97.6607579812693</t>
  </si>
  <si>
    <t>-526.303515141338 103.90940000723 317.57658408354</t>
  </si>
  <si>
    <t>-561.513524909043 48.2925585776372 775.808030890579</t>
  </si>
  <si>
    <t>-409.27212470587 57.2859522289461 827.047520541732</t>
  </si>
  <si>
    <t>9763-20170724T120911.040632900.bin</t>
  </si>
  <si>
    <t>-536.136523893144 212.313455888201 -97.5288769747594</t>
  </si>
  <si>
    <t>-557.321207715579 207.968477536188 -206.109839780785</t>
  </si>
  <si>
    <t>-570.58866058253 206.234323001517 -298.016360210938</t>
  </si>
  <si>
    <t>-581.637524646286 205.312751914229 -381.1740803165</t>
  </si>
  <si>
    <t>-591.156178946993 204.977719575327 -464.525190678922</t>
  </si>
  <si>
    <t>-603.368903885672 205.06791753681 -586.573455098445</t>
  </si>
  <si>
    <t>-593.531872394509 204.8925056819 -664.312834632582</t>
  </si>
  <si>
    <t>-594.704823267544 236.213428562697 -533.327371557913</t>
  </si>
  <si>
    <t>-570.911827459981 388.426925155245 -508.797952748011</t>
  </si>
  <si>
    <t>-484.827133611605 439.189837891689 -244.996720406986</t>
  </si>
  <si>
    <t>-259.78916536806 384.492720650528 -227.258060879213</t>
  </si>
  <si>
    <t>-601.315238343172 173.843340766728 -532.712035550057</t>
  </si>
  <si>
    <t>-624.238829766173 22.4767739925719 -502.703188927906</t>
  </si>
  <si>
    <t>-422.912666968725 89.6303605557578 -360.469486803213</t>
  </si>
  <si>
    <t>-546.759864164672 303.602644850107 -100.903181761469</t>
  </si>
  <si>
    <t>-578.321642418027 301.58320854869 313.466681932347</t>
  </si>
  <si>
    <t>-629.721736456445 321.059582008603 773.315402389146</t>
  </si>
  <si>
    <t>-479.581808981113 326.302908930204 830.885553291243</t>
  </si>
  <si>
    <t>-525.705706356186 120.932233258518 -97.5337428496559</t>
  </si>
  <si>
    <t>-526.001713116657 104.000634630574 317.696133329678</t>
  </si>
  <si>
    <t>-560.748937502745 48.2198817400013 776.02877955181</t>
  </si>
  <si>
    <t>-408.984907025689 57.8015706775998 828.56165349619</t>
  </si>
  <si>
    <t>9763-20170724T120911.078744100.bin</t>
  </si>
  <si>
    <t>-535.820234400042 212.565359579469 -97.3756357213861</t>
  </si>
  <si>
    <t>-557.016691200361 208.174618311277 -205.95238199118</t>
  </si>
  <si>
    <t>-570.33413496947 206.408681360139 -297.851125946616</t>
  </si>
  <si>
    <t>-581.44383214667 205.461088012849 -381.000464798379</t>
  </si>
  <si>
    <t>-591.03879196011 205.103423931651 -464.342736033045</t>
  </si>
  <si>
    <t>-603.380037055529 205.164572700813 -586.378103071949</t>
  </si>
  <si>
    <t>-593.574818072292 204.965527625361 -664.121414392502</t>
  </si>
  <si>
    <t>-594.679323605125 236.324842874528 -533.146611079552</t>
  </si>
  <si>
    <t>-570.836473972652 388.515871811569 -508.522962315679</t>
  </si>
  <si>
    <t>-484.53278250281 439.875946176639 -244.908904891191</t>
  </si>
  <si>
    <t>-259.545936398172 384.984204183812 -227.122777121525</t>
  </si>
  <si>
    <t>-601.250256996573 173.950735009193 -532.513496260023</t>
  </si>
  <si>
    <t>-624.042991079437 22.5774477343509 -502.473625519269</t>
  </si>
  <si>
    <t>-422.820489773405 89.32552643795 -359.632357069246</t>
  </si>
  <si>
    <t>-546.746643903576 303.831045566538 -100.788260128035</t>
  </si>
  <si>
    <t>-578.301884592971 301.760370081845 313.581892901615</t>
  </si>
  <si>
    <t>-629.685638422828 321.183159943646 773.434313377949</t>
  </si>
  <si>
    <t>-479.5357084683 326.332493341341 830.98708373486</t>
  </si>
  <si>
    <t>-525.100902497948 121.247883103248 -97.3094225427442</t>
  </si>
  <si>
    <t>-525.637466540472 104.142652867744 317.913060324552</t>
  </si>
  <si>
    <t>-560.099172858782 48.0750869789165 776.316406814571</t>
  </si>
  <si>
    <t>-408.678835115073 57.1972319226593 829.912047017253</t>
  </si>
  <si>
    <t>9763-20170724T120911.145924400.bin</t>
  </si>
  <si>
    <t>-535.320873213659 213.110628752015 -97.0386305733703</t>
  </si>
  <si>
    <t>-556.600642493334 208.627610399175 -205.5954290913</t>
  </si>
  <si>
    <t>-569.945164177026 206.798378280932 -297.488871536018</t>
  </si>
  <si>
    <t>-581.061354048771 205.795044875954 -380.63674496036</t>
  </si>
  <si>
    <t>-590.644528629998 205.383518330109 -463.980190178389</t>
  </si>
  <si>
    <t>-602.948132380625 205.367114488756 -586.019255609454</t>
  </si>
  <si>
    <t>-593.104668230071 205.135221975368 -663.757725461526</t>
  </si>
  <si>
    <t>-594.31895263834 236.567092151384 -532.799428964577</t>
  </si>
  <si>
    <t>-570.435465791535 388.724389591117 -508.027682235005</t>
  </si>
  <si>
    <t>-483.403384537708 440.948210064198 -244.823040544067</t>
  </si>
  <si>
    <t>-258.638908893726 385.005484060746 -227.506261230827</t>
  </si>
  <si>
    <t>-600.779778776046 174.181875736851 -532.1397116349</t>
  </si>
  <si>
    <t>-623.442677714251 22.7857781054538 -502.071931522239</t>
  </si>
  <si>
    <t>-421.86163260184 88.4177649851936 -358.244116280149</t>
  </si>
  <si>
    <t>-546.698336641347 304.130565703159 -100.480933030131</t>
  </si>
  <si>
    <t>-578.257699615096 302.012804940864 313.888619689858</t>
  </si>
  <si>
    <t>-629.658089082138 321.199430380454 773.738246073036</t>
  </si>
  <si>
    <t>-479.497770838305 326.316644106808 831.266686319307</t>
  </si>
  <si>
    <t>-524.270871044308 121.984911843286 -96.914183690873</t>
  </si>
  <si>
    <t>-525.116895335771 104.571530524925 318.295051302347</t>
  </si>
  <si>
    <t>-559.4572650475 47.9708192040664 776.578302669126</t>
  </si>
  <si>
    <t>-408.520137251983 57.9334610674687 831.373770547807</t>
  </si>
  <si>
    <t>9763-20170724T120911.176686400.bin</t>
  </si>
  <si>
    <t>-535.218272508128 213.265540981067 -96.8541730259121</t>
  </si>
  <si>
    <t>-556.564892218936 208.756942854318 -205.396770498802</t>
  </si>
  <si>
    <t>-569.916098916236 206.899470238051 -297.288679033943</t>
  </si>
  <si>
    <t>-581.018522253287 205.865188806727 -380.437988521767</t>
  </si>
  <si>
    <t>-590.568139926354 205.417173874303 -463.78513661178</t>
  </si>
  <si>
    <t>-602.801074750617 205.340258881509 -585.831303237532</t>
  </si>
  <si>
    <t>-592.958452623192 205.101021493279 -663.569808724953</t>
  </si>
  <si>
    <t>-594.224224133724 236.568690339509 -532.619872833639</t>
  </si>
  <si>
    <t>-570.265244974441 388.699244848745 -507.719377298561</t>
  </si>
  <si>
    <t>-482.979258543147 441.071958492858 -244.628408493993</t>
  </si>
  <si>
    <t>-258.260620439667 384.83595319322 -227.670266653968</t>
  </si>
  <si>
    <t>-600.642515417188 174.179362883978 -531.937227366965</t>
  </si>
  <si>
    <t>-623.198406940978 22.7869480377826 -501.807542799933</t>
  </si>
  <si>
    <t>-421.45986560049 87.64826616662 -357.725598078143</t>
  </si>
  <si>
    <t>-546.735037934476 304.247833902733 -100.320501154643</t>
  </si>
  <si>
    <t>-578.246896549412 302.10090209107 314.052502296706</t>
  </si>
  <si>
    <t>-629.632503696113 321.23587770923 773.88402659127</t>
  </si>
  <si>
    <t>-479.469422598521 326.317257596584 831.408327287979</t>
  </si>
  <si>
    <t>-524.083254707185 122.14928976266 -96.7659778821225</t>
  </si>
  <si>
    <t>-524.875354476149 104.737755696538 318.443404838857</t>
  </si>
  <si>
    <t>-559.395793978312 47.956085367684 776.636673351215</t>
  </si>
  <si>
    <t>-408.504221026362 57.6928908764528 831.598047335681</t>
  </si>
  <si>
    <t>9763-20170724T120911.244885700.bin</t>
  </si>
  <si>
    <t>-535.247819202906 213.24116820074 -96.6734891094384</t>
  </si>
  <si>
    <t>-556.746732307677 208.667077548942 -205.183324941662</t>
  </si>
  <si>
    <t>-570.096913493956 206.770333203197 -297.074677144645</t>
  </si>
  <si>
    <t>-581.145611721915 205.702722582885 -380.230548434053</t>
  </si>
  <si>
    <t>-590.58845776145 205.220995777106 -463.589645814105</t>
  </si>
  <si>
    <t>-602.606932833149 205.092883108546 -585.657084629413</t>
  </si>
  <si>
    <t>-592.843911283409 204.932943918525 -663.405863004773</t>
  </si>
  <si>
    <t>-594.154208844967 236.346801232799 -532.440839488828</t>
  </si>
  <si>
    <t>-570.042769864319 388.392373304835 -507.264657083138</t>
  </si>
  <si>
    <t>-482.63750357751 440.62199394329 -244.184870576107</t>
  </si>
  <si>
    <t>-257.898602208331 384.496153727642 -227.130792875255</t>
  </si>
  <si>
    <t>-600.51244125683 173.951279090331 -531.749145097681</t>
  </si>
  <si>
    <t>-622.907479586959 22.5441444496494 -501.530764485964</t>
  </si>
  <si>
    <t>-421.049876727624 86.1157954114365 -356.900149443582</t>
  </si>
  <si>
    <t>-546.79934864307 304.34882700149 -100.14575602381</t>
  </si>
  <si>
    <t>-578.18662176839 302.085839994772 314.236173754169</t>
  </si>
  <si>
    <t>-629.568473316707 321.357446757285 774.069973865714</t>
  </si>
  <si>
    <t>-479.402694261965 326.415828095029 831.589407763214</t>
  </si>
  <si>
    <t>-524.068878996291 121.917586132945 -96.6732199175019</t>
  </si>
  <si>
    <t>-524.822448681691 104.610364433235 318.54057829076</t>
  </si>
  <si>
    <t>-559.729526561777 47.9442136052955 776.614757520588</t>
  </si>
  <si>
    <t>-408.665687907436 57.7229287817854 831.09347020975</t>
  </si>
  <si>
    <t>9763-20170724T120911.277670600.bin</t>
  </si>
  <si>
    <t>-535.356302749801 213.214953579652 -96.7121884178722</t>
  </si>
  <si>
    <t>-556.907908277471 208.594301513511 -205.209516249054</t>
  </si>
  <si>
    <t>-570.283496023866 206.698508395566 -297.097193738781</t>
  </si>
  <si>
    <t>-581.346422878394 205.647611503842 -380.251509689789</t>
  </si>
  <si>
    <t>-590.794094359966 205.19883590669 -463.610265419343</t>
  </si>
  <si>
    <t>-602.808838847892 205.135502447951 -585.678072001128</t>
  </si>
  <si>
    <t>-593.100368812499 205.047684794859 -663.433791364396</t>
  </si>
  <si>
    <t>-594.374050383404 236.363056444151 -532.44320681782</t>
  </si>
  <si>
    <t>-570.087575879566 388.361094201605 -507.058285322618</t>
  </si>
  <si>
    <t>-482.887777451455 440.370184272 -243.866724520847</t>
  </si>
  <si>
    <t>-258.106151975143 384.596994520909 -226.228826068202</t>
  </si>
  <si>
    <t>-600.699654791048 173.96367229917 -531.788357329562</t>
  </si>
  <si>
    <t>-623.010262811383 22.5420892449092 -501.591390102923</t>
  </si>
  <si>
    <t>-421.193307061806 85.7817526116069 -356.408765854733</t>
  </si>
  <si>
    <t>-546.774429526129 304.441580847443 -100.167523712193</t>
  </si>
  <si>
    <t>-578.169324318414 302.101898332165 314.213306891522</t>
  </si>
  <si>
    <t>-629.54180884687 321.442000430686 774.079898658968</t>
  </si>
  <si>
    <t>-479.372791278821 326.374492496979 831.601754268823</t>
  </si>
  <si>
    <t>-524.310798422133 121.813202074342 -96.7214151796953</t>
  </si>
  <si>
    <t>-525.058116772656 104.526600582205 318.493188471177</t>
  </si>
  <si>
    <t>-560.179448631382 47.9283601817863 776.52844757317</t>
  </si>
  <si>
    <t>-408.823409101582 57.2248868829618 830.275588552277</t>
  </si>
  <si>
    <t>9763-20170724T120911.342849100.bin</t>
  </si>
  <si>
    <t>-535.819879481868 213.164196569383 -96.9556075818618</t>
  </si>
  <si>
    <t>-557.426735664376 208.545167360561 -205.442003030017</t>
  </si>
  <si>
    <t>-570.829183212117 206.67611317226 -297.326340198998</t>
  </si>
  <si>
    <t>-581.908197794733 205.661289811154 -380.478897559662</t>
  </si>
  <si>
    <t>-591.363888685129 205.25987708064 -463.836940948167</t>
  </si>
  <si>
    <t>-603.381048382822 205.279752485858 -585.904617368724</t>
  </si>
  <si>
    <t>-593.781689950847 205.341983583152 -663.673871412919</t>
  </si>
  <si>
    <t>-594.981237070459 236.474585395374 -532.645127688751</t>
  </si>
  <si>
    <t>-570.482572773841 388.385867418407 -506.920585320228</t>
  </si>
  <si>
    <t>-484.148732556542 439.76663054009 -243.320426722915</t>
  </si>
  <si>
    <t>-259.23594732615 384.69043787266 -225.171294519027</t>
  </si>
  <si>
    <t>-601.234781966095 174.067585577621 -532.039649969227</t>
  </si>
  <si>
    <t>-623.329853014375 22.6371387203837 -501.801858376897</t>
  </si>
  <si>
    <t>-421.940609373539 85.5136886940568 -355.258273805593</t>
  </si>
  <si>
    <t>-546.766359639192 304.587280057821 -100.360315695398</t>
  </si>
  <si>
    <t>-578.282166517958 302.116664211725 314.010586523051</t>
  </si>
  <si>
    <t>-629.525877228248 321.527552122413 773.932514607851</t>
  </si>
  <si>
    <t>-479.357159655054 326.337600587179 831.465597956056</t>
  </si>
  <si>
    <t>-525.215039248295 121.63618213988 -97.0110490154656</t>
  </si>
  <si>
    <t>-525.746757468456 104.376921090869 318.20512808479</t>
  </si>
  <si>
    <t>-561.250206451851 48.0279863550832 776.218199909266</t>
  </si>
  <si>
    <t>-409.306164382709 57.6942540039126 828.21261318266</t>
  </si>
  <si>
    <t>9763-20170724T120911.408028200.bin</t>
  </si>
  <si>
    <t>-536.096892110566 213.219910687186 -97.2481592825429</t>
  </si>
  <si>
    <t>-557.727989170053 208.603087560226 -205.729790662045</t>
  </si>
  <si>
    <t>-571.143319501289 206.72851724213 -297.612076839846</t>
  </si>
  <si>
    <t>-582.231693132469 205.706260183969 -380.763392612267</t>
  </si>
  <si>
    <t>-591.694448877221 205.296069385558 -464.120608301781</t>
  </si>
  <si>
    <t>-603.719780668269 205.301398327443 -586.187521876733</t>
  </si>
  <si>
    <t>-594.176111707315 205.477096367887 -663.963342485617</t>
  </si>
  <si>
    <t>-595.33148733368 236.504065093024 -532.930753319594</t>
  </si>
  <si>
    <t>-570.722874479324 388.374619476575 -507.064029538972</t>
  </si>
  <si>
    <t>-485.782764565565 439.012996173884 -242.868125024176</t>
  </si>
  <si>
    <t>-260.935786376727 383.641829699492 -224.801372629507</t>
  </si>
  <si>
    <t>-601.554827300775 174.093935916826 -532.320389944952</t>
  </si>
  <si>
    <t>-623.480260877741 22.6577974232898 -501.951421881673</t>
  </si>
  <si>
    <t>-422.875660133901 85.6218309258134 -354.19128930946</t>
  </si>
  <si>
    <t>-546.7261617439 304.766732009057 -100.636488032107</t>
  </si>
  <si>
    <t>-578.398214757709 302.14045120533 313.721559148652</t>
  </si>
  <si>
    <t>-629.535134091788 321.589319277224 773.690052949519</t>
  </si>
  <si>
    <t>-479.36987998234 326.428402194869 831.229570123176</t>
  </si>
  <si>
    <t>-525.709317864537 121.596057188618 -97.2798627901433</t>
  </si>
  <si>
    <t>-526.090087889299 104.414398123823 317.939591859614</t>
  </si>
  <si>
    <t>-561.870818107512 48.0571768850384 776.00618117942</t>
  </si>
  <si>
    <t>-409.561033541209 57.5826474668095 826.945442040682</t>
  </si>
  <si>
    <t>9763-20170724T120911.440115300.bin</t>
  </si>
  <si>
    <t>-536.090885764673 213.297000515913 -97.3612526747862</t>
  </si>
  <si>
    <t>-557.733281617736 208.669751651725 -205.84021874208</t>
  </si>
  <si>
    <t>-571.17116843441 206.785589885219 -297.719038968796</t>
  </si>
  <si>
    <t>-582.285115528632 205.755255494885 -380.866820332375</t>
  </si>
  <si>
    <t>-591.778863254811 205.337592063708 -464.220449219792</t>
  </si>
  <si>
    <t>-603.855397327094 205.333014139924 -586.282155101585</t>
  </si>
  <si>
    <t>-594.344516787968 205.547016638984 -664.062041438638</t>
  </si>
  <si>
    <t>-595.451475044221 236.540640118686 -533.031063151475</t>
  </si>
  <si>
    <t>-570.812801995097 388.380405022795 -507.075812406903</t>
  </si>
  <si>
    <t>-486.648233658025 438.51647869008 -242.536192955907</t>
  </si>
  <si>
    <t>-261.903501567612 382.75840579393 -224.387390235313</t>
  </si>
  <si>
    <t>-601.661169498437 174.129320748541 -532.414183203549</t>
  </si>
  <si>
    <t>-623.530473371928 22.6957478118347 -501.972586393991</t>
  </si>
  <si>
    <t>-423.298144317867 85.9010480560578 -353.871170110036</t>
  </si>
  <si>
    <t>-546.648714010836 304.847466339506 -100.752655458411</t>
  </si>
  <si>
    <t>-578.418942565536 302.183845822163 313.597698919634</t>
  </si>
  <si>
    <t>-629.545888441043 321.614729688467 773.570093782161</t>
  </si>
  <si>
    <t>-479.381502053957 326.412671505685 831.115420231788</t>
  </si>
  <si>
    <t>-525.765135444265 121.663027226979 -97.3529781484499</t>
  </si>
  <si>
    <t>-526.003030435006 104.44802787122 317.865291442001</t>
  </si>
  <si>
    <t>-561.996851201799 48.0483077241395 775.962982952747</t>
  </si>
  <si>
    <t>-409.573993256034 56.9509264023359 826.676248855083</t>
  </si>
  <si>
    <t>9763-20170724T120911.476191600.bin</t>
  </si>
  <si>
    <t>-536.054828989598 213.418247555965 -97.4343826691553</t>
  </si>
  <si>
    <t>-557.705757633029 208.792435721774 -205.911741667933</t>
  </si>
  <si>
    <t>-571.13587893591 206.921895998684 -297.791898872021</t>
  </si>
  <si>
    <t>-582.236508371473 205.908555086493 -380.941660066306</t>
  </si>
  <si>
    <t>-591.71048923899 205.512548651581 -464.29773016338</t>
  </si>
  <si>
    <t>-603.750833335621 205.544358299599 -586.36305508739</t>
  </si>
  <si>
    <t>-594.246929451935 205.804406159888 -664.143699530476</t>
  </si>
  <si>
    <t>-595.37293905924 236.737028013062 -533.099081328714</t>
  </si>
  <si>
    <t>-570.821048475643 388.581470854214 -507.104502403146</t>
  </si>
  <si>
    <t>-487.553576551998 438.239665181774 -242.191003513397</t>
  </si>
  <si>
    <t>-262.919280325759 382.069781699757 -223.945327678476</t>
  </si>
  <si>
    <t>-601.562389622446 174.323663524255 -532.504729254096</t>
  </si>
  <si>
    <t>-623.50277333504 22.9130049843579 -501.977880579394</t>
  </si>
  <si>
    <t>-423.288236373294 86.3656362044094 -353.554312803152</t>
  </si>
  <si>
    <t>-546.5993397606 304.987773068818 -100.833802594633</t>
  </si>
  <si>
    <t>-578.416395227939 302.266507874723 313.512569848835</t>
  </si>
  <si>
    <t>-629.549715689394 321.661791567964 773.471952246398</t>
  </si>
  <si>
    <t>-479.385481551403 326.426631236407 831.020316191353</t>
  </si>
  <si>
    <t>-525.766648926793 121.759859191974 -97.3908438626993</t>
  </si>
  <si>
    <t>-525.850024020816 104.583235341979 317.829092454834</t>
  </si>
  <si>
    <t>-562.06954202976 48.0429531555058 775.935429103044</t>
  </si>
  <si>
    <t>-409.610888732638 57.1479012158538 826.505093116615</t>
  </si>
  <si>
    <t>9763-20170724T120911.542366900.bin</t>
  </si>
  <si>
    <t>-535.851932159641 213.760562144296 -97.4775030737545</t>
  </si>
  <si>
    <t>-557.541310803269 209.163490642674 -205.948416544101</t>
  </si>
  <si>
    <t>-570.882014387933 207.317680867196 -297.84207643012</t>
  </si>
  <si>
    <t>-581.853319649321 206.32422207799 -381.009304376202</t>
  </si>
  <si>
    <t>-591.149483739359 205.944421003432 -464.385301187026</t>
  </si>
  <si>
    <t>-602.876965122947 205.995244668132 -586.481204925545</t>
  </si>
  <si>
    <t>-593.291875754624 206.267506566095 -664.251788797076</t>
  </si>
  <si>
    <t>-594.685042153294 237.184697856144 -533.186218114305</t>
  </si>
  <si>
    <t>-570.675413028639 389.119785328634 -507.168061920096</t>
  </si>
  <si>
    <t>-488.998809703755 437.109720491886 -241.453018604368</t>
  </si>
  <si>
    <t>-264.620370027454 379.855834236594 -223.429619673292</t>
  </si>
  <si>
    <t>-600.777027082269 174.761344861606 -532.627039352655</t>
  </si>
  <si>
    <t>-622.686773692934 23.3774966252101 -501.979001466964</t>
  </si>
  <si>
    <t>-422.664273624969 87.1279989894583 -352.965860139715</t>
  </si>
  <si>
    <t>-546.331808291519 305.37631490114 -100.900347712735</t>
  </si>
  <si>
    <t>-578.272930232361 302.477031041969 313.435217854143</t>
  </si>
  <si>
    <t>-629.554556405319 321.755168209162 773.342735276348</t>
  </si>
  <si>
    <t>-479.389256386671 326.578916096205 830.883394567228</t>
  </si>
  <si>
    <t>-525.684637346738 122.057072248052 -97.3993768216721</t>
  </si>
  <si>
    <t>-525.553177280011 104.89006147669 317.820942993597</t>
  </si>
  <si>
    <t>-562.135881689482 48.0574467113181 775.893751772775</t>
  </si>
  <si>
    <t>-409.639863740738 57.1453567015967 826.35364360628</t>
  </si>
  <si>
    <t>9763-20170724T120911.576074300.bin</t>
  </si>
  <si>
    <t>-535.752012201607 213.964625842506 -97.4789507529911</t>
  </si>
  <si>
    <t>-557.453773584454 209.36671547354 -205.947272890861</t>
  </si>
  <si>
    <t>-570.75521291024 207.529498788481 -297.846913065394</t>
  </si>
  <si>
    <t>-581.670915622243 206.546787683985 -381.021477885699</t>
  </si>
  <si>
    <t>-590.891313072663 206.180443927956 -464.406071026799</t>
  </si>
  <si>
    <t>-602.485916907388 206.253193416747 -586.514483963408</t>
  </si>
  <si>
    <t>-592.830050952196 206.522858036695 -664.276359053522</t>
  </si>
  <si>
    <t>-594.382983847862 237.436067563741 -533.20217618201</t>
  </si>
  <si>
    <t>-570.713794866511 389.41612708756 -507.163814083298</t>
  </si>
  <si>
    <t>-489.864037817971 436.624866595569 -241.0561349515</t>
  </si>
  <si>
    <t>-265.554180913975 379.011213195819 -223.328109386711</t>
  </si>
  <si>
    <t>-600.41356597681 175.006606070194 -532.666742110708</t>
  </si>
  <si>
    <t>-622.248557144521 23.6101901924733 -502.010990706563</t>
  </si>
  <si>
    <t>-422.325167737568 87.4977217684077 -352.732353915292</t>
  </si>
  <si>
    <t>-546.189035490559 305.590451175338 -100.911969170255</t>
  </si>
  <si>
    <t>-578.215098283261 302.58353499655 313.416240779931</t>
  </si>
  <si>
    <t>-629.569354555269 321.738174349356 773.303148891144</t>
  </si>
  <si>
    <t>-479.401708046032 326.578717883607 830.83645493533</t>
  </si>
  <si>
    <t>-525.6292303049 122.238780007237 -97.3863219639031</t>
  </si>
  <si>
    <t>-525.458578004467 104.978457103955 317.830019086185</t>
  </si>
  <si>
    <t>-562.133155260043 47.9738649060027 775.884731161768</t>
  </si>
  <si>
    <t>-409.60145856555 56.4987427974056 826.334941448283</t>
  </si>
  <si>
    <t>9763-20170724T120911.641244300.bin</t>
  </si>
  <si>
    <t>-535.557126436379 214.388799567302 -97.4606830246097</t>
  </si>
  <si>
    <t>-557.290307954726 209.786640979629 -205.922549766864</t>
  </si>
  <si>
    <t>-570.589033665629 208.017186784257 -297.82381681249</t>
  </si>
  <si>
    <t>-581.489065622497 207.12336858542 -381.00146582317</t>
  </si>
  <si>
    <t>-590.67955324681 206.874558240486 -464.389851156338</t>
  </si>
  <si>
    <t>-602.213754265449 207.150815467087 -586.503876615832</t>
  </si>
  <si>
    <t>-592.425492486945 207.516790104308 -664.248659395716</t>
  </si>
  <si>
    <t>-594.198372626792 238.250666223995 -533.129668547869</t>
  </si>
  <si>
    <t>-571.223751753992 390.330717442847 -507.048828920241</t>
  </si>
  <si>
    <t>-491.932561505736 436.091096846687 -240.220266251869</t>
  </si>
  <si>
    <t>-267.51444821643 378.883358887708 -222.547963043277</t>
  </si>
  <si>
    <t>-600.106882769772 175.808576748952 -532.712797624454</t>
  </si>
  <si>
    <t>-621.799611090157 24.3733496862142 -502.144275139335</t>
  </si>
  <si>
    <t>-421.662632390083 88.4440127694984 -352.48720352844</t>
  </si>
  <si>
    <t>-545.951903948044 306.065009694397 -100.923043110618</t>
  </si>
  <si>
    <t>-578.143116816349 302.881702809827 313.391051809145</t>
  </si>
  <si>
    <t>-629.583369179946 321.80744102603 773.250807193176</t>
  </si>
  <si>
    <t>-479.408366736381 326.58347909669 830.770240369022</t>
  </si>
  <si>
    <t>-525.477065209342 122.638523216808 -97.3797715376622</t>
  </si>
  <si>
    <t>-525.324935119588 105.207085790524 317.829481344271</t>
  </si>
  <si>
    <t>-562.147548786922 47.9727605753908 775.867918978165</t>
  </si>
  <si>
    <t>-409.608757898337 56.6079772412804 826.278021781837</t>
  </si>
  <si>
    <t>9763-20170724T120911.677346600.bin</t>
  </si>
  <si>
    <t>-535.524420400034 214.560635291702 -97.4385299828236</t>
  </si>
  <si>
    <t>-557.276108429612 209.955686593748 -205.896627419997</t>
  </si>
  <si>
    <t>-570.57014232014 208.223290195455 -297.79920743433</t>
  </si>
  <si>
    <t>-581.456728943574 207.378405612312 -380.979131741555</t>
  </si>
  <si>
    <t>-590.6241952532 207.19374068554 -464.370253971113</t>
  </si>
  <si>
    <t>-602.113387911634 207.581227570139 -586.488078770878</t>
  </si>
  <si>
    <t>-592.242902756737 208.023643329439 -664.22220590964</t>
  </si>
  <si>
    <t>-594.153367535265 238.635913456716 -533.079433111282</t>
  </si>
  <si>
    <t>-571.546995053686 390.776539215134 -506.983905839156</t>
  </si>
  <si>
    <t>-492.890100803364 436.021115761646 -239.879890528361</t>
  </si>
  <si>
    <t>-268.449417087701 378.969552449318 -221.990185388182</t>
  </si>
  <si>
    <t>-599.990650687667 176.186634069432 -532.728165354133</t>
  </si>
  <si>
    <t>-621.613454956002 24.729921705642 -502.271280365804</t>
  </si>
  <si>
    <t>-421.149057163535 88.7843692214074 -352.245514689612</t>
  </si>
  <si>
    <t>-545.937255905185 306.247243059168 -100.91370847229</t>
  </si>
  <si>
    <t>-578.093344190453 302.987714562706 313.402608200222</t>
  </si>
  <si>
    <t>-629.589562655175 321.825443786636 773.23807582531</t>
  </si>
  <si>
    <t>-479.410767738367 326.478155280168 830.757865261005</t>
  </si>
  <si>
    <t>-525.412757323918 122.771286394368 -97.3629005044247</t>
  </si>
  <si>
    <t>-525.172815577178 105.347305667634 317.846584149162</t>
  </si>
  <si>
    <t>-562.152636045314 47.9362785027142 775.857028866504</t>
  </si>
  <si>
    <t>-409.58550381203 56.1272099241448 826.255460543115</t>
  </si>
  <si>
    <t>9763-20170724T120911.744524100.bin</t>
  </si>
  <si>
    <t>-535.51148904913 214.790689694212 -97.4125865079802</t>
  </si>
  <si>
    <t>-557.230933226262 210.164380187157 -205.876176407154</t>
  </si>
  <si>
    <t>-570.44094833184 208.45481753003 -297.791535436095</t>
  </si>
  <si>
    <t>-581.228050750049 207.643732563607 -380.984680315766</t>
  </si>
  <si>
    <t>-590.271523870174 207.506857511582 -464.389365787356</t>
  </si>
  <si>
    <t>-601.55222821273 207.978682792062 -586.526431245642</t>
  </si>
  <si>
    <t>-591.509948605029 208.556831302511 -664.237619018152</t>
  </si>
  <si>
    <t>-593.744439693044 239.00186765233 -533.077119950234</t>
  </si>
  <si>
    <t>-571.752876203324 391.21320209437 -506.90783181109</t>
  </si>
  <si>
    <t>-494.129316035518 435.919240900641 -239.410988933917</t>
  </si>
  <si>
    <t>-269.688434042669 379.233585068361 -220.396137813403</t>
  </si>
  <si>
    <t>-599.46030749071 176.541416330193 -532.790301688552</t>
  </si>
  <si>
    <t>-620.732307124433 24.970439196411 -502.633309843196</t>
  </si>
  <si>
    <t>-420.007940330957 88.8792359025406 -351.807165546277</t>
  </si>
  <si>
    <t>-546.015428213366 306.41856566007 -100.894755047129</t>
  </si>
  <si>
    <t>-578.14546307737 303.095138992939 313.42306641767</t>
  </si>
  <si>
    <t>-629.61565739861 321.79839586776 773.23515014575</t>
  </si>
  <si>
    <t>-479.439722683976 326.564825441475 830.752859048003</t>
  </si>
  <si>
    <t>-525.291254272374 123.037890918755 -97.3352285520872</t>
  </si>
  <si>
    <t>-525.03898716988 105.604260147825 317.87387773015</t>
  </si>
  <si>
    <t>-562.176137252749 47.968369742186 775.830744235567</t>
  </si>
  <si>
    <t>-409.612578901047 56.4624681519126 826.18981580893</t>
  </si>
  <si>
    <t>9763-20170724T120911.798688900.bin</t>
  </si>
  <si>
    <t>-535.488057964126 214.835646608726 -97.4061333362022</t>
  </si>
  <si>
    <t>-557.182028151079 210.205554483749 -205.874736267655</t>
  </si>
  <si>
    <t>-570.364257630597 208.51255871283 -297.79428079611</t>
  </si>
  <si>
    <t>-581.123054760023 207.723709323867 -380.991401175377</t>
  </si>
  <si>
    <t>-590.134755415049 207.616529198261 -464.399510129344</t>
  </si>
  <si>
    <t>-601.364934637586 208.139506986525 -586.540933798806</t>
  </si>
  <si>
    <t>-591.279686698737 208.796739718785 -664.245901300002</t>
  </si>
  <si>
    <t>-593.604221935605 239.142877909248 -533.0729993993</t>
  </si>
  <si>
    <t>-571.885616837724 391.385538752993 -506.838001744043</t>
  </si>
  <si>
    <t>-494.7104163361 435.92915065438 -239.184439609783</t>
  </si>
  <si>
    <t>-270.213832934668 379.614833457633 -219.729018466176</t>
  </si>
  <si>
    <t>-599.270190311637 176.677371196517 -532.819568435151</t>
  </si>
  <si>
    <t>-620.390696567344 25.0585179459745 -502.793891968677</t>
  </si>
  <si>
    <t>-419.610518669516 88.712214238552 -351.43967965797</t>
  </si>
  <si>
    <t>-546.06037214812 306.445405381794 -100.888402749907</t>
  </si>
  <si>
    <t>-578.253623242931 303.102405327339 313.424408063188</t>
  </si>
  <si>
    <t>-629.625434223151 321.796289845181 773.242011149984</t>
  </si>
  <si>
    <t>-479.448872711432 326.538147328215 830.760088010454</t>
  </si>
  <si>
    <t>-525.190625059675 123.118615237161 -97.337233281761</t>
  </si>
  <si>
    <t>-525.029889788577 105.622729845607 317.869321343119</t>
  </si>
  <si>
    <t>-562.178607951703 47.967382338152 775.820263093406</t>
  </si>
  <si>
    <t>-409.632622411681 56.8437064594839 826.166581935326</t>
  </si>
  <si>
    <t>9763-20170724T120911.804706300.bin</t>
  </si>
  <si>
    <t>-535.458226781795 214.803786614642 -97.4047484932663</t>
  </si>
  <si>
    <t>-557.119657338283 210.180171129055 -205.880083610666</t>
  </si>
  <si>
    <t>-570.279937844636 208.510762984482 -297.803292358634</t>
  </si>
  <si>
    <t>-581.020502483613 207.74974404837 -381.002951040623</t>
  </si>
  <si>
    <t>-590.015296996653 207.677550320934 -464.412871375702</t>
  </si>
  <si>
    <t>-601.22207829802 208.25881573009 -586.556169012414</t>
  </si>
  <si>
    <t>-591.116842718928 208.991979590402 -664.257946063123</t>
  </si>
  <si>
    <t>-593.489900876616 239.238201974653 -533.070401906464</t>
  </si>
  <si>
    <t>-572.056950835463 391.512442994469 -506.782086299039</t>
  </si>
  <si>
    <t>-495.195640434943 435.958475440076 -239.022071893984</t>
  </si>
  <si>
    <t>-270.644643523455 380.012437039916 -219.136957331805</t>
  </si>
  <si>
    <t>-599.119359800592 176.769455289868 -532.851278672248</t>
  </si>
  <si>
    <t>-620.110320512232 25.1060170792875 -502.955253568072</t>
  </si>
  <si>
    <t>-419.279475831042 88.6852437314137 -351.109703272085</t>
  </si>
  <si>
    <t>-546.10016179505 306.39423292838 -100.871834516476</t>
  </si>
  <si>
    <t>-578.32602383342 303.08879449751 313.438633037386</t>
  </si>
  <si>
    <t>-629.611594939769 321.895902917665 773.252184452983</t>
  </si>
  <si>
    <t>-479.43496426896 326.586259647684 830.774511491304</t>
  </si>
  <si>
    <t>-525.087315894632 123.104256566345 -97.3461129664778</t>
  </si>
  <si>
    <t>-524.948075754969 105.582750036376 317.859374596878</t>
  </si>
  <si>
    <t>-562.176097708515 47.9585311319556 775.815336211302</t>
  </si>
  <si>
    <t>-409.641379143648 57.0383183015349 826.159628481038</t>
  </si>
  <si>
    <t>9763-20170724T120911.889953300.bin</t>
  </si>
  <si>
    <t>-535.465340269672 214.671003784207 -97.4074896477332</t>
  </si>
  <si>
    <t>-557.120621705441 210.06491958876 -205.884811600854</t>
  </si>
  <si>
    <t>-570.284523262543 208.428151457822 -297.807957548104</t>
  </si>
  <si>
    <t>-581.031326839815 207.703714592314 -381.007191644723</t>
  </si>
  <si>
    <t>-590.034971677577 207.675318499821 -464.416283569325</t>
  </si>
  <si>
    <t>-601.25727906371 208.32853052571 -586.557740532781</t>
  </si>
  <si>
    <t>-591.152770643005 209.134673255778 -664.258952307921</t>
  </si>
  <si>
    <t>-593.532202024234 239.277575871806 -533.053390546756</t>
  </si>
  <si>
    <t>-572.322098750891 391.57974023622 -506.749661472665</t>
  </si>
  <si>
    <t>-495.805659227604 435.759129373857 -238.846706653535</t>
  </si>
  <si>
    <t>-271.314940659793 379.563251454159 -218.985275965444</t>
  </si>
  <si>
    <t>-599.133830192119 176.806113706982 -532.872805294218</t>
  </si>
  <si>
    <t>-619.99356031924 25.0985719963269 -503.113344330229</t>
  </si>
  <si>
    <t>-419.158935499528 88.7375682003703 -350.792512164913</t>
  </si>
  <si>
    <t>-546.208987753379 306.299058932963 -100.858744134624</t>
  </si>
  <si>
    <t>-578.379116044176 302.981801992583 313.4559291555</t>
  </si>
  <si>
    <t>-629.592717756603 322.000572609606 773.27067204775</t>
  </si>
  <si>
    <t>-479.418304033846 326.697944111885 830.797922369506</t>
  </si>
  <si>
    <t>-525.007621673491 122.930509633843 -97.3659156558797</t>
  </si>
  <si>
    <t>-524.842358665052 105.447610086127 317.841202285401</t>
  </si>
  <si>
    <t>-562.146796046819 47.8276879222933 775.808457467873</t>
  </si>
  <si>
    <t>-409.541895074462 55.3520360189896 826.196294863562</t>
  </si>
  <si>
    <t>9763-20170724T120911.941085900.bin</t>
  </si>
  <si>
    <t>-535.886452467265 214.186380762213 -97.4277396110891</t>
  </si>
  <si>
    <t>-557.618691909327 209.633266672728 -205.891936186622</t>
  </si>
  <si>
    <t>-570.859857258453 208.085438536993 -297.805512161197</t>
  </si>
  <si>
    <t>-581.680621455899 207.459159099527 -380.996005448652</t>
  </si>
  <si>
    <t>-590.761760242054 207.547930503893 -464.396574997394</t>
  </si>
  <si>
    <t>-602.100701026587 208.393455600724 -586.526188808889</t>
  </si>
  <si>
    <t>-592.094189251272 209.364081735031 -664.238010596101</t>
  </si>
  <si>
    <t>-594.357166934029 239.261278583554 -532.977493173066</t>
  </si>
  <si>
    <t>-573.575894279694 391.623830291196 -506.727820063621</t>
  </si>
  <si>
    <t>-497.858164241002 435.517452891149 -238.55099381756</t>
  </si>
  <si>
    <t>-273.887648577743 377.261530670545 -218.752562653089</t>
  </si>
  <si>
    <t>-599.893329195886 176.783713466411 -532.896058315178</t>
  </si>
  <si>
    <t>-620.405594836614 24.9451442102913 -503.52295754995</t>
  </si>
  <si>
    <t>-420.503037797897 89.431795633966 -350.127029315058</t>
  </si>
  <si>
    <t>-546.683239639527 305.827704380285 -100.804702298035</t>
  </si>
  <si>
    <t>-578.549955152372 302.71196874223 313.535013563084</t>
  </si>
  <si>
    <t>-629.622826352802 321.903427755079 773.363776607522</t>
  </si>
  <si>
    <t>-479.451574896513 326.547368835547 830.903781719956</t>
  </si>
  <si>
    <t>-525.42782304491 122.420975694055 -97.4090480978299</t>
  </si>
  <si>
    <t>-524.737158804688 105.359175316229 317.815065725844</t>
  </si>
  <si>
    <t>-562.166201977341 47.9151866621401 775.786725085894</t>
  </si>
  <si>
    <t>-409.631919043401 56.8232658748377 826.163020561242</t>
  </si>
  <si>
    <t>9763-20170724T120911.978228900.bin</t>
  </si>
  <si>
    <t>-536.180910119989 214.087323221027 -97.4239515425809</t>
  </si>
  <si>
    <t>-557.932829457854 209.540021908861 -205.88442564637</t>
  </si>
  <si>
    <t>-571.176250287444 208.006864398603 -297.797914407715</t>
  </si>
  <si>
    <t>-581.992983533729 207.396928446432 -380.989069708273</t>
  </si>
  <si>
    <t>-591.063850457583 207.504997913777 -464.390713651935</t>
  </si>
  <si>
    <t>-602.380620654712 208.382171584908 -586.52224131367</t>
  </si>
  <si>
    <t>-592.404511882586 209.417230557876 -664.237139496648</t>
  </si>
  <si>
    <t>-594.641181520023 239.235703932282 -532.964623223976</t>
  </si>
  <si>
    <t>-573.86720683938 391.609170611415 -506.767499462114</t>
  </si>
  <si>
    <t>-498.107900257508 435.514579271629 -238.6043874808</t>
  </si>
  <si>
    <t>-274.627993048947 375.305402164443 -219.107917820601</t>
  </si>
  <si>
    <t>-600.188569935444 176.759159142699 -532.899315461366</t>
  </si>
  <si>
    <t>-620.656892369819 24.8864928363942 -503.660217440861</t>
  </si>
  <si>
    <t>-421.185151373467 89.7419518006236 -350.031714962688</t>
  </si>
  <si>
    <t>-547.002386962762 305.739482559049 -100.797505868425</t>
  </si>
  <si>
    <t>-578.693093351389 302.662679448934 313.556063437625</t>
  </si>
  <si>
    <t>-629.647554948014 321.83869395309 773.404196412256</t>
  </si>
  <si>
    <t>-479.475993823011 326.657584073569 830.929240415256</t>
  </si>
  <si>
    <t>-525.685973371211 122.313246947689 -97.4226281987519</t>
  </si>
  <si>
    <t>-524.836881035713 105.329676323942 317.804303211202</t>
  </si>
  <si>
    <t>-562.162126360309 47.8940658667957 775.788144455105</t>
  </si>
  <si>
    <t>-409.642571691312 57.0613674654132 826.162215453913</t>
  </si>
  <si>
    <t>9763-20170724T120912.040394200.bin</t>
  </si>
  <si>
    <t>-536.981141190853 214.00141722741 -97.4375720955258</t>
  </si>
  <si>
    <t>-558.753684278301 209.436280299378 -205.893163622331</t>
  </si>
  <si>
    <t>-572.012991565055 207.936877015098 -297.804966388054</t>
  </si>
  <si>
    <t>-582.841695250252 207.375813634873 -380.994941600541</t>
  </si>
  <si>
    <t>-591.921248485617 207.550817088461 -464.395472406003</t>
  </si>
  <si>
    <t>-603.246222205782 208.544936889846 -586.525291988717</t>
  </si>
  <si>
    <t>-593.33815338287 209.718965320978 -664.246947752709</t>
  </si>
  <si>
    <t>-595.485529568057 239.345695970374 -532.940370563443</t>
  </si>
  <si>
    <t>-574.365436581608 391.66729805237 -506.692984324203</t>
  </si>
  <si>
    <t>-498.112934689091 435.615684487381 -238.67668957066</t>
  </si>
  <si>
    <t>-274.381287806278 377.439993739654 -216.131713514855</t>
  </si>
  <si>
    <t>-601.068200604427 176.872105056843 -532.931205012796</t>
  </si>
  <si>
    <t>-621.474007013757 24.9431447754719 -503.960127391624</t>
  </si>
  <si>
    <t>-422.761027417092 90.3545654353261 -349.600258946555</t>
  </si>
  <si>
    <t>-547.875181005949 305.730069801064 -100.807220459181</t>
  </si>
  <si>
    <t>-579.186905950786 302.784625766651 313.576084009425</t>
  </si>
  <si>
    <t>-629.668728788698 321.893640691611 773.488564267362</t>
  </si>
  <si>
    <t>-479.474440305161 326.619746407293 830.961834933927</t>
  </si>
  <si>
    <t>-526.378094375651 122.155691142983 -97.4506175524558</t>
  </si>
  <si>
    <t>-525.139587205304 105.363063030348 317.78321472911</t>
  </si>
  <si>
    <t>-562.146783324003 47.7777923858193 775.792348267795</t>
  </si>
  <si>
    <t>-409.581251924992 56.0864970129117 826.176223750243</t>
  </si>
  <si>
    <t>9763-20170724T120912.107577300.bin</t>
  </si>
  <si>
    <t>-537.942196023492 213.991515354314 -97.4458401408538</t>
  </si>
  <si>
    <t>-559.806053266935 209.404582700658 -205.882130745273</t>
  </si>
  <si>
    <t>-573.063500939273 207.935665056713 -297.79462053109</t>
  </si>
  <si>
    <t>-583.856934816297 207.419487913994 -380.989489734466</t>
  </si>
  <si>
    <t>-592.866564367522 207.654528405931 -464.397472736851</t>
  </si>
  <si>
    <t>-604.05046788855 208.751129534834 -586.539488522325</t>
  </si>
  <si>
    <t>-594.190879228853 209.992545297488 -664.26622695134</t>
  </si>
  <si>
    <t>-596.321848467101 239.504081553916 -532.922467100808</t>
  </si>
  <si>
    <t>-575.186433327341 391.861853157806 -506.865757848564</t>
  </si>
  <si>
    <t>-498.43615734546 436.116977755269 -239.042221622633</t>
  </si>
  <si>
    <t>-274.270280251928 380.133811011758 -215.291837867629</t>
  </si>
  <si>
    <t>-601.964261061417 177.03589027649 -532.966693914109</t>
  </si>
  <si>
    <t>-622.42673279103 25.0612470503527 -504.332062485471</t>
  </si>
  <si>
    <t>-423.600270749317 90.0899464679133 -348.714337268385</t>
  </si>
  <si>
    <t>-548.886912481652 305.789861281216 -100.820795076478</t>
  </si>
  <si>
    <t>-579.698208652188 302.930750022827 313.600646194808</t>
  </si>
  <si>
    <t>-629.690575917603 321.946669189625 773.57834026669</t>
  </si>
  <si>
    <t>-479.470865795184 326.61298037345 830.989852781815</t>
  </si>
  <si>
    <t>-527.323281050961 122.050931807659 -97.4579796587728</t>
  </si>
  <si>
    <t>-525.433305451175 105.569749420957 317.785805406899</t>
  </si>
  <si>
    <t>-562.16627544499 47.7729634512768 775.791734536097</t>
  </si>
  <si>
    <t>-409.572471463487 55.7117228952179 826.149782374137</t>
  </si>
  <si>
    <t>9763-20170724T120912.143696200.bin</t>
  </si>
  <si>
    <t>-538.54258944372 213.972864712677 -97.4669246469778</t>
  </si>
  <si>
    <t>-560.44845765783 209.383650944344 -205.894727270878</t>
  </si>
  <si>
    <t>-573.736867353589 207.901246584379 -297.802507035098</t>
  </si>
  <si>
    <t>-584.556950327355 207.367948716393 -380.993705656314</t>
  </si>
  <si>
    <t>-593.592121288608 207.580516774705 -464.399147946442</t>
  </si>
  <si>
    <t>-604.812084948809 208.639171722744 -586.537999902058</t>
  </si>
  <si>
    <t>-594.987638569532 209.883202062707 -664.269316714781</t>
  </si>
  <si>
    <t>-597.063345998008 239.408071780762 -532.933433681338</t>
  </si>
  <si>
    <t>-576.137064464024 391.840216807053 -507.073075676503</t>
  </si>
  <si>
    <t>-498.697570553534 435.799979869777 -239.399345107328</t>
  </si>
  <si>
    <t>-274.480613796024 379.936605910912 -215.849771368528</t>
  </si>
  <si>
    <t>-602.714408721483 176.941016882674 -532.955637732927</t>
  </si>
  <si>
    <t>-623.069571078847 24.9307642524693 -504.435438053687</t>
  </si>
  <si>
    <t>-424.249361543729 89.7975903955371 -348.275090307457</t>
  </si>
  <si>
    <t>-549.500301056333 305.79453533172 -100.836680026468</t>
  </si>
  <si>
    <t>-580.003629578484 302.967011504468 313.607745150573</t>
  </si>
  <si>
    <t>-629.708966279778 321.9373176311 773.620523668049</t>
  </si>
  <si>
    <t>-479.482638884861 326.826669832191 830.996215653319</t>
  </si>
  <si>
    <t>-527.922441679404 122.046729048949 -97.4745116094469</t>
  </si>
  <si>
    <t>-525.678165700378 105.716095608843 317.773439072991</t>
  </si>
  <si>
    <t>-562.194659101284 47.8548879934508 775.784632587321</t>
  </si>
  <si>
    <t>-409.63643749882 56.7239377627295 826.095234554333</t>
  </si>
  <si>
    <t>9763-20170724T120912.176303800.bin</t>
  </si>
  <si>
    <t>-539.161824462379 213.931829079393 -97.4853381400391</t>
  </si>
  <si>
    <t>-561.095198256098 209.326801662482 -205.906906358432</t>
  </si>
  <si>
    <t>-574.460298509999 207.82018614711 -297.80322917916</t>
  </si>
  <si>
    <t>-585.371122594071 207.262191154817 -380.982345851042</t>
  </si>
  <si>
    <t>-594.518627696357 207.44742398976 -464.375498181813</t>
  </si>
  <si>
    <t>-605.926685886247 208.463641445081 -586.497455887587</t>
  </si>
  <si>
    <t>-596.164054742043 209.69798135599 -664.236517194263</t>
  </si>
  <si>
    <t>-598.075180350409 239.24952975254 -532.917421741343</t>
  </si>
  <si>
    <t>-577.114247952467 391.68679486672 -507.187422820034</t>
  </si>
  <si>
    <t>-499.178981869958 435.577803134816 -239.646264672005</t>
  </si>
  <si>
    <t>-274.941118188876 379.787659429098 -216.12242360511</t>
  </si>
  <si>
    <t>-603.766666558681 176.785936859348 -532.905431079625</t>
  </si>
  <si>
    <t>-624.039070050551 24.7476341411991 -504.457326058623</t>
  </si>
  <si>
    <t>-425.107221035189 89.4751557625304 -347.891104007247</t>
  </si>
  <si>
    <t>-550.152219002408 305.760584506808 -100.858156431099</t>
  </si>
  <si>
    <t>-580.363803624346 303.016021829808 313.608137769815</t>
  </si>
  <si>
    <t>-629.742403550016 321.919802502272 773.652099833928</t>
  </si>
  <si>
    <t>-479.492724211031 326.368311207157 831.00245608771</t>
  </si>
  <si>
    <t>-528.50226799352 122.009456639284 -97.4915838422334</t>
  </si>
  <si>
    <t>-525.959474369419 105.793700985425 317.759137205648</t>
  </si>
  <si>
    <t>-562.205335103627 47.820067764613 775.781602240285</t>
  </si>
  <si>
    <t>-409.629702910673 56.5098971428729 826.070572594726</t>
  </si>
  <si>
    <t>9763-20170724T120912.242478400.bin</t>
  </si>
  <si>
    <t>-540.3928967848 213.684052946899 -97.5422648159824</t>
  </si>
  <si>
    <t>-562.380163847223 209.016181501602 -205.950213581911</t>
  </si>
  <si>
    <t>-575.892610999418 207.470940029388 -297.824316879109</t>
  </si>
  <si>
    <t>-586.976365188985 206.883780836105 -380.980428887974</t>
  </si>
  <si>
    <t>-596.335996294412 207.046669686503 -464.350106537416</t>
  </si>
  <si>
    <t>-608.096586367086 208.037792866107 -586.438729045467</t>
  </si>
  <si>
    <t>-598.432933434951 209.252704350573 -664.190596336178</t>
  </si>
  <si>
    <t>-600.030779986588 238.829228740527 -532.893809290882</t>
  </si>
  <si>
    <t>-578.655799727702 391.24486776229 -507.404274155904</t>
  </si>
  <si>
    <t>-500.145369027284 436.079621495927 -240.188002345653</t>
  </si>
  <si>
    <t>-276.023956668105 380.201708840274 -215.779467014617</t>
  </si>
  <si>
    <t>-605.841451831868 176.376727212969 -532.840903861202</t>
  </si>
  <si>
    <t>-626.073530490135 24.3068903225706 -504.533824222734</t>
  </si>
  <si>
    <t>-426.58970009544 88.9307698098628 -347.197390790799</t>
  </si>
  <si>
    <t>-551.525091701488 305.492459433049 -100.945247295791</t>
  </si>
  <si>
    <t>-581.221398934183 302.961474188757 313.559712697096</t>
  </si>
  <si>
    <t>-629.809076924473 321.868477390769 773.688633257319</t>
  </si>
  <si>
    <t>-479.52780656581 326.396774231016 830.950078846953</t>
  </si>
  <si>
    <t>-529.567002529815 121.73512405988 -97.5474432320667</t>
  </si>
  <si>
    <t>-526.578229463676 105.816052811262 317.711790935558</t>
  </si>
  <si>
    <t>-562.265102237297 47.8182641871397 775.772776558652</t>
  </si>
  <si>
    <t>-409.657239883848 56.5685668634098 825.953381359136</t>
  </si>
  <si>
    <t>9763-20170724T120912.307072500.bin</t>
  </si>
  <si>
    <t>-541.649921780377 213.359059815687 -97.6179034879452</t>
  </si>
  <si>
    <t>-563.7798250341 208.624004195618 -205.993875487534</t>
  </si>
  <si>
    <t>-577.354464035511 207.012599512304 -297.857714856078</t>
  </si>
  <si>
    <t>-588.470383895189 206.358368779147 -381.008988472805</t>
  </si>
  <si>
    <t>-597.838077446016 206.445235013424 -464.377994694604</t>
  </si>
  <si>
    <t>-609.58406917749 207.312750050945 -586.468997003862</t>
  </si>
  <si>
    <t>-599.911356580616 208.504768788963 -664.220011093484</t>
  </si>
  <si>
    <t>-601.497401029673 238.156044209367 -532.956739657102</t>
  </si>
  <si>
    <t>-580.051087408889 390.602694217715 -507.724102219081</t>
  </si>
  <si>
    <t>-500.711301195484 436.360499904863 -240.909515081104</t>
  </si>
  <si>
    <t>-276.771140830248 379.960785072881 -216.041811479808</t>
  </si>
  <si>
    <t>-607.362494441943 175.708601389828 -532.836200452568</t>
  </si>
  <si>
    <t>-627.403493687693 23.5709962770429 -504.733176338405</t>
  </si>
  <si>
    <t>-428.003057104416 87.7165972304861 -346.389064626366</t>
  </si>
  <si>
    <t>-552.974850695033 305.130441681619 -101.035301210816</t>
  </si>
  <si>
    <t>-581.956192861659 302.832663388939 313.521577498376</t>
  </si>
  <si>
    <t>-629.854329902932 321.836714304366 773.725208276341</t>
  </si>
  <si>
    <t>-479.542456798281 326.394130971943 830.903913360547</t>
  </si>
  <si>
    <t>-530.645298125507 121.496393705792 -97.6042477089364</t>
  </si>
  <si>
    <t>-527.132054819804 105.968731592289 317.665714254849</t>
  </si>
  <si>
    <t>-562.352762786269 47.8326010156159 775.739843288735</t>
  </si>
  <si>
    <t>-409.699098774246 56.6114485361115 825.775821227492</t>
  </si>
  <si>
    <t>9763-20170724T120912.341162500.bin</t>
  </si>
  <si>
    <t>-542.282790715442 213.232742506053 -97.6683970229308</t>
  </si>
  <si>
    <t>-564.476460403831 208.460273777933 -206.029559228117</t>
  </si>
  <si>
    <t>-578.072936890957 206.821475022877 -297.889767530226</t>
  </si>
  <si>
    <t>-589.1950786324 206.142649430134 -381.039978961902</t>
  </si>
  <si>
    <t>-598.5556131894 206.203266152916 -464.409816339806</t>
  </si>
  <si>
    <t>-610.275988396832 207.030775621916 -586.503547296387</t>
  </si>
  <si>
    <t>-600.583845528804 208.238659109697 -664.251962186595</t>
  </si>
  <si>
    <t>-602.195237224043 237.890867855872 -533.000290317373</t>
  </si>
  <si>
    <t>-580.763184321315 390.353601666916 -507.868835396378</t>
  </si>
  <si>
    <t>-501.027176474433 436.363302721069 -241.215728327633</t>
  </si>
  <si>
    <t>-277.198446092377 379.463448687782 -216.484525853141</t>
  </si>
  <si>
    <t>-608.071056524235 175.444771429256 -532.85949366325</t>
  </si>
  <si>
    <t>-628.022939325869 23.2686290203342 -504.89548561609</t>
  </si>
  <si>
    <t>-428.711178953304 87.16114486585 -345.908221119288</t>
  </si>
  <si>
    <t>-553.706631760461 304.957784459679 -101.074304015919</t>
  </si>
  <si>
    <t>-582.340895877438 302.752860564483 313.507278116378</t>
  </si>
  <si>
    <t>-629.883837420116 321.802836973747 773.74872297289</t>
  </si>
  <si>
    <t>-479.557968071756 326.314845582836 830.894168960038</t>
  </si>
  <si>
    <t>-531.171945722627 121.429742960326 -97.6343736108976</t>
  </si>
  <si>
    <t>-527.512951910683 106.09389193462 317.641513216256</t>
  </si>
  <si>
    <t>-562.401970830947 47.9054336096804 775.726398262274</t>
  </si>
  <si>
    <t>-409.761371879896 57.2811112849618 825.694052533289</t>
  </si>
  <si>
    <t>9763-20170724T120912.376261000.bin</t>
  </si>
  <si>
    <t>-542.907318084465 213.093987169398 -97.7195503896068</t>
  </si>
  <si>
    <t>-565.138996090373 208.288035313547 -206.071602766939</t>
  </si>
  <si>
    <t>-578.757403897061 206.638988586272 -297.928228754455</t>
  </si>
  <si>
    <t>-589.894650568104 205.956460149177 -381.076477995114</t>
  </si>
  <si>
    <t>-599.264854175678 206.019794192724 -464.445066398953</t>
  </si>
  <si>
    <t>-610.993541474635 206.856465202434 -586.53799747692</t>
  </si>
  <si>
    <t>-601.279884555296 208.092050943732 -664.283197510459</t>
  </si>
  <si>
    <t>-602.915290267479 237.712981886025 -533.03236659498</t>
  </si>
  <si>
    <t>-581.464466080376 390.185631722115 -507.976340168168</t>
  </si>
  <si>
    <t>-501.19886128914 436.094381301315 -241.464754131083</t>
  </si>
  <si>
    <t>-277.499928401479 378.67821891912 -216.752333245702</t>
  </si>
  <si>
    <t>-608.778921364924 175.265661083627 -532.897097545826</t>
  </si>
  <si>
    <t>-628.599485250913 23.0414590338205 -505.108535936939</t>
  </si>
  <si>
    <t>-429.290319565324 86.735778517354 -345.336460027544</t>
  </si>
  <si>
    <t>-554.417667569253 304.770245637151 -101.116661857397</t>
  </si>
  <si>
    <t>-582.758188733092 302.685011857106 313.485578449553</t>
  </si>
  <si>
    <t>-629.886655483405 321.819134015557 773.770813293646</t>
  </si>
  <si>
    <t>-479.553187729438 326.58048356288 830.875986267197</t>
  </si>
  <si>
    <t>-531.703687481263 121.324636596568 -97.6704081404138</t>
  </si>
  <si>
    <t>-527.828774123772 106.086812324698 317.607148083604</t>
  </si>
  <si>
    <t>-562.423381814914 47.8742384329694 775.713559308324</t>
  </si>
  <si>
    <t>-409.756892240677 57.0312343661262 825.642437269947</t>
  </si>
  <si>
    <t>9763-20170724T120912.443439800.bin</t>
  </si>
  <si>
    <t>-544.334006727249 212.527929924257 -97.7812986069141</t>
  </si>
  <si>
    <t>-566.541679506252 207.671552150698 -206.135952216888</t>
  </si>
  <si>
    <t>-580.206565636574 206.027829997601 -297.985952512525</t>
  </si>
  <si>
    <t>-591.411011394213 205.367731751556 -381.125314713794</t>
  </si>
  <si>
    <t>-600.872713642134 205.472983623829 -464.483543097404</t>
  </si>
  <si>
    <t>-612.760766389279 206.393712208153 -586.560250741958</t>
  </si>
  <si>
    <t>-603.035313206468 207.724392744812 -664.30268628771</t>
  </si>
  <si>
    <t>-604.669027602718 237.218672070031 -533.038559408345</t>
  </si>
  <si>
    <t>-583.435794436613 389.71174678852 -507.925700696806</t>
  </si>
  <si>
    <t>-501.028332621046 434.59168604023 -241.893063333902</t>
  </si>
  <si>
    <t>-277.537232534801 376.558623214708 -216.744981494349</t>
  </si>
  <si>
    <t>-610.419797784696 174.760654743579 -532.949736279133</t>
  </si>
  <si>
    <t>-629.740944811655 22.4067651018675 -505.527830035087</t>
  </si>
  <si>
    <t>-430.002511973999 85.752147561876 -343.818211041578</t>
  </si>
  <si>
    <t>-556.180417594189 304.16384050478 -101.191951225502</t>
  </si>
  <si>
    <t>-583.75310152079 302.408152078633 313.463689904091</t>
  </si>
  <si>
    <t>-629.966361461534 321.714946620337 773.830955384565</t>
  </si>
  <si>
    <t>-479.590525533452 326.080998642524 830.856088924036</t>
  </si>
  <si>
    <t>-532.776067602824 120.755022516937 -97.7655261951774</t>
  </si>
  <si>
    <t>-528.443959918392 105.849061413448 317.519475753259</t>
  </si>
  <si>
    <t>-562.46926246842 47.8678051325223 775.700482168615</t>
  </si>
  <si>
    <t>-409.815477833015 57.6347454943711 825.552952863316</t>
  </si>
  <si>
    <t>9763-20170724T120912.487223200.bin</t>
  </si>
  <si>
    <t>-545.052849290348 212.190340196782 -97.8056086636659</t>
  </si>
  <si>
    <t>-567.231576093546 207.304896634002 -206.164840498306</t>
  </si>
  <si>
    <t>-580.878140632707 205.677387622829 -298.017709511676</t>
  </si>
  <si>
    <t>-592.067015705885 205.046796186458 -381.159557929135</t>
  </si>
  <si>
    <t>-601.513508310904 205.197035203263 -464.519416010776</t>
  </si>
  <si>
    <t>-613.378979288889 206.199933622238 -586.597819034762</t>
  </si>
  <si>
    <t>-603.601289885575 207.618522475309 -664.332007763493</t>
  </si>
  <si>
    <t>-605.342636811526 236.993086117512 -533.049223659394</t>
  </si>
  <si>
    <t>-584.223639118559 389.483016334642 -507.7937430789</t>
  </si>
  <si>
    <t>-500.461668504311 433.373415369467 -242.019110938257</t>
  </si>
  <si>
    <t>-277.01084745797 375.370292660647 -216.447483562446</t>
  </si>
  <si>
    <t>-611.002361278781 174.526636241666 -533.012370680671</t>
  </si>
  <si>
    <t>-630.057931146848 22.1025186307131 -505.764929404149</t>
  </si>
  <si>
    <t>-430.005128421328 85.2064963764979 -343.054362389373</t>
  </si>
  <si>
    <t>-557.126531579166 303.827609676682 -101.207619942367</t>
  </si>
  <si>
    <t>-584.28757177161 302.238593311814 313.475814071136</t>
  </si>
  <si>
    <t>-630.005690036279 321.655185892959 773.872993392955</t>
  </si>
  <si>
    <t>-479.606286468118 326.054735660867 830.833461188705</t>
  </si>
  <si>
    <t>-533.275218208046 120.434054800205 -97.7995680589261</t>
  </si>
  <si>
    <t>-528.715918973937 105.696893216777 317.489074764129</t>
  </si>
  <si>
    <t>-562.497239127681 47.854959447332 775.693938467106</t>
  </si>
  <si>
    <t>-409.815413074249 57.3581047843024 825.51140427096</t>
  </si>
  <si>
    <t>9763-20170724T120912.542369000.bin</t>
  </si>
  <si>
    <t>-546.275552347886 211.661349941011 -97.9184583882883</t>
  </si>
  <si>
    <t>-568.302642103623 206.737426749174 -206.306852199777</t>
  </si>
  <si>
    <t>-581.844303150763 205.126907372092 -298.175653127968</t>
  </si>
  <si>
    <t>-592.945762588048 204.528655903605 -381.329287329635</t>
  </si>
  <si>
    <t>-602.311175064243 204.729533558617 -464.698224180254</t>
  </si>
  <si>
    <t>-614.06410472921 205.826268970808 -586.786760241645</t>
  </si>
  <si>
    <t>-604.209434894872 207.379582278134 -664.50860060462</t>
  </si>
  <si>
    <t>-606.134080868819 236.583573936869 -533.201685430609</t>
  </si>
  <si>
    <t>-585.062214747197 389.028399003475 -507.627618544168</t>
  </si>
  <si>
    <t>-500.10253195624 431.310106836037 -241.97237092264</t>
  </si>
  <si>
    <t>-276.625942766419 373.744790329741 -215.647844253152</t>
  </si>
  <si>
    <t>-611.67996842361 174.106597143896 -533.229155065264</t>
  </si>
  <si>
    <t>-630.331064068091 21.5876547077116 -506.284445576711</t>
  </si>
  <si>
    <t>-429.892351532 84.3374926933429 -342.063915865932</t>
  </si>
  <si>
    <t>-558.692987320172 303.276367947197 -101.279324497664</t>
  </si>
  <si>
    <t>-585.39945523365 301.931989894753 313.43448591866</t>
  </si>
  <si>
    <t>-630.045106083302 321.621131541888 773.94534165068</t>
  </si>
  <si>
    <t>-479.612303517718 326.320348769972 830.793658054797</t>
  </si>
  <si>
    <t>-534.139105472542 119.958129994674 -97.9052970724291</t>
  </si>
  <si>
    <t>-529.269723504066 105.427413682246 317.387080983122</t>
  </si>
  <si>
    <t>-562.561304951656 47.8573129054105 775.667865239646</t>
  </si>
  <si>
    <t>-409.872480340029 57.6580194460432 825.406228030303</t>
  </si>
  <si>
    <t>9763-20170724T120912.607111300.bin</t>
  </si>
  <si>
    <t>-546.99690570534 211.126767760828 -97.9788634702466</t>
  </si>
  <si>
    <t>-568.856326389916 206.242219590331 -206.403095310929</t>
  </si>
  <si>
    <t>-582.302242118807 204.644245318306 -298.286055651148</t>
  </si>
  <si>
    <t>-593.336057774775 204.049381023586 -381.448856146281</t>
  </si>
  <si>
    <t>-602.652813675825 204.246443456729 -464.823187656155</t>
  </si>
  <si>
    <t>-614.355481824351 205.331171598707 -586.916607927981</t>
  </si>
  <si>
    <t>-604.46440173057 206.905995069969 -664.633403521288</t>
  </si>
  <si>
    <t>-606.428947563529 236.091814281857 -533.333203198949</t>
  </si>
  <si>
    <t>-585.21898200791 388.51249329388 -507.693851311065</t>
  </si>
  <si>
    <t>-501.760047671228 430.580183292224 -241.529357608887</t>
  </si>
  <si>
    <t>-278.457928913045 372.620453912271 -214.596771763534</t>
  </si>
  <si>
    <t>-612.0120362372 173.618375166946 -533.352983695426</t>
  </si>
  <si>
    <t>-630.680684939985 21.0876682235712 -506.451481060327</t>
  </si>
  <si>
    <t>-429.5155852765 83.5180668250377 -341.409883420957</t>
  </si>
  <si>
    <t>-559.502183364888 302.758156927837 -101.327896207676</t>
  </si>
  <si>
    <t>-586.143863145089 301.631391196857 313.390739341644</t>
  </si>
  <si>
    <t>-630.083123477722 321.602318814557 773.994283623841</t>
  </si>
  <si>
    <t>-479.622506219204 326.165055098832 830.779789629783</t>
  </si>
  <si>
    <t>-534.808604932326 119.364690046699 -98.0120173259029</t>
  </si>
  <si>
    <t>-529.726327224807 104.990466048423 317.28321322629</t>
  </si>
  <si>
    <t>-562.56417768386 47.8341575399807 775.665514546206</t>
  </si>
  <si>
    <t>-409.906276551141 58.032056151724 825.418758509506</t>
  </si>
  <si>
    <t>9763-20170724T120912.640198800.bin</t>
  </si>
  <si>
    <t>-547.143661777792 210.920822160119 -97.9781769028997</t>
  </si>
  <si>
    <t>-568.978516505129 206.058377290708 -206.408266341633</t>
  </si>
  <si>
    <t>-582.389781551919 204.45356221387 -298.296302441662</t>
  </si>
  <si>
    <t>-593.387578939811 203.842718308147 -381.463636841555</t>
  </si>
  <si>
    <t>-602.664126382881 204.013432547215 -464.842517732986</t>
  </si>
  <si>
    <t>-614.30393835331 205.047687855017 -586.942400354386</t>
  </si>
  <si>
    <t>-604.372205694153 206.599126999205 -664.654547433915</t>
  </si>
  <si>
    <t>-606.392440110007 235.829400032347 -533.368881256337</t>
  </si>
  <si>
    <t>-585.023252279411 388.207846313396 -507.677858662079</t>
  </si>
  <si>
    <t>-502.9063618179 430.50150028478 -241.131956734926</t>
  </si>
  <si>
    <t>-279.801127744436 371.962719903594 -213.82293034742</t>
  </si>
  <si>
    <t>-612.000565111801 173.358290648937 -533.363407563567</t>
  </si>
  <si>
    <t>-630.720074984059 20.8484947041545 -506.382930979684</t>
  </si>
  <si>
    <t>-429.449910393746 83.2078273422535 -341.300384105522</t>
  </si>
  <si>
    <t>-559.60407399614 302.616793130562 -101.333897187889</t>
  </si>
  <si>
    <t>-586.242440110916 301.501794865389 313.384946209751</t>
  </si>
  <si>
    <t>-630.093191307666 321.58928420625 774.011112080573</t>
  </si>
  <si>
    <t>-479.63114266514 326.062877993655 830.799966046954</t>
  </si>
  <si>
    <t>-535.022618632248 119.130960682347 -98.0362818328347</t>
  </si>
  <si>
    <t>-529.929197123381 104.765029967662 317.259151047514</t>
  </si>
  <si>
    <t>-562.564352004249 47.8340107550948 775.674955078941</t>
  </si>
  <si>
    <t>-409.899741587883 57.7976749787899 825.455049211432</t>
  </si>
  <si>
    <t>9763-20170724T120912.676128300.bin</t>
  </si>
  <si>
    <t>-547.150997307929 210.759916040611 -97.9877378884219</t>
  </si>
  <si>
    <t>-568.997826883432 205.924687086079 -206.416668213465</t>
  </si>
  <si>
    <t>-582.380352016394 204.316564079128 -298.308682332405</t>
  </si>
  <si>
    <t>-593.337446118655 203.692315627319 -381.481388111991</t>
  </si>
  <si>
    <t>-602.559057439541 203.838726200149 -464.866482547926</t>
  </si>
  <si>
    <t>-614.103494468571 204.8248364983 -586.975731168626</t>
  </si>
  <si>
    <t>-604.118895850449 206.342577351013 -664.68169417777</t>
  </si>
  <si>
    <t>-606.222574689562 235.626574054437 -533.409207678779</t>
  </si>
  <si>
    <t>-584.715312757153 387.982215425741 -507.703759300327</t>
  </si>
  <si>
    <t>-504.071872176323 430.327992400167 -240.716786293138</t>
  </si>
  <si>
    <t>-281.190620669701 371.125145213271 -213.012902247012</t>
  </si>
  <si>
    <t>-611.853230362508 173.157573932953 -533.381372135131</t>
  </si>
  <si>
    <t>-630.680818840616 20.6707190501058 -506.332556501145</t>
  </si>
  <si>
    <t>-429.400213814362 82.9891166135399 -341.247420227688</t>
  </si>
  <si>
    <t>-559.529831333483 302.527299569305 -101.329847062986</t>
  </si>
  <si>
    <t>-586.225139391457 301.379109526567 313.385259619744</t>
  </si>
  <si>
    <t>-630.084772410909 321.616463588465 774.01346855873</t>
  </si>
  <si>
    <t>-479.622933690888 325.880895276083 830.819102360086</t>
  </si>
  <si>
    <t>-535.12668026786 118.915586542163 -98.0502968709482</t>
  </si>
  <si>
    <t>-530.013578354158 104.594625600594 317.246405044918</t>
  </si>
  <si>
    <t>-562.545987420496 47.7823764287593 775.688189087323</t>
  </si>
  <si>
    <t>-409.887398273135 57.6684773510851 825.502463481508</t>
  </si>
  <si>
    <t>9763-20170724T120912.744308300.bin</t>
  </si>
  <si>
    <t>-547.08174564446 210.505363000182 -97.964089073687</t>
  </si>
  <si>
    <t>-569.050537880398 205.678599582337 -206.368743401767</t>
  </si>
  <si>
    <t>-582.470748371923 204.059205338704 -298.255255748061</t>
  </si>
  <si>
    <t>-593.436469176245 203.41677073973 -381.426483038385</t>
  </si>
  <si>
    <t>-602.641513407032 203.535793937009 -464.813564862963</t>
  </si>
  <si>
    <t>-614.13454941249 204.470815771851 -586.928127445932</t>
  </si>
  <si>
    <t>-604.052862028638 205.886505122786 -664.623384464805</t>
  </si>
  <si>
    <t>-606.250457061235 235.292770264783 -533.373449020258</t>
  </si>
  <si>
    <t>-584.48733923241 387.595885502755 -507.55311089967</t>
  </si>
  <si>
    <t>-505.975937387642 429.415610238309 -239.848586662661</t>
  </si>
  <si>
    <t>-283.552974921168 368.697540146237 -211.743726988222</t>
  </si>
  <si>
    <t>-611.932543966232 172.828294168929 -533.317046928393</t>
  </si>
  <si>
    <t>-630.96114028821 20.3962679911444 -506.123137369512</t>
  </si>
  <si>
    <t>-429.665170261838 82.4937700371529 -340.972543585635</t>
  </si>
  <si>
    <t>-559.38174017744 302.375060289164 -101.307907546421</t>
  </si>
  <si>
    <t>-585.995340907395 301.207062222249 313.412402869206</t>
  </si>
  <si>
    <t>-630.036853339657 321.714006749017 774.006243830145</t>
  </si>
  <si>
    <t>-479.591281531003 326.025375980208 830.851308791043</t>
  </si>
  <si>
    <t>-535.141642290579 118.543246425531 -98.0309710152155</t>
  </si>
  <si>
    <t>-529.801830491332 104.473119227839 317.271479038301</t>
  </si>
  <si>
    <t>-562.538892870184 47.7323237031701 775.709475701251</t>
  </si>
  <si>
    <t>-409.868851167847 57.2727553424231 825.556029969928</t>
  </si>
  <si>
    <t>9763-20170724T120912.775052600.bin</t>
  </si>
  <si>
    <t>-547.062662014753 210.514085288526 -97.9668626412576</t>
  </si>
  <si>
    <t>-569.081693383504 205.665035477205 -206.360237114344</t>
  </si>
  <si>
    <t>-582.515265503716 204.032193686418 -298.24448811403</t>
  </si>
  <si>
    <t>-593.480976572657 203.379427961963 -381.41583008245</t>
  </si>
  <si>
    <t>-602.674049080777 203.488108918637 -464.804055201053</t>
  </si>
  <si>
    <t>-614.136078681547 204.408456968567 -586.921664447203</t>
  </si>
  <si>
    <t>-603.988412127306 205.773353280067 -664.609434290545</t>
  </si>
  <si>
    <t>-606.257021653014 235.236114706023 -533.369759470309</t>
  </si>
  <si>
    <t>-584.368326346555 387.503650500422 -507.445176983103</t>
  </si>
  <si>
    <t>-506.440532347862 428.60117621665 -239.458633796489</t>
  </si>
  <si>
    <t>-284.199756048328 367.148207142949 -211.510540058488</t>
  </si>
  <si>
    <t>-611.956190560142 172.773412580784 -533.305472927958</t>
  </si>
  <si>
    <t>-631.071459984211 20.3656928227856 -506.030076959598</t>
  </si>
  <si>
    <t>-429.848974863754 82.3005680434549 -340.867691561695</t>
  </si>
  <si>
    <t>-559.335854850636 302.438141490797 -101.314166464255</t>
  </si>
  <si>
    <t>-585.955888078125 301.237998218069 313.405748370819</t>
  </si>
  <si>
    <t>-630.010215196167 321.769005773887 773.998044593695</t>
  </si>
  <si>
    <t>-479.574488994781 326.161569384269 830.863002061739</t>
  </si>
  <si>
    <t>-535.123875655332 118.519238244081 -98.0055309611797</t>
  </si>
  <si>
    <t>-529.653891080966 104.575967198281 317.299475821324</t>
  </si>
  <si>
    <t>-562.554391561978 47.7716279163262 775.714387914477</t>
  </si>
  <si>
    <t>-409.904647006144 57.6857065201152 825.549872429056</t>
  </si>
  <si>
    <t>9763-20170724T120912.842231500.bin</t>
  </si>
  <si>
    <t>-547.126640323294 210.682331529806 -97.9561496830661</t>
  </si>
  <si>
    <t>-569.216150717424 205.810664540237 -206.334169012101</t>
  </si>
  <si>
    <t>-582.665431192622 204.150874911181 -298.215747092866</t>
  </si>
  <si>
    <t>-593.627696643211 203.468532793251 -381.387220521687</t>
  </si>
  <si>
    <t>-602.79952001757 203.54183808867 -464.777890344104</t>
  </si>
  <si>
    <t>-614.211249205631 204.40256786286 -586.900566862919</t>
  </si>
  <si>
    <t>-603.941375594832 205.684687558733 -664.573480801645</t>
  </si>
  <si>
    <t>-606.34167218676 235.255087806993 -533.361644412823</t>
  </si>
  <si>
    <t>-584.437653601974 387.507828828355 -507.364904939805</t>
  </si>
  <si>
    <t>-507.019355487926 426.74645989952 -238.952300944306</t>
  </si>
  <si>
    <t>-285.080168772668 363.797167000371 -211.954138611055</t>
  </si>
  <si>
    <t>-612.066167851528 172.794459396969 -533.266833493141</t>
  </si>
  <si>
    <t>-631.343595907167 20.437642108174 -505.822924645452</t>
  </si>
  <si>
    <t>-430.152148832719 81.9175133624258 -340.707727094214</t>
  </si>
  <si>
    <t>-559.436704575171 302.62565875018 -101.304834836336</t>
  </si>
  <si>
    <t>-585.988238401943 301.411001800445 313.419333100485</t>
  </si>
  <si>
    <t>-629.999123757279 321.804910452866 774.002744486754</t>
  </si>
  <si>
    <t>-479.567730226848 326.13714249934 830.883724461543</t>
  </si>
  <si>
    <t>-535.147642695852 118.648682435113 -97.9724279639914</t>
  </si>
  <si>
    <t>-529.466938060294 104.791341795034 317.332648117079</t>
  </si>
  <si>
    <t>-562.585757890163 47.8103589744578 775.711155530322</t>
  </si>
  <si>
    <t>-409.951126917796 58.0201459311429 825.533042204235</t>
  </si>
  <si>
    <t>9763-20170724T120912.877328500.bin</t>
  </si>
  <si>
    <t>-547.23999937268 210.783676923918 -97.9440940313156</t>
  </si>
  <si>
    <t>-569.327482148399 205.900925443234 -206.322096885226</t>
  </si>
  <si>
    <t>-582.766779481717 204.228018873665 -298.204803218689</t>
  </si>
  <si>
    <t>-593.716614729163 203.532187514187 -381.377725680222</t>
  </si>
  <si>
    <t>-602.872822290788 203.58993566942 -464.770149728795</t>
  </si>
  <si>
    <t>-614.258201835035 204.42558488387 -586.895578320859</t>
  </si>
  <si>
    <t>-603.94155529653 205.689622417728 -664.562720870069</t>
  </si>
  <si>
    <t>-606.404308547345 235.28945061087 -533.360905520795</t>
  </si>
  <si>
    <t>-584.504576578848 387.536691512397 -507.304257587165</t>
  </si>
  <si>
    <t>-507.264307180146 425.818428530661 -238.702259977036</t>
  </si>
  <si>
    <t>-285.477021749635 362.147195771795 -212.152296241112</t>
  </si>
  <si>
    <t>-612.120487229244 172.828355801652 -533.255255345808</t>
  </si>
  <si>
    <t>-631.401003882975 20.4831874176045 -505.741635327394</t>
  </si>
  <si>
    <t>-430.260044577287 81.6427478270102 -340.529372404437</t>
  </si>
  <si>
    <t>-559.563414996497 302.724206259464 -101.303423928068</t>
  </si>
  <si>
    <t>-586.064938542259 301.497872549424 313.42392446512</t>
  </si>
  <si>
    <t>-629.998562709255 321.81158733772 774.010885476313</t>
  </si>
  <si>
    <t>-479.564970190206 326.113937419662 830.88828375686</t>
  </si>
  <si>
    <t>-535.235984894527 118.732798420685 -97.9566716957311</t>
  </si>
  <si>
    <t>-529.52790915841 104.862778237459 317.347635325714</t>
  </si>
  <si>
    <t>-562.598720655026 47.8134490201749 775.713930851861</t>
  </si>
  <si>
    <t>-409.951202445039 57.8176265973559 825.538527147672</t>
  </si>
  <si>
    <t>9763-20170724T120912.946522200.bin</t>
  </si>
  <si>
    <t>-547.5240780889 210.791749843361 -97.9498206113923</t>
  </si>
  <si>
    <t>-569.56032107726 205.898589817707 -206.337851405453</t>
  </si>
  <si>
    <t>-582.923941393349 204.208120397772 -298.231203833481</t>
  </si>
  <si>
    <t>-593.792885304746 203.492163946148 -381.414647678509</t>
  </si>
  <si>
    <t>-602.855726351248 203.525661281147 -464.817317400331</t>
  </si>
  <si>
    <t>-614.091313576828 204.320522135616 -586.956758866086</t>
  </si>
  <si>
    <t>-603.684743995316 205.560134928372 -664.612274273014</t>
  </si>
  <si>
    <t>-606.319214977586 235.203913064994 -533.421292965238</t>
  </si>
  <si>
    <t>-584.374489534904 387.414635567206 -507.184131061722</t>
  </si>
  <si>
    <t>-507.955361110036 424.267686111329 -238.14774354598</t>
  </si>
  <si>
    <t>-286.448910334831 359.530669165263 -211.831602426446</t>
  </si>
  <si>
    <t>-612.003293667156 172.739410426541 -533.304829678484</t>
  </si>
  <si>
    <t>-631.286723137141 20.4131108299405 -505.715083102275</t>
  </si>
  <si>
    <t>-430.47436990593 81.1877933510459 -340.49892533177</t>
  </si>
  <si>
    <t>-559.79608391938 302.71866110034 -101.331140881087</t>
  </si>
  <si>
    <t>-586.311849287659 301.533646756926 313.395452097484</t>
  </si>
  <si>
    <t>-630.01577560514 321.822320822806 774.006986750555</t>
  </si>
  <si>
    <t>-479.568855848851 326.036778378719 830.855897703043</t>
  </si>
  <si>
    <t>-535.541461176963 118.732487850823 -97.9593077620755</t>
  </si>
  <si>
    <t>-529.739168721519 104.817852292802 317.342185347629</t>
  </si>
  <si>
    <t>-562.611625169076 47.7748094752799 775.719364658638</t>
  </si>
  <si>
    <t>-409.943205995372 57.4501811486816 825.544892625532</t>
  </si>
  <si>
    <t>9763-20170724T120912.977602300.bin</t>
  </si>
  <si>
    <t>-547.697994822426 210.735129251766 -97.9572673976259</t>
  </si>
  <si>
    <t>-569.677231526819 205.848938664234 -206.357234764582</t>
  </si>
  <si>
    <t>-582.983439360402 204.152365477717 -298.258797740878</t>
  </si>
  <si>
    <t>-593.797277221209 203.425885639316 -381.44928619978</t>
  </si>
  <si>
    <t>-602.801917176933 203.443823358729 -464.858374832602</t>
  </si>
  <si>
    <t>-613.949343405182 204.210520078514 -587.005951827894</t>
  </si>
  <si>
    <t>-603.50407461605 205.425982010592 -664.656731753108</t>
  </si>
  <si>
    <t>-606.221162727263 235.106651794431 -533.471461617606</t>
  </si>
  <si>
    <t>-584.255823088291 387.30724753755 -507.178813837875</t>
  </si>
  <si>
    <t>-508.505349508997 423.583333661257 -237.875154130929</t>
  </si>
  <si>
    <t>-287.108787176965 358.579485546112 -211.293178496217</t>
  </si>
  <si>
    <t>-611.894667732514 172.641569486404 -533.345701339015</t>
  </si>
  <si>
    <t>-631.181556875514 20.322757261386 -505.719606671149</t>
  </si>
  <si>
    <t>-430.608729062326 80.6301559598674 -340.666943598682</t>
  </si>
  <si>
    <t>-559.961640921337 302.653916529174 -101.345706869437</t>
  </si>
  <si>
    <t>-586.477340677447 301.52706313915 313.381052334401</t>
  </si>
  <si>
    <t>-630.022101334406 321.822408833191 774.007381274099</t>
  </si>
  <si>
    <t>-479.566220684619 325.939133895866 830.839789622153</t>
  </si>
  <si>
    <t>-535.730084776672 118.69819910248 -97.9740556024642</t>
  </si>
  <si>
    <t>-529.848989884095 104.771059659025 317.325905560926</t>
  </si>
  <si>
    <t>-562.626065286662 47.7656438608935 775.72109334323</t>
  </si>
  <si>
    <t>-409.96862332868 57.6690272466949 825.535264645774</t>
  </si>
  <si>
    <t>9763-20170724T120913.043777600.bin</t>
  </si>
  <si>
    <t>-547.932110966827 210.498242902875 -97.9857007433147</t>
  </si>
  <si>
    <t>-569.820591961532 205.629968692004 -206.404671543956</t>
  </si>
  <si>
    <t>-582.986104367283 203.912567271931 -298.326281492373</t>
  </si>
  <si>
    <t>-593.647957926226 203.150867916769 -381.53612697471</t>
  </si>
  <si>
    <t>-602.476290844887 203.116182574147 -464.963775857095</t>
  </si>
  <si>
    <t>-613.339892280499 203.785913984343 -587.137841336535</t>
  </si>
  <si>
    <t>-602.820803785152 204.943134787897 -664.779393512302</t>
  </si>
  <si>
    <t>-605.736717063018 234.72474696242 -533.610044412713</t>
  </si>
  <si>
    <t>-583.881917751297 386.926822831299 -507.32627705369</t>
  </si>
  <si>
    <t>-509.677469593706 422.220025957682 -237.461985467915</t>
  </si>
  <si>
    <t>-288.497101719648 356.736242545238 -210.265472577667</t>
  </si>
  <si>
    <t>-611.409278225723 172.259627467208 -533.447906221136</t>
  </si>
  <si>
    <t>-630.756491671368 19.9591365518961 -505.748186233616</t>
  </si>
  <si>
    <t>-430.795079609676 79.374351668162 -340.9425588632</t>
  </si>
  <si>
    <t>-560.200351950452 302.490430554434 -101.374916255374</t>
  </si>
  <si>
    <t>-586.703958555262 301.460805152019 313.352834450103</t>
  </si>
  <si>
    <t>-630.007536796485 321.840043854428 774.011390180227</t>
  </si>
  <si>
    <t>-479.548862169015 326.227119728421 830.816028608457</t>
  </si>
  <si>
    <t>-535.958338548902 118.427094639477 -98.0104111354555</t>
  </si>
  <si>
    <t>-529.979414249576 104.565105586898 317.290344766358</t>
  </si>
  <si>
    <t>-562.653904794423 47.7528112139778 775.723570664131</t>
  </si>
  <si>
    <t>-409.964073727845 57.1696895030038 825.532714049378</t>
  </si>
  <si>
    <t>9763-20170724T120913.075866400.bin</t>
  </si>
  <si>
    <t>-548.012325660768 210.369071222817 -98.0069297853981</t>
  </si>
  <si>
    <t>-569.874628261105 205.501106609135 -206.431282494261</t>
  </si>
  <si>
    <t>-582.970506358165 203.786822803203 -298.362732615351</t>
  </si>
  <si>
    <t>-593.550100176562 203.027823512201 -381.58309360324</t>
  </si>
  <si>
    <t>-602.276721771793 202.99472956308 -465.02154406911</t>
  </si>
  <si>
    <t>-612.970353074588 203.664418351888 -587.2104669103</t>
  </si>
  <si>
    <t>-602.402423802253 204.804570635416 -664.845611610612</t>
  </si>
  <si>
    <t>-605.439456064144 234.603079878037 -533.672320627126</t>
  </si>
  <si>
    <t>-583.63923960468 386.823394751868 -507.357523421863</t>
  </si>
  <si>
    <t>-510.035679390891 421.712610258164 -237.276413369615</t>
  </si>
  <si>
    <t>-288.911273450498 356.161623735085 -209.788201281815</t>
  </si>
  <si>
    <t>-611.116698392636 172.138124386031 -533.517842461868</t>
  </si>
  <si>
    <t>-630.586085102904 19.8517885358369 -505.813710269457</t>
  </si>
  <si>
    <t>-430.939931100848 78.945042047917 -341.367602257594</t>
  </si>
  <si>
    <t>-560.306195783982 302.359402561006 -101.387690293832</t>
  </si>
  <si>
    <t>-586.745194644329 301.384485219354 313.344347997283</t>
  </si>
  <si>
    <t>-630.004439650551 321.833695576492 774.0104365755</t>
  </si>
  <si>
    <t>-479.543464281092 326.090377023089 830.818836458472</t>
  </si>
  <si>
    <t>-536.020543234992 118.291318345843 -98.0263046536089</t>
  </si>
  <si>
    <t>-530.007873190932 104.507820818633 317.276609726847</t>
  </si>
  <si>
    <t>-562.662564795137 47.7424251412565 775.724600264948</t>
  </si>
  <si>
    <t>-409.988642648333 57.4541406187846 825.525830473552</t>
  </si>
  <si>
    <t>9763-20170724T120913.142041400.bin</t>
  </si>
  <si>
    <t>-548.027506202178 210.106222337851 -98.028817372174</t>
  </si>
  <si>
    <t>-569.829943485678 205.247766606367 -206.465635092532</t>
  </si>
  <si>
    <t>-582.839826276104 203.541480694972 -298.409448935899</t>
  </si>
  <si>
    <t>-593.327334990871 202.788467801901 -381.64160424664</t>
  </si>
  <si>
    <t>-601.947273032308 202.758985035248 -465.09107934555</t>
  </si>
  <si>
    <t>-612.468920816606 203.430640742678 -587.294978958479</t>
  </si>
  <si>
    <t>-601.802214069726 204.520008520865 -664.917429325352</t>
  </si>
  <si>
    <t>-604.989173815642 234.366305650865 -533.747885705951</t>
  </si>
  <si>
    <t>-583.13551142698 386.55922965994 -507.376617855457</t>
  </si>
  <si>
    <t>-510.775401342408 421.13227839987 -236.918971820083</t>
  </si>
  <si>
    <t>-289.736637090674 355.497449478093 -208.946403735091</t>
  </si>
  <si>
    <t>-610.715007312982 171.905823330481 -533.598050083934</t>
  </si>
  <si>
    <t>-630.364984177147 19.6446446347513 -505.919622323512</t>
  </si>
  <si>
    <t>-431.422548085781 79.0367403175742 -341.924296080389</t>
  </si>
  <si>
    <t>-560.354720775694 302.074742697524 -101.385337864973</t>
  </si>
  <si>
    <t>-586.806146234889 301.20188686701 313.346048179042</t>
  </si>
  <si>
    <t>-629.995574664307 321.815417983278 774.012298816145</t>
  </si>
  <si>
    <t>-479.536157945988 326.000780031206 830.830109548614</t>
  </si>
  <si>
    <t>-536.007838990098 118.049661554762 -98.0412534497019</t>
  </si>
  <si>
    <t>-530.010559763342 104.340872799892 317.264284715231</t>
  </si>
  <si>
    <t>-562.691828178545 47.7152352373655 775.720017144884</t>
  </si>
  <si>
    <t>-410.021130549897 57.5520649379198 825.50695431872</t>
  </si>
  <si>
    <t>9763-20170724T120913.179017500.bin</t>
  </si>
  <si>
    <t>-547.972880041105 209.943621525025 -98.0463056865772</t>
  </si>
  <si>
    <t>-569.744311953591 205.101084930937 -206.490093584836</t>
  </si>
  <si>
    <t>-582.744558937296 203.417512046021 -298.435531689192</t>
  </si>
  <si>
    <t>-593.229798006295 202.68884266319 -381.668238404596</t>
  </si>
  <si>
    <t>-601.853651426066 202.68805206857 -465.117421861572</t>
  </si>
  <si>
    <t>-612.387499170551 203.406633227759 -587.319841470571</t>
  </si>
  <si>
    <t>-601.685240800991 204.486237981595 -664.937553247811</t>
  </si>
  <si>
    <t>-604.888156065582 234.320085106388 -533.762871830402</t>
  </si>
  <si>
    <t>-583.068504667797 386.522859860658 -507.404829044459</t>
  </si>
  <si>
    <t>-511.132039928477 421.019078169722 -236.824573125857</t>
  </si>
  <si>
    <t>-289.995246760298 355.987100743071 -208.225641735334</t>
  </si>
  <si>
    <t>-610.642597094746 171.862298822268 -533.634095015132</t>
  </si>
  <si>
    <t>-630.399023634069 19.6052676604372 -505.959501940421</t>
  </si>
  <si>
    <t>-431.25127112531 79.2063536626306 -341.908763514277</t>
  </si>
  <si>
    <t>-560.283429514447 301.918577813848 -101.386521342826</t>
  </si>
  <si>
    <t>-586.784103060416 301.123446443432 313.341939049809</t>
  </si>
  <si>
    <t>-629.975175669533 321.829270025019 774.007093706425</t>
  </si>
  <si>
    <t>-479.522430605961 326.230401917555 830.826256019889</t>
  </si>
  <si>
    <t>-535.959326339341 117.857385909121 -98.0581702582648</t>
  </si>
  <si>
    <t>-530.021826181268 104.176236376765 317.249209635138</t>
  </si>
  <si>
    <t>-562.697786055944 47.6724105400326 775.720110052186</t>
  </si>
  <si>
    <t>-410.002166196764 57.0548654669487 825.518383574958</t>
  </si>
  <si>
    <t>9763-20170724T120913.242189900.bin</t>
  </si>
  <si>
    <t>-547.797348048616 209.534147541737 -98.0331572782559</t>
  </si>
  <si>
    <t>-569.569396722116 204.723202785613 -206.478183576433</t>
  </si>
  <si>
    <t>-582.575241321098 203.117811827277 -298.424479411386</t>
  </si>
  <si>
    <t>-593.066376307897 202.481786476467 -381.657042493101</t>
  </si>
  <si>
    <t>-601.696131125608 202.596072151387 -465.105530114859</t>
  </si>
  <si>
    <t>-612.238121520425 203.507387317552 -587.30613902256</t>
  </si>
  <si>
    <t>-601.474651136313 204.604171858839 -664.915046247994</t>
  </si>
  <si>
    <t>-604.739787247797 234.336832733894 -533.700532326712</t>
  </si>
  <si>
    <t>-583.198195298903 386.566393847485 -507.277590579065</t>
  </si>
  <si>
    <t>-511.802443431028 420.828690022078 -236.524280149512</t>
  </si>
  <si>
    <t>-290.077248409944 358.304491416455 -206.907010234708</t>
  </si>
  <si>
    <t>-610.485002447073 171.878237360681 -533.670658328412</t>
  </si>
  <si>
    <t>-630.230526851664 19.6058903384458 -506.064127212899</t>
  </si>
  <si>
    <t>-430.933461961143 79.447962491236 -341.158591261436</t>
  </si>
  <si>
    <t>-560.075061975267 301.567167601449 -101.378992283554</t>
  </si>
  <si>
    <t>-586.586178879755 300.869073485756 313.348991396989</t>
  </si>
  <si>
    <t>-629.95529862763 321.79540035914 773.994129693596</t>
  </si>
  <si>
    <t>-479.508191266573 326.170557197859 830.830302568864</t>
  </si>
  <si>
    <t>-535.84824324378 117.391532785606 -98.0833016441361</t>
  </si>
  <si>
    <t>-529.960089758401 103.798923409088 317.227611971478</t>
  </si>
  <si>
    <t>-562.693737899974 47.6211813901896 775.732253702035</t>
  </si>
  <si>
    <t>-409.994183303744 56.7199283705313 825.570881127297</t>
  </si>
  <si>
    <t>9763-20170724T120913.273271400.bin</t>
  </si>
  <si>
    <t>-547.72032336335 209.394273916314 -98.0464849212157</t>
  </si>
  <si>
    <t>-569.513083992454 204.581861086089 -206.487330580963</t>
  </si>
  <si>
    <t>-582.474200164261 203.014134446455 -298.44050732881</t>
  </si>
  <si>
    <t>-592.898940813869 202.426648121029 -381.681829127689</t>
  </si>
  <si>
    <t>-601.436000859369 202.602496850842 -465.139823689634</t>
  </si>
  <si>
    <t>-611.812716075821 203.618757120558 -587.353534728255</t>
  </si>
  <si>
    <t>-600.994544063328 204.768332943639 -664.954157086818</t>
  </si>
  <si>
    <t>-604.421173743845 234.405266163343 -533.708571017816</t>
  </si>
  <si>
    <t>-583.259297329654 386.683716735921 -507.254372126011</t>
  </si>
  <si>
    <t>-511.83940220846 421.409963712458 -236.566502369176</t>
  </si>
  <si>
    <t>-289.553859547769 361.382979068215 -205.998321546155</t>
  </si>
  <si>
    <t>-610.097913692875 171.940116680426 -533.745930090722</t>
  </si>
  <si>
    <t>-629.753299810279 19.6328154160769 -506.291733783357</t>
  </si>
  <si>
    <t>-430.9476744807 79.7075277977524 -340.751825428667</t>
  </si>
  <si>
    <t>-560.024320081633 301.456696042314 -101.387842969367</t>
  </si>
  <si>
    <t>-586.47783499223 300.78054405347 313.343762447587</t>
  </si>
  <si>
    <t>-629.926269476628 321.811822397792 773.987384291884</t>
  </si>
  <si>
    <t>-479.486852436647 326.322192158799 830.833222335507</t>
  </si>
  <si>
    <t>-535.74172174069 117.258462026076 -98.0861577512862</t>
  </si>
  <si>
    <t>-529.894398190875 103.672085694918 317.225541676433</t>
  </si>
  <si>
    <t>-562.696998616441 47.5824339223564 775.738994974587</t>
  </si>
  <si>
    <t>-409.977902477038 56.2682719925147 825.591265382352</t>
  </si>
  <si>
    <t>9763-20170724T120913.339447400.bin</t>
  </si>
  <si>
    <t>-547.721190207185 209.149415836242 -98.0707169426086</t>
  </si>
  <si>
    <t>-569.500005459479 204.26753803966 -206.511270454036</t>
  </si>
  <si>
    <t>-582.352641325245 202.723973069685 -298.480068278859</t>
  </si>
  <si>
    <t>-592.637883831339 202.18655183484 -381.738971716772</t>
  </si>
  <si>
    <t>-600.992383388288 202.440678742895 -465.215275192582</t>
  </si>
  <si>
    <t>-611.054018488006 203.599728420886 -587.454111476464</t>
  </si>
  <si>
    <t>-600.105528737637 204.92584435651 -665.033662809286</t>
  </si>
  <si>
    <t>-603.879577438172 234.330642221352 -533.747666608422</t>
  </si>
  <si>
    <t>-583.126215726179 386.660486545391 -507.161443386636</t>
  </si>
  <si>
    <t>-510.877359282521 423.411537222708 -236.961398580242</t>
  </si>
  <si>
    <t>-287.794306674596 367.114399604412 -205.131980151818</t>
  </si>
  <si>
    <t>-609.398494093552 171.851792399989 -533.885873810266</t>
  </si>
  <si>
    <t>-628.813631444482 19.4614544949491 -506.796524802919</t>
  </si>
  <si>
    <t>-430.326379148181 79.6384948726045 -339.23053446125</t>
  </si>
  <si>
    <t>-560.259821451476 301.137431699158 -101.42008157895</t>
  </si>
  <si>
    <t>-586.541313417822 300.644666594756 313.322784298035</t>
  </si>
  <si>
    <t>-629.901098633625 321.798214768273 773.964783253316</t>
  </si>
  <si>
    <t>-479.464438958974 326.330620077282 830.816374676364</t>
  </si>
  <si>
    <t>-535.485048266475 117.091084420185 -98.0947059367721</t>
  </si>
  <si>
    <t>-529.763186567867 103.564990921126 317.220638888993</t>
  </si>
  <si>
    <t>-562.743267678463 47.6454856632217 775.733795799413</t>
  </si>
  <si>
    <t>-410.067942145853 57.2249732264831 825.556444301388</t>
  </si>
  <si>
    <t>9763-20170724T120913.376549100.bin</t>
  </si>
  <si>
    <t>-547.789874217189 208.970537996038 -98.0836213170909</t>
  </si>
  <si>
    <t>-569.540416764133 204.057758963364 -206.528440357823</t>
  </si>
  <si>
    <t>-582.332518745526 202.492454916487 -298.50529828918</t>
  </si>
  <si>
    <t>-592.548118083985 201.933765973677 -381.772713822872</t>
  </si>
  <si>
    <t>-600.817838648893 202.16534853781 -465.257538387538</t>
  </si>
  <si>
    <t>-610.738806798835 203.28974951852 -587.508141485114</t>
  </si>
  <si>
    <t>-599.713079735854 204.67597207949 -665.075731103346</t>
  </si>
  <si>
    <t>-603.678994370946 234.04046433757 -533.797808052028</t>
  </si>
  <si>
    <t>-583.293704898112 386.405771368404 -507.216205834617</t>
  </si>
  <si>
    <t>-510.232119866996 424.493183953748 -237.420145833691</t>
  </si>
  <si>
    <t>-286.633027053782 370.809354250383 -204.708912938162</t>
  </si>
  <si>
    <t>-609.092128833446 171.552310387964 -533.933253172425</t>
  </si>
  <si>
    <t>-628.288665159273 19.1207238248276 -506.879370409383</t>
  </si>
  <si>
    <t>-429.808525353189 79.0910517337666 -338.155183816705</t>
  </si>
  <si>
    <t>-560.528374588686 300.920419190882 -101.420916920091</t>
  </si>
  <si>
    <t>-586.72120981904 300.542610269854 313.327651946972</t>
  </si>
  <si>
    <t>-629.883613604023 321.79811867019 773.964976442875</t>
  </si>
  <si>
    <t>-479.44907660409 326.469367509836 830.810745937796</t>
  </si>
  <si>
    <t>-535.354740547687 116.915159675913 -98.1088931524783</t>
  </si>
  <si>
    <t>-529.71693071054 103.414236415506 317.208529830252</t>
  </si>
  <si>
    <t>-562.754619293623 47.5809164154125 775.732240749759</t>
  </si>
  <si>
    <t>-410.072153613636 57.1139941405804 825.542099888479</t>
  </si>
  <si>
    <t>9763-20170724T120913.440752200.bin</t>
  </si>
  <si>
    <t>-548.024944872527 208.738195103945 -98.0734007982211</t>
  </si>
  <si>
    <t>-569.703525810924 203.778009284321 -206.530451174797</t>
  </si>
  <si>
    <t>-582.324818496916 202.200836834066 -298.530704140348</t>
  </si>
  <si>
    <t>-592.34080278375 201.635371926793 -381.822279026925</t>
  </si>
  <si>
    <t>-600.364974659979 201.865290817215 -465.331037883329</t>
  </si>
  <si>
    <t>-609.87660515971 202.989739486331 -587.614272590769</t>
  </si>
  <si>
    <t>-598.71297908719 204.518666546745 -665.159374821626</t>
  </si>
  <si>
    <t>-603.118336196765 233.750405492136 -533.87116407896</t>
  </si>
  <si>
    <t>-583.530190419092 386.219845483295 -507.290152206425</t>
  </si>
  <si>
    <t>-508.908913908743 427.265889765667 -238.356226811375</t>
  </si>
  <si>
    <t>-284.476375949922 377.169334793859 -205.661990016807</t>
  </si>
  <si>
    <t>-608.287743262102 171.241972567449 -534.043709699893</t>
  </si>
  <si>
    <t>-627.157203341022 18.7505646639847 -507.091797833243</t>
  </si>
  <si>
    <t>-428.4721556849 78.4032637944592 -335.914108262822</t>
  </si>
  <si>
    <t>-561.131497016469 300.546159227374 -101.425588537647</t>
  </si>
  <si>
    <t>-587.194830280944 300.356001605954 313.331223952297</t>
  </si>
  <si>
    <t>-629.868500111319 321.763054391772 774.001462323082</t>
  </si>
  <si>
    <t>-479.425942303843 326.376851758637 830.830878344382</t>
  </si>
  <si>
    <t>-535.21625723368 116.826986488405 -98.1261191585733</t>
  </si>
  <si>
    <t>-529.740311936835 103.243986301737 317.190777313441</t>
  </si>
  <si>
    <t>-562.809982849064 47.6142238807049 775.71817353557</t>
  </si>
  <si>
    <t>-410.140687163827 57.457920089337 825.507928236152</t>
  </si>
  <si>
    <t>9763-20170724T120913.475334000.bin</t>
  </si>
  <si>
    <t>-548.132341691362 208.605032532654 -98.0711623603814</t>
  </si>
  <si>
    <t>-569.806571387878 203.62285486116 -206.528194454</t>
  </si>
  <si>
    <t>-582.375365486352 202.02977627256 -298.535269517367</t>
  </si>
  <si>
    <t>-592.324048514539 201.44868571956 -381.834801497008</t>
  </si>
  <si>
    <t>-600.261231399824 201.661055996788 -465.351791897275</t>
  </si>
  <si>
    <t>-609.62380372311 202.7580664291 -587.646896108429</t>
  </si>
  <si>
    <t>-598.402570150997 204.323972327362 -665.182940269488</t>
  </si>
  <si>
    <t>-602.985824572425 233.535980776626 -533.898172725178</t>
  </si>
  <si>
    <t>-583.865454196009 386.077445593486 -507.345092949123</t>
  </si>
  <si>
    <t>-508.474540501859 428.334219469502 -238.813512025053</t>
  </si>
  <si>
    <t>-283.635738660716 380.169732370571 -206.007872976503</t>
  </si>
  <si>
    <t>-608.045282938172 171.017832610954 -534.071635070174</t>
  </si>
  <si>
    <t>-626.743233075532 18.5002831650736 -507.17333957096</t>
  </si>
  <si>
    <t>-428.121243764882 78.0578590771206 -334.754528908554</t>
  </si>
  <si>
    <t>-561.388052754305 300.376072260578 -101.424262128267</t>
  </si>
  <si>
    <t>-587.287396305047 300.287179966219 313.343041762052</t>
  </si>
  <si>
    <t>-629.863408640073 321.748592429274 774.021507173832</t>
  </si>
  <si>
    <t>-479.417414652953 326.344149013321 830.843232194765</t>
  </si>
  <si>
    <t>-535.169014858475 116.71619878409 -98.1405823592092</t>
  </si>
  <si>
    <t>-529.710537635814 103.156999901798 317.177259806962</t>
  </si>
  <si>
    <t>-562.819031948176 47.5435797479215 775.714105254658</t>
  </si>
  <si>
    <t>-410.12131487291 56.9281707280504 825.505319568963</t>
  </si>
  <si>
    <t>9763-20170724T120913.541510400.bin</t>
  </si>
  <si>
    <t>-548.419887221224 208.414676615171 -98.0724124404881</t>
  </si>
  <si>
    <t>-570.149063080119 203.393819981386 -206.516500394648</t>
  </si>
  <si>
    <t>-582.647181298577 201.806368784763 -298.533391113824</t>
  </si>
  <si>
    <t>-592.483653021791 201.240513836639 -381.846501737319</t>
  </si>
  <si>
    <t>-600.259543664327 201.477423818743 -465.378524199995</t>
  </si>
  <si>
    <t>-609.332088532881 202.61861795698 -587.694982347012</t>
  </si>
  <si>
    <t>-597.971008515935 204.258475648095 -665.20912802457</t>
  </si>
  <si>
    <t>-602.891564214488 233.382370514724 -533.914455269155</t>
  </si>
  <si>
    <t>-584.28181612291 385.968147415756 -507.311137203294</t>
  </si>
  <si>
    <t>-507.832424886621 430.32843185205 -239.418930466361</t>
  </si>
  <si>
    <t>-282.452737089411 385.090955814606 -206.16079521986</t>
  </si>
  <si>
    <t>-607.810673404396 170.853487021865 -534.132757290419</t>
  </si>
  <si>
    <t>-626.3047342585 18.2802536221313 -507.319033667391</t>
  </si>
  <si>
    <t>-427.741265816416 77.6066425056765 -332.40492595966</t>
  </si>
  <si>
    <t>-561.920690939932 300.14022600198 -101.400015083999</t>
  </si>
  <si>
    <t>-587.509937896482 300.186265003301 313.386453658184</t>
  </si>
  <si>
    <t>-629.847284883317 321.730185207487 774.074320481483</t>
  </si>
  <si>
    <t>-479.397080838012 326.454915539222 830.874326166766</t>
  </si>
  <si>
    <t>-535.254282237864 116.554318407269 -98.1459913457045</t>
  </si>
  <si>
    <t>-529.632863192953 103.163901177837 317.175232462193</t>
  </si>
  <si>
    <t>-562.892791117759 47.5705963722428 775.697802782108</t>
  </si>
  <si>
    <t>-410.190469952097 57.2040700087741 825.427482014628</t>
  </si>
  <si>
    <t>9763-20170724T120913.605717400.bin</t>
  </si>
  <si>
    <t>-548.835175619802 208.227826378197 -98.0755767792907</t>
  </si>
  <si>
    <t>-570.631305136922 203.172377784057 -206.504629168258</t>
  </si>
  <si>
    <t>-583.077159754206 201.60230186687 -298.528901884737</t>
  </si>
  <si>
    <t>-592.820921048303 201.066224641581 -381.853065487471</t>
  </si>
  <si>
    <t>-600.457753219834 201.345156657394 -465.397937174295</t>
  </si>
  <si>
    <t>-609.275240687198 202.559058773844 -587.73229130943</t>
  </si>
  <si>
    <t>-597.78053022217 204.245427123226 -665.225728482243</t>
  </si>
  <si>
    <t>-602.962099690998 233.291871553053 -533.918944892487</t>
  </si>
  <si>
    <t>-584.613375465195 385.910081609743 -507.293369118676</t>
  </si>
  <si>
    <t>-507.319733394673 432.068035825941 -239.947633129464</t>
  </si>
  <si>
    <t>-281.340878605473 390.496692677388 -205.978386539248</t>
  </si>
  <si>
    <t>-607.850333061401 170.760899093375 -534.187025077523</t>
  </si>
  <si>
    <t>-626.404930233008 18.1929864415183 -507.44266985356</t>
  </si>
  <si>
    <t>-427.753059171008 76.909991301824 -329.430112126254</t>
  </si>
  <si>
    <t>-562.472034728874 299.930644767205 -101.393410784223</t>
  </si>
  <si>
    <t>-587.749766363277 300.112514117133 313.412090197508</t>
  </si>
  <si>
    <t>-629.83958332938 321.699041901646 774.127441181098</t>
  </si>
  <si>
    <t>-479.379577836109 326.43553056229 830.900496838411</t>
  </si>
  <si>
    <t>-535.525652958573 116.388634168656 -98.1542735994482</t>
  </si>
  <si>
    <t>-529.669206512891 103.181385793888 317.169538857808</t>
  </si>
  <si>
    <t>-562.969719029463 47.53239775866 775.676765661239</t>
  </si>
  <si>
    <t>-410.22489588024 56.9368949517063 825.3195169894</t>
  </si>
  <si>
    <t>9763-20170724T120913.642816300.bin</t>
  </si>
  <si>
    <t>-549.073120570369 208.169708971459 -98.073052307386</t>
  </si>
  <si>
    <t>-570.920559269017 203.112858099308 -206.49184709374</t>
  </si>
  <si>
    <t>-583.33499050535 201.56321037535 -298.520648866083</t>
  </si>
  <si>
    <t>-593.019470339423 201.052080708894 -381.851769275427</t>
  </si>
  <si>
    <t>-600.565801733747 201.36118804748 -465.404816270413</t>
  </si>
  <si>
    <t>-609.216590418792 202.623074071739 -587.750565188825</t>
  </si>
  <si>
    <t>-597.655725141256 204.328202855957 -665.233698574304</t>
  </si>
  <si>
    <t>-602.989116754317 233.335768494692 -533.915773579215</t>
  </si>
  <si>
    <t>-584.912312934725 385.989605299726 -507.337524930882</t>
  </si>
  <si>
    <t>-507.116521365693 432.857611553991 -240.261134869756</t>
  </si>
  <si>
    <t>-280.863209708689 392.745138526794 -206.364827842905</t>
  </si>
  <si>
    <t>-607.852256342591 170.802951577431 -534.216819220704</t>
  </si>
  <si>
    <t>-626.44837896981 18.2185819755614 -507.587782975393</t>
  </si>
  <si>
    <t>-428.208594884859 76.4037193729041 -327.91110304505</t>
  </si>
  <si>
    <t>-562.752895348061 299.866014097484 -101.387761555489</t>
  </si>
  <si>
    <t>-587.840339186841 300.08164809265 313.429265199882</t>
  </si>
  <si>
    <t>-629.840421446893 321.67273411812 774.155511822909</t>
  </si>
  <si>
    <t>-479.374383911771 326.418483466479 830.911708720529</t>
  </si>
  <si>
    <t>-535.714739436806 116.349569172702 -98.1646734169927</t>
  </si>
  <si>
    <t>-529.713685594872 103.262762330111 317.160920348778</t>
  </si>
  <si>
    <t>-563.022676690791 47.5883555976077 775.665276325316</t>
  </si>
  <si>
    <t>-410.301013582403 57.6724898705043 825.245591370721</t>
  </si>
  <si>
    <t>9763-20170724T120913.675408700.bin</t>
  </si>
  <si>
    <t>-549.323496041899 208.086409027445 -98.0809637499403</t>
  </si>
  <si>
    <t>-571.229382771121 203.021953154319 -206.487511707391</t>
  </si>
  <si>
    <t>-583.610277721971 201.485899178875 -298.521116065326</t>
  </si>
  <si>
    <t>-593.230476642615 200.992395674889 -381.859922330092</t>
  </si>
  <si>
    <t>-600.677952283401 201.323273020265 -465.421597927992</t>
  </si>
  <si>
    <t>-609.146162415014 202.62005990922 -587.779832390409</t>
  </si>
  <si>
    <t>-597.526173267822 204.342151262102 -665.253716412859</t>
  </si>
  <si>
    <t>-603.003359988619 233.317823803028 -533.926689388229</t>
  </si>
  <si>
    <t>-585.169231909987 386.014306082075 -507.388286226736</t>
  </si>
  <si>
    <t>-506.849827362571 433.588205355557 -240.589954506536</t>
  </si>
  <si>
    <t>-280.310607589968 394.944513933353 -206.897474254624</t>
  </si>
  <si>
    <t>-607.857478296104 170.784154805452 -534.253565316681</t>
  </si>
  <si>
    <t>-626.517302987317 18.1859933793974 -507.770172220341</t>
  </si>
  <si>
    <t>-428.785349149777 75.7563400449312 -326.407383602346</t>
  </si>
  <si>
    <t>-563.041485973089 299.776301864377 -101.384345544469</t>
  </si>
  <si>
    <t>-587.93105089803 300.021795377542 313.444586880044</t>
  </si>
  <si>
    <t>-629.847508047268 321.634581067394 774.181623439148</t>
  </si>
  <si>
    <t>-479.369666219099 326.119917960666 830.927620013183</t>
  </si>
  <si>
    <t>-535.924433578257 116.259067090819 -98.1733418213236</t>
  </si>
  <si>
    <t>-529.781273741084 103.294084122459 317.154025821513</t>
  </si>
  <si>
    <t>-563.05558971564 47.5290616266084 775.655999403185</t>
  </si>
  <si>
    <t>-410.29946421692 57.2851574376241 825.195861008241</t>
  </si>
  <si>
    <t>9763-20170724T120913.745595700.bin</t>
  </si>
  <si>
    <t>-549.897849162349 207.969371510897 -98.1078871975931</t>
  </si>
  <si>
    <t>-571.879659497719 202.88771889531 -206.498289001688</t>
  </si>
  <si>
    <t>-584.215272253452 201.370825478758 -298.538219723795</t>
  </si>
  <si>
    <t>-593.749128609212 200.903694072403 -381.887040233067</t>
  </si>
  <si>
    <t>-601.063887505406 201.268148796668 -465.460404219878</t>
  </si>
  <si>
    <t>-609.286635007493 202.61920599409 -587.834771851861</t>
  </si>
  <si>
    <t>-597.60349976896 204.397843970862 -665.297947587427</t>
  </si>
  <si>
    <t>-603.226544287292 233.291160316168 -533.957582194435</t>
  </si>
  <si>
    <t>-585.478867299017 385.998849495375 -507.453819237401</t>
  </si>
  <si>
    <t>-506.187830818888 434.736733745398 -241.152941292077</t>
  </si>
  <si>
    <t>-279.20884727849 398.648990413438 -207.586118820313</t>
  </si>
  <si>
    <t>-608.130512861984 170.761812655307 -534.318376441631</t>
  </si>
  <si>
    <t>-627.005939096683 18.1547850932566 -508.008427909863</t>
  </si>
  <si>
    <t>-430.122498165634 74.2603365888544 -323.490758482742</t>
  </si>
  <si>
    <t>-563.650100788939 299.598122221318 -101.380172069973</t>
  </si>
  <si>
    <t>-588.216016292897 299.92831226879 313.468005981996</t>
  </si>
  <si>
    <t>-629.863598095975 321.581169516604 774.226298782637</t>
  </si>
  <si>
    <t>-479.369798548218 326.130694467985 830.925051571243</t>
  </si>
  <si>
    <t>-536.456728152636 116.191900883414 -98.1933611464694</t>
  </si>
  <si>
    <t>-530.077186721506 103.430652923994 317.136717758049</t>
  </si>
  <si>
    <t>-563.145498620867 47.5795769072372 775.637686871914</t>
  </si>
  <si>
    <t>-410.374947350925 57.5231259709576 825.095837761828</t>
  </si>
  <si>
    <t>9763-20170724T120913.775699000.bin</t>
  </si>
  <si>
    <t>-550.214818942467 207.896290437223 -98.1136600445669</t>
  </si>
  <si>
    <t>-572.221160692395 202.818430805092 -206.499204186515</t>
  </si>
  <si>
    <t>-584.535237180914 201.314920449229 -298.542291228895</t>
  </si>
  <si>
    <t>-594.032162243665 200.862310015373 -381.895444683523</t>
  </si>
  <si>
    <t>-601.291956710884 201.242798609207 -465.473442127824</t>
  </si>
  <si>
    <t>-609.414730696676 202.617434444983 -587.854200130788</t>
  </si>
  <si>
    <t>-597.716115310458 204.420991276611 -665.314615308194</t>
  </si>
  <si>
    <t>-603.372619221088 233.276822774599 -533.967889332763</t>
  </si>
  <si>
    <t>-585.463719428453 385.959617214966 -507.421257150243</t>
  </si>
  <si>
    <t>-505.784325295017 435.374825077698 -241.361246846077</t>
  </si>
  <si>
    <t>-278.712299070014 399.841450526471 -207.832224040214</t>
  </si>
  <si>
    <t>-608.328507995009 170.7515122899 -534.341263111508</t>
  </si>
  <si>
    <t>-627.297661332248 18.1487995903969 -508.100964828556</t>
  </si>
  <si>
    <t>-430.706792293741 73.4382250569283 -322.172012957569</t>
  </si>
  <si>
    <t>-563.939514749154 299.521026202214 -101.382227978445</t>
  </si>
  <si>
    <t>-588.408531480348 299.87370094724 313.471667600785</t>
  </si>
  <si>
    <t>-629.858973057108 321.578957745081 774.247717959479</t>
  </si>
  <si>
    <t>-479.355160637308 326.195931476473 830.914637279216</t>
  </si>
  <si>
    <t>-536.798862058466 116.125916083867 -98.205758801772</t>
  </si>
  <si>
    <t>-530.286821228793 103.415797288827 317.12387913133</t>
  </si>
  <si>
    <t>-563.165873859279 47.5196104782965 775.634570774575</t>
  </si>
  <si>
    <t>-410.37163397451 57.1949130416613 825.072822552517</t>
  </si>
  <si>
    <t>9763-20170724T120913.842860500.bin</t>
  </si>
  <si>
    <t>-550.969253362873 207.755522588577 -98.1444636375965</t>
  </si>
  <si>
    <t>-573.056960452845 202.682484924758 -206.513720279178</t>
  </si>
  <si>
    <t>-585.344744478598 201.169249277738 -298.560176615051</t>
  </si>
  <si>
    <t>-594.779398915096 200.699791322674 -381.920226283193</t>
  </si>
  <si>
    <t>-601.93844028116 201.052457437137 -465.507174140379</t>
  </si>
  <si>
    <t>-609.871804365056 202.37136715041 -587.901009791293</t>
  </si>
  <si>
    <t>-598.13445667971 204.179770237439 -665.355321447139</t>
  </si>
  <si>
    <t>-603.84901586812 233.050168374602 -534.023416936686</t>
  </si>
  <si>
    <t>-585.717246734244 385.714687229275 -507.527622706451</t>
  </si>
  <si>
    <t>-504.857974176598 435.913102048014 -241.970744607334</t>
  </si>
  <si>
    <t>-277.924822499245 399.915228192463 -207.999728389278</t>
  </si>
  <si>
    <t>-608.93238731085 170.535116073057 -534.36778380469</t>
  </si>
  <si>
    <t>-628.028574539511 17.9264968217833 -508.259745348831</t>
  </si>
  <si>
    <t>-432.253924447771 71.7508269294899 -320.409841665073</t>
  </si>
  <si>
    <t>-564.644242363219 299.456689424 -101.413091047853</t>
  </si>
  <si>
    <t>-588.757090336096 299.874121540392 313.461538781828</t>
  </si>
  <si>
    <t>-629.87468383889 321.542849470352 774.277883897066</t>
  </si>
  <si>
    <t>-479.348321403276 326.136876692667 830.886569933063</t>
  </si>
  <si>
    <t>-537.595477218194 115.907179668472 -98.2563384401885</t>
  </si>
  <si>
    <t>-530.755298207838 103.33813095236 317.072257261529</t>
  </si>
  <si>
    <t>-563.189002615701 47.5167194083367 775.638320785267</t>
  </si>
  <si>
    <t>-410.415291538392 57.4761735769041 825.083602142651</t>
  </si>
  <si>
    <t>9763-20170724T120913.875641900.bin</t>
  </si>
  <si>
    <t>-551.506547739087 207.712162925994 -98.1602465435017</t>
  </si>
  <si>
    <t>-573.619342087575 202.633508619422 -206.524029847166</t>
  </si>
  <si>
    <t>-585.899976510337 201.10485774486 -298.571214956294</t>
  </si>
  <si>
    <t>-595.316510973554 200.616436507967 -381.933267563055</t>
  </si>
  <si>
    <t>-602.446054772649 200.942235519572 -465.522667332792</t>
  </si>
  <si>
    <t>-610.323648179293 202.21428573024 -587.920728878012</t>
  </si>
  <si>
    <t>-598.577364808405 204.009908373917 -665.373941139614</t>
  </si>
  <si>
    <t>-604.297595056908 232.911551765214 -534.053964081614</t>
  </si>
  <si>
    <t>-585.933575463357 385.541232125559 -507.528780425797</t>
  </si>
  <si>
    <t>-504.105650158161 435.567362687362 -242.236131440487</t>
  </si>
  <si>
    <t>-277.379440429762 398.664372411805 -207.856904496016</t>
  </si>
  <si>
    <t>-609.43648207634 170.400679843589 -534.373034367578</t>
  </si>
  <si>
    <t>-628.555655814298 17.7726625293444 -508.374415286618</t>
  </si>
  <si>
    <t>-433.142830706761 71.1127911118592 -319.928362471506</t>
  </si>
  <si>
    <t>-565.226594128964 299.483536379394 -101.429379978778</t>
  </si>
  <si>
    <t>-588.996287352132 299.902980666731 313.465099334555</t>
  </si>
  <si>
    <t>-629.905103602667 321.482885908072 774.297630588886</t>
  </si>
  <si>
    <t>-479.363895986588 325.864929571057 830.883499304671</t>
  </si>
  <si>
    <t>-538.114011037276 115.805178619647 -98.2735445817374</t>
  </si>
  <si>
    <t>-530.979432299067 103.345345895998 317.053399617909</t>
  </si>
  <si>
    <t>-563.19041636236 47.4942132071751 775.643791584799</t>
  </si>
  <si>
    <t>-410.407608233294 57.2281959535994 825.105862715284</t>
  </si>
  <si>
    <t>9763-20170724T120913.944826100.bin</t>
  </si>
  <si>
    <t>-552.876440174073 207.694248998715 -98.1975907811435</t>
  </si>
  <si>
    <t>-574.965555981142 202.566507075729 -206.564057663714</t>
  </si>
  <si>
    <t>-587.271696089154 201.005350371111 -298.607236559973</t>
  </si>
  <si>
    <t>-596.728282687585 200.488092143431 -381.964619866997</t>
  </si>
  <si>
    <t>-603.914139472253 200.785355809753 -465.549278231057</t>
  </si>
  <si>
    <t>-611.891242141613 202.014562933211 -587.941228426737</t>
  </si>
  <si>
    <t>-600.168039777603 203.784610671063 -665.398507993058</t>
  </si>
  <si>
    <t>-605.757064083375 232.725098307929 -534.094693630361</t>
  </si>
  <si>
    <t>-587.002835976799 385.312743811012 -507.580530308293</t>
  </si>
  <si>
    <t>-502.077812764253 433.924112436241 -242.999349789025</t>
  </si>
  <si>
    <t>-275.733992519545 395.705345891824 -207.554427530639</t>
  </si>
  <si>
    <t>-611.024915463166 170.225051838544 -534.37885438427</t>
  </si>
  <si>
    <t>-630.176106552525 17.5827504322467 -508.49483993251</t>
  </si>
  <si>
    <t>-434.581290737727 70.1028264544568 -319.431918650393</t>
  </si>
  <si>
    <t>-566.731488560749 299.503213805772 -101.475264897017</t>
  </si>
  <si>
    <t>-589.868366593493 300.022811128854 313.454892640298</t>
  </si>
  <si>
    <t>-629.960081358251 321.393229290225 774.345015402913</t>
  </si>
  <si>
    <t>-479.380511329773 325.914007132017 830.817797418331</t>
  </si>
  <si>
    <t>-539.348904390431 115.747968873536 -98.293020659092</t>
  </si>
  <si>
    <t>-531.535251535486 103.543321762908 317.029256864428</t>
  </si>
  <si>
    <t>-563.219264274052 47.5691825275167 775.647459593455</t>
  </si>
  <si>
    <t>-410.45901861169 57.6141554992798 825.116949805676</t>
  </si>
  <si>
    <t>9763-20170724T120913.977619500.bin</t>
  </si>
  <si>
    <t>-553.658462257403 207.698267381125 -98.217158473136</t>
  </si>
  <si>
    <t>-575.680302752415 202.555998414774 -206.596617788955</t>
  </si>
  <si>
    <t>-588.002658780108 200.998220365514 -298.63772418616</t>
  </si>
  <si>
    <t>-597.502369146228 200.490677986285 -381.9901723924</t>
  </si>
  <si>
    <t>-604.759144851277 200.805167785713 -465.568741223301</t>
  </si>
  <si>
    <t>-612.870106453328 202.06773256009 -587.951574600163</t>
  </si>
  <si>
    <t>-601.16854922586 203.840581665151 -665.412076016414</t>
  </si>
  <si>
    <t>-606.656692696741 232.761943447915 -534.10459981205</t>
  </si>
  <si>
    <t>-587.646835601343 385.301072946595 -507.591708816211</t>
  </si>
  <si>
    <t>-500.725378436769 432.904172430305 -243.475855578511</t>
  </si>
  <si>
    <t>-274.491270708397 394.322667649454 -207.72464312764</t>
  </si>
  <si>
    <t>-611.965515845932 170.265333610204 -534.397431661599</t>
  </si>
  <si>
    <t>-631.062397806057 17.5999484182798 -508.559714045763</t>
  </si>
  <si>
    <t>-435.226494229779 69.8549130700619 -319.437898797044</t>
  </si>
  <si>
    <t>-567.604344577044 299.505826219518 -101.494923194799</t>
  </si>
  <si>
    <t>-590.563626396446 300.032094278741 313.445054846913</t>
  </si>
  <si>
    <t>-630.008791680493 321.339986695289 774.375996716843</t>
  </si>
  <si>
    <t>-479.39545797503 325.741337704655 830.768084135589</t>
  </si>
  <si>
    <t>-540.04806049565 115.748711938029 -98.3088672439661</t>
  </si>
  <si>
    <t>-531.893703413944 103.630262353801 317.009419812904</t>
  </si>
  <si>
    <t>-563.233314691225 47.6078266216371 775.647213342986</t>
  </si>
  <si>
    <t>-410.49842997132 58.0534921946319 825.112137734074</t>
  </si>
  <si>
    <t>9763-20170724T120914.043797300.bin</t>
  </si>
  <si>
    <t>-555.284472537106 207.672337026941 -98.2834170509657</t>
  </si>
  <si>
    <t>-577.074741293501 202.524108944485 -206.709370737648</t>
  </si>
  <si>
    <t>-589.369194440911 200.975072022862 -298.754353506334</t>
  </si>
  <si>
    <t>-598.910312182485 200.483854929918 -382.102210118903</t>
  </si>
  <si>
    <t>-606.274929741316 200.825698700506 -465.67120285754</t>
  </si>
  <si>
    <t>-614.615664355798 202.142876953048 -588.037932682181</t>
  </si>
  <si>
    <t>-602.968311363959 203.915946517062 -665.506686486201</t>
  </si>
  <si>
    <t>-608.301732621561 232.813463349864 -534.189006269006</t>
  </si>
  <si>
    <t>-589.304974724701 385.410977368498 -507.890166790792</t>
  </si>
  <si>
    <t>-496.109208673707 429.558096355529 -245.317934109827</t>
  </si>
  <si>
    <t>-269.892173956777 391.30087070782 -209.113418485286</t>
  </si>
  <si>
    <t>-613.609765968841 170.316810254563 -534.4999474717</t>
  </si>
  <si>
    <t>-632.464634625506 17.5983920977069 -508.876000088519</t>
  </si>
  <si>
    <t>-436.328048691028 69.7245348018762 -319.941763808062</t>
  </si>
  <si>
    <t>-569.304903457949 299.488063804212 -101.582296130268</t>
  </si>
  <si>
    <t>-592.010536591904 300.048658528088 313.371561771911</t>
  </si>
  <si>
    <t>-630.127315375749 321.190855180521 774.427657166348</t>
  </si>
  <si>
    <t>-479.457453714784 325.481385230225 830.677077970559</t>
  </si>
  <si>
    <t>-541.588662236308 115.749182074928 -98.3609773433828</t>
  </si>
  <si>
    <t>-532.648465206072 103.756647802814 316.944737278246</t>
  </si>
  <si>
    <t>-563.252502973077 47.6865389092229 775.643136849262</t>
  </si>
  <si>
    <t>-410.553917775345 58.6152465959626 825.11578832287</t>
  </si>
  <si>
    <t>9763-20170724T120914.075561100.bin</t>
  </si>
  <si>
    <t>-556.059424372953 207.649684658302 -98.2868193335671</t>
  </si>
  <si>
    <t>-577.744492355818 202.510380757331 -206.734260941806</t>
  </si>
  <si>
    <t>-590.065650925985 200.972934409945 -298.775905522827</t>
  </si>
  <si>
    <t>-599.676856221881 200.496278750201 -382.115803883641</t>
  </si>
  <si>
    <t>-607.157237370293 200.858423801204 -465.674405009723</t>
  </si>
  <si>
    <t>-615.717126661109 202.212425731714 -588.025578930654</t>
  </si>
  <si>
    <t>-604.13636332435 203.985740285626 -665.504352204911</t>
  </si>
  <si>
    <t>-609.28012856939 232.864362824374 -534.180741852642</t>
  </si>
  <si>
    <t>-590.073704327646 385.429080602202 -507.840166449726</t>
  </si>
  <si>
    <t>-493.149325699554 427.285182681862 -246.244355452618</t>
  </si>
  <si>
    <t>-266.837290926849 389.613736398945 -210.019339010088</t>
  </si>
  <si>
    <t>-614.642117291168 170.372238288553 -534.49723914251</t>
  </si>
  <si>
    <t>-633.433637372411 17.6203204536914 -508.979274586557</t>
  </si>
  <si>
    <t>-436.878438156376 69.8599472436263 -320.0800301752</t>
  </si>
  <si>
    <t>-570.140769357748 299.450698265357 -101.608990968129</t>
  </si>
  <si>
    <t>-592.619821174079 300.107250692417 313.357149505993</t>
  </si>
  <si>
    <t>-630.209741363425 321.092714171644 774.467319533006</t>
  </si>
  <si>
    <t>-479.504224815455 324.90313942546 830.656042449895</t>
  </si>
  <si>
    <t>-542.323034370366 115.777021826792 -98.3727116292348</t>
  </si>
  <si>
    <t>-533.006632074019 103.794164217682 316.92505828104</t>
  </si>
  <si>
    <t>-563.260283187634 47.6719983762471 775.643244405792</t>
  </si>
  <si>
    <t>-410.542003547769 58.3016453900718 825.119992269154</t>
  </si>
  <si>
    <t>9763-20170724T120914.141735700.bin</t>
  </si>
  <si>
    <t>-556.927823954306 207.809903142548 -98.2587371412028</t>
  </si>
  <si>
    <t>-578.525638259209 202.7442324355 -206.726969799069</t>
  </si>
  <si>
    <t>-590.944348867924 201.228892033517 -298.755970832296</t>
  </si>
  <si>
    <t>-600.713093212164 200.762624294624 -382.077544596428</t>
  </si>
  <si>
    <t>-608.420950431137 201.125066887823 -465.615497568047</t>
  </si>
  <si>
    <t>-617.390158554018 202.47084702817 -587.937384242424</t>
  </si>
  <si>
    <t>-605.972701897533 204.219307800561 -665.441000636501</t>
  </si>
  <si>
    <t>-610.634188559379 233.114457510988 -534.126826163564</t>
  </si>
  <si>
    <t>-590.659248567048 385.591932347086 -507.87243193569</t>
  </si>
  <si>
    <t>-487.291554349169 424.020629473945 -248.224666453876</t>
  </si>
  <si>
    <t>-260.526065796464 389.037465613202 -212.139524307019</t>
  </si>
  <si>
    <t>-616.274806630926 170.646512717421 -534.400577915632</t>
  </si>
  <si>
    <t>-635.40135657924 17.948575927539 -508.823229737545</t>
  </si>
  <si>
    <t>-437.653669582374 70.1308926391303 -320.283880650619</t>
  </si>
  <si>
    <t>-570.766851792865 299.680752433479 -101.584299726066</t>
  </si>
  <si>
    <t>-593.183456723174 300.277944923668 313.385261965495</t>
  </si>
  <si>
    <t>-630.284953290796 320.967587421367 774.545104400484</t>
  </si>
  <si>
    <t>-479.537613887493 324.658045552403 830.629430338251</t>
  </si>
  <si>
    <t>-543.399626689147 115.869243993723 -98.3846893713799</t>
  </si>
  <si>
    <t>-533.576561268825 104.011423195345 316.904908708872</t>
  </si>
  <si>
    <t>-563.296852447797 47.6778275365621 775.629893820045</t>
  </si>
  <si>
    <t>-410.548174140494 58.0258664815142 825.072481822912</t>
  </si>
  <si>
    <t>9763-20170724T120914.177838700.bin</t>
  </si>
  <si>
    <t>-556.952132047151 207.971988554513 -98.270580571454</t>
  </si>
  <si>
    <t>-578.525243749186 202.949247136911 -206.745917097369</t>
  </si>
  <si>
    <t>-591.003215556376 201.431660856663 -298.766683512682</t>
  </si>
  <si>
    <t>-600.858775287472 200.951993010789 -382.077932279842</t>
  </si>
  <si>
    <t>-608.687330687616 201.289156666393 -465.604819404194</t>
  </si>
  <si>
    <t>-617.870443405248 202.586576038065 -587.911453346364</t>
  </si>
  <si>
    <t>-606.558036891556 204.295614875471 -665.431207448777</t>
  </si>
  <si>
    <t>-610.918647725919 233.241738828644 -534.132578332445</t>
  </si>
  <si>
    <t>-590.499975231111 385.681184345391 -508.001624250836</t>
  </si>
  <si>
    <t>-484.59601324567 422.941819924657 -249.207167374994</t>
  </si>
  <si>
    <t>-257.570552703613 389.91655485789 -212.912428813752</t>
  </si>
  <si>
    <t>-616.763316383471 170.792869415499 -534.356169230923</t>
  </si>
  <si>
    <t>-636.254741519716 18.1556701928578 -508.669198314633</t>
  </si>
  <si>
    <t>-437.956978828199 70.1816679039011 -320.400246222706</t>
  </si>
  <si>
    <t>-570.513033056688 299.831007994037 -101.574050065158</t>
  </si>
  <si>
    <t>-593.036040826261 300.409105957912 313.389799070902</t>
  </si>
  <si>
    <t>-630.289739577007 320.968130905568 774.563272462157</t>
  </si>
  <si>
    <t>-479.53856616919 324.674877708357 830.636204119242</t>
  </si>
  <si>
    <t>-543.673722995259 116.043966004947 -98.3926948631979</t>
  </si>
  <si>
    <t>-533.766620679818 104.139785740068 316.89363232261</t>
  </si>
  <si>
    <t>-563.304258724177 47.6610867735496 775.627231856061</t>
  </si>
  <si>
    <t>-410.543356780322 57.8604017383079 825.062893833437</t>
  </si>
  <si>
    <t>9763-20170724T120914.243010500.bin</t>
  </si>
  <si>
    <t>-556.460315133523 208.114797611218 -98.2499549254687</t>
  </si>
  <si>
    <t>-578.178583111856 203.219627242366 -206.701951919236</t>
  </si>
  <si>
    <t>-590.849252075979 201.77334586442 -298.697565837083</t>
  </si>
  <si>
    <t>-600.908445754676 201.35081174891 -381.984888897192</t>
  </si>
  <si>
    <t>-608.970559999586 201.736195430507 -465.489275046743</t>
  </si>
  <si>
    <t>-618.52840075837 203.095039760658 -587.766598313237</t>
  </si>
  <si>
    <t>-607.463982503943 204.754976853846 -665.323283793353</t>
  </si>
  <si>
    <t>-611.219147952547 233.704698069422 -534.009243908533</t>
  </si>
  <si>
    <t>-590.008885983737 386.065079225247 -508.021802426505</t>
  </si>
  <si>
    <t>-480.463019773945 423.289886454917 -250.742683474703</t>
  </si>
  <si>
    <t>-252.868407145204 394.442398301812 -214.451549884486</t>
  </si>
  <si>
    <t>-617.449876135659 171.292748338883 -534.215603337365</t>
  </si>
  <si>
    <t>-637.916152651395 18.8120129453955 -508.404797557585</t>
  </si>
  <si>
    <t>-438.694908701282 70.3448995001299 -320.274591982515</t>
  </si>
  <si>
    <t>-569.500825349554 300.173977119868 -101.516198109844</t>
  </si>
  <si>
    <t>-592.076813694516 300.496318797542 313.44499393184</t>
  </si>
  <si>
    <t>-630.237086491795 320.963959155024 774.577334025631</t>
  </si>
  <si>
    <t>-479.515343980395 324.652791196069 830.730438985333</t>
  </si>
  <si>
    <t>-543.75341525302 115.990821887001 -98.3955160885836</t>
  </si>
  <si>
    <t>-533.768224042186 104.111851594081 316.889666307558</t>
  </si>
  <si>
    <t>-563.254894162584 47.6669194305623 775.656123654693</t>
  </si>
  <si>
    <t>-410.510626745893 57.6123084782421 825.195046891126</t>
  </si>
  <si>
    <t>9763-20170724T120914.273301700.bin</t>
  </si>
  <si>
    <t>-556.16732578308 208.175208863382 -98.2228138627681</t>
  </si>
  <si>
    <t>-577.992002046171 203.335293883727 -206.655947136844</t>
  </si>
  <si>
    <t>-590.769890038472 201.928952857519 -298.63742674045</t>
  </si>
  <si>
    <t>-600.933220123917 201.54251525721 -381.912095538129</t>
  </si>
  <si>
    <t>-609.10688142582 201.963526958855 -465.405634121469</t>
  </si>
  <si>
    <t>-618.835912036177 203.374319693199 -587.668835816219</t>
  </si>
  <si>
    <t>-607.893154769591 205.02741606859 -665.242851409223</t>
  </si>
  <si>
    <t>-611.393839077547 233.955406388536 -533.913225719824</t>
  </si>
  <si>
    <t>-590.031596987758 386.305679766462 -507.962492966846</t>
  </si>
  <si>
    <t>-478.957866957571 424.127582018445 -251.426510853671</t>
  </si>
  <si>
    <t>-251.110365318286 397.279416147345 -215.188134452219</t>
  </si>
  <si>
    <t>-617.739910675798 171.555216084837 -534.128182134505</t>
  </si>
  <si>
    <t>-638.59269859302 19.133953339026 -508.246186866148</t>
  </si>
  <si>
    <t>-438.940187934213 70.3128277277576 -319.921909319006</t>
  </si>
  <si>
    <t>-569.010473243338 300.326228758694 -101.457325819628</t>
  </si>
  <si>
    <t>-591.593054877442 300.603880515877 313.503660322953</t>
  </si>
  <si>
    <t>-630.204989023934 320.970748481991 774.591869178202</t>
  </si>
  <si>
    <t>-479.498022060404 324.556787770884 830.791292050908</t>
  </si>
  <si>
    <t>-543.657717189956 116.005437775614 -98.3703820686166</t>
  </si>
  <si>
    <t>-533.646068843263 104.206265705665 316.916448501899</t>
  </si>
  <si>
    <t>-563.254686302139 47.7039330465454 775.668935278947</t>
  </si>
  <si>
    <t>-410.549141483045 58.1284948583971 825.228662474107</t>
  </si>
  <si>
    <t>9763-20170724T120914.339477400.bin</t>
  </si>
  <si>
    <t>-555.613376948302 208.437715580485 -98.1401427971221</t>
  </si>
  <si>
    <t>-577.625031161588 203.668738989517 -206.538723248606</t>
  </si>
  <si>
    <t>-590.596264743794 202.361585031921 -298.494486550477</t>
  </si>
  <si>
    <t>-600.947642953766 202.083228778736 -381.746529267438</t>
  </si>
  <si>
    <t>-609.321953194541 202.631028735634 -465.219413041812</t>
  </si>
  <si>
    <t>-619.357389146287 204.248231021366 -587.455198840753</t>
  </si>
  <si>
    <t>-608.619874071253 205.999498296838 -665.055717707866</t>
  </si>
  <si>
    <t>-611.729291989824 234.733255839825 -533.671243620246</t>
  </si>
  <si>
    <t>-590.146560101704 387.020222984841 -507.590560071377</t>
  </si>
  <si>
    <t>-477.190073408809 427.365259695634 -252.263875580811</t>
  </si>
  <si>
    <t>-248.829317467866 404.161024860921 -216.746838998124</t>
  </si>
  <si>
    <t>-618.178565982213 172.343917516311 -533.967041626814</t>
  </si>
  <si>
    <t>-639.437756860242 19.9989517517308 -507.960668086775</t>
  </si>
  <si>
    <t>-438.715372727467 70.2209497297843 -318.882139979012</t>
  </si>
  <si>
    <t>-568.276029418127 300.576775883848 -101.32000679079</t>
  </si>
  <si>
    <t>-590.942951724857 300.748748381513 313.636304160921</t>
  </si>
  <si>
    <t>-630.163328122636 320.946256853297 774.646672491965</t>
  </si>
  <si>
    <t>-479.477621149541 324.604080433447 830.898396904536</t>
  </si>
  <si>
    <t>-543.277861276923 116.270601330481 -98.3011194284194</t>
  </si>
  <si>
    <t>-533.239550995485 104.514627897191 316.986351828949</t>
  </si>
  <si>
    <t>-563.239505525331 47.6246231116925 775.670256955869</t>
  </si>
  <si>
    <t>-410.533446511604 57.9677216292212 825.24533371938</t>
  </si>
  <si>
    <t>9763-20170724T120914.376398500.bin</t>
  </si>
  <si>
    <t>-555.463144104743 208.521941383295 -98.0944218195857</t>
  </si>
  <si>
    <t>-577.535567968308 203.762303565126 -206.48096577275</t>
  </si>
  <si>
    <t>-590.573903062433 202.508772643309 -298.428118206231</t>
  </si>
  <si>
    <t>-600.990724479755 202.298459732537 -381.672204393881</t>
  </si>
  <si>
    <t>-609.43489875446 202.93353644729 -465.137324513239</t>
  </si>
  <si>
    <t>-619.576528289156 204.699600928199 -587.362403938916</t>
  </si>
  <si>
    <t>-608.924472327282 206.554327283669 -664.972358991042</t>
  </si>
  <si>
    <t>-611.91681122686 235.120594835123 -533.546467721496</t>
  </si>
  <si>
    <t>-590.566559821492 387.4325905733 -507.413064702824</t>
  </si>
  <si>
    <t>-477.050317150397 429.85984958155 -252.672864327206</t>
  </si>
  <si>
    <t>-248.429036427143 408.452893480319 -217.707427973414</t>
  </si>
  <si>
    <t>-618.336150215769 172.728622705052 -533.915578680329</t>
  </si>
  <si>
    <t>-639.618737158735 20.3756366537916 -507.967205330683</t>
  </si>
  <si>
    <t>-438.789045472912 70.0660842480811 -318.398667637118</t>
  </si>
  <si>
    <t>-568.11132049908 300.63797913075 -101.266776561142</t>
  </si>
  <si>
    <t>-590.850535082357 300.776574659648 313.685666578897</t>
  </si>
  <si>
    <t>-630.148120314625 320.941236742249 774.678595834633</t>
  </si>
  <si>
    <t>-479.466315151042 324.56420066112 830.943136250762</t>
  </si>
  <si>
    <t>-543.128482011049 116.33827798638 -98.2748801524946</t>
  </si>
  <si>
    <t>-533.115300074069 104.583336144039 317.01319960577</t>
  </si>
  <si>
    <t>-563.252217788305 47.606539160962 775.666713555948</t>
  </si>
  <si>
    <t>-410.510465651439 57.4280938404931 825.237907049748</t>
  </si>
  <si>
    <t>9763-20170724T120914.440567100.bin</t>
  </si>
  <si>
    <t>-555.289743747203 208.650549493429 -98.0463785924214</t>
  </si>
  <si>
    <t>-577.405171655197 203.873302149272 -206.423353667908</t>
  </si>
  <si>
    <t>-590.497743096348 202.733046081903 -298.364289730833</t>
  </si>
  <si>
    <t>-600.967339750417 202.676695304396 -381.601982057363</t>
  </si>
  <si>
    <t>-609.466010367309 203.51933254573 -465.059757370045</t>
  </si>
  <si>
    <t>-619.686987187193 205.648942610556 -587.272367618303</t>
  </si>
  <si>
    <t>-609.188268375824 207.789713008427 -664.895799228783</t>
  </si>
  <si>
    <t>-612.091839561173 235.919747650358 -533.362904852329</t>
  </si>
  <si>
    <t>-591.780937160526 388.355019598917 -507.109445225245</t>
  </si>
  <si>
    <t>-477.273120367184 436.125350652253 -253.762738451352</t>
  </si>
  <si>
    <t>-248.255816947063 418.045222670729 -219.518045038603</t>
  </si>
  <si>
    <t>-618.312442580151 173.508899585516 -533.930201573592</t>
  </si>
  <si>
    <t>-639.378968603884 21.0610196355522 -508.431434233556</t>
  </si>
  <si>
    <t>-438.547149597966 69.6133558556066 -317.312809824738</t>
  </si>
  <si>
    <t>-567.979504722158 300.671086313795 -101.208351094843</t>
  </si>
  <si>
    <t>-590.756691815781 300.823160645313 313.741974231952</t>
  </si>
  <si>
    <t>-630.151439821291 320.888934993286 774.73177816621</t>
  </si>
  <si>
    <t>-479.474051424867 324.630239632765 831.000363102377</t>
  </si>
  <si>
    <t>-542.884645923475 116.51847357928 -98.2498010210421</t>
  </si>
  <si>
    <t>-532.923399011337 104.710814744997 317.037959341277</t>
  </si>
  <si>
    <t>-563.298991189571 47.6868008389295 775.656491896043</t>
  </si>
  <si>
    <t>-410.56874094127 57.9435206374981 825.175196909345</t>
  </si>
  <si>
    <t>9763-20170724T120914.472397800.bin</t>
  </si>
  <si>
    <t>-555.208642275039 208.629823064529 -98.0202993815358</t>
  </si>
  <si>
    <t>-577.339543761198 203.83769325509 -206.393499200821</t>
  </si>
  <si>
    <t>-590.448453249069 202.744401584092 -298.332689434384</t>
  </si>
  <si>
    <t>-600.932519558265 202.753436949158 -381.568540027444</t>
  </si>
  <si>
    <t>-609.444332684704 203.685570184537 -465.024008924629</t>
  </si>
  <si>
    <t>-619.682098674697 205.97289463174 -587.23230744174</t>
  </si>
  <si>
    <t>-609.224208262626 208.248493031019 -664.857603855654</t>
  </si>
  <si>
    <t>-612.129921796278 236.17906871506 -533.280545235153</t>
  </si>
  <si>
    <t>-592.318184315233 388.659368278722 -506.906644424819</t>
  </si>
  <si>
    <t>-477.520608751534 439.448786855861 -254.279351514255</t>
  </si>
  <si>
    <t>-248.277730198727 423.08524386426 -220.686676813561</t>
  </si>
  <si>
    <t>-618.249783949305 173.75942869572 -533.936063366369</t>
  </si>
  <si>
    <t>-639.125442549532 21.2378988606338 -508.676022189153</t>
  </si>
  <si>
    <t>-438.13949000495 69.4833870225282 -316.699902456564</t>
  </si>
  <si>
    <t>-567.956205646806 300.641553516146 -101.170995736332</t>
  </si>
  <si>
    <t>-590.732633679697 300.824664348123 313.779339575105</t>
  </si>
  <si>
    <t>-630.139947545842 320.895928600099 774.778940519792</t>
  </si>
  <si>
    <t>-479.465822357419 324.758188532516 831.048008495322</t>
  </si>
  <si>
    <t>-542.730952616099 116.496288491618 -98.2504756997334</t>
  </si>
  <si>
    <t>-532.834902114543 104.68210279346 317.038622491441</t>
  </si>
  <si>
    <t>-563.300243975556 47.627828429167 775.641870314064</t>
  </si>
  <si>
    <t>-410.526999827241 57.2832205734082 825.148701792494</t>
  </si>
  <si>
    <t>9763-20170724T120914.540579900.bin</t>
  </si>
  <si>
    <t>-555.146715379075 208.560321058554 -98.0304799656187</t>
  </si>
  <si>
    <t>-577.271793532124 203.769710805153 -206.404958902159</t>
  </si>
  <si>
    <t>-590.373621975906 202.757936354919 -298.346020036618</t>
  </si>
  <si>
    <t>-600.84814895816 202.870057627973 -381.583009975546</t>
  </si>
  <si>
    <t>-609.345920351519 203.936420239474 -465.038458744869</t>
  </si>
  <si>
    <t>-619.556740193013 206.454283518642 -587.244529745082</t>
  </si>
  <si>
    <t>-609.115581741332 208.951814509453 -664.865007055316</t>
  </si>
  <si>
    <t>-612.094737954691 236.566369349974 -533.227450943494</t>
  </si>
  <si>
    <t>-593.173595349479 389.125237395104 -506.683718057271</t>
  </si>
  <si>
    <t>-477.983584450027 446.432286099099 -255.63445304481</t>
  </si>
  <si>
    <t>-248.28953280367 432.005209656073 -224.312752592478</t>
  </si>
  <si>
    <t>-618.057795555477 174.132987296712 -534.015547689743</t>
  </si>
  <si>
    <t>-638.583513958766 21.4994634044995 -509.164288295626</t>
  </si>
  <si>
    <t>-437.295552384364 69.3454721565638 -315.655962332319</t>
  </si>
  <si>
    <t>-568.122137993533 300.525178782409 -101.127840507639</t>
  </si>
  <si>
    <t>-590.883994247484 300.783485664961 313.823326638425</t>
  </si>
  <si>
    <t>-630.131333171068 320.88310325718 774.829398153093</t>
  </si>
  <si>
    <t>-479.46357234078 324.710084077291 831.117983838362</t>
  </si>
  <si>
    <t>-542.480894339459 116.520711340188 -98.2965861000062</t>
  </si>
  <si>
    <t>-532.706255987381 104.660968542722 316.994201247035</t>
  </si>
  <si>
    <t>-563.333179852803 47.7452745767928 775.596993561345</t>
  </si>
  <si>
    <t>-410.626703761976 58.5642099779793 825.069273287984</t>
  </si>
  <si>
    <t>9763-20170724T120914.575508000.bin</t>
  </si>
  <si>
    <t>-555.084589027169 208.473632735475 -98.0486173726684</t>
  </si>
  <si>
    <t>-577.16930891088 203.691506832886 -206.431677974923</t>
  </si>
  <si>
    <t>-590.261839582774 202.714868084963 -298.374410461193</t>
  </si>
  <si>
    <t>-600.736895023921 202.869678965112 -381.611446632648</t>
  </si>
  <si>
    <t>-609.243585396233 203.990213512813 -465.065096040529</t>
  </si>
  <si>
    <t>-619.476172859953 206.600035490329 -587.267397550889</t>
  </si>
  <si>
    <t>-609.053990741357 209.192995017675 -664.887464322366</t>
  </si>
  <si>
    <t>-612.029619312795 236.673706562799 -533.226970717313</t>
  </si>
  <si>
    <t>-593.576779568445 389.292534159448 -506.67652405121</t>
  </si>
  <si>
    <t>-478.098256781639 449.616720070067 -256.468029793334</t>
  </si>
  <si>
    <t>-248.2222735181 435.847590829708 -226.202889754086</t>
  </si>
  <si>
    <t>-617.942768627754 174.236221806238 -534.065217146803</t>
  </si>
  <si>
    <t>-638.412521432736 21.5591851081417 -509.430867374812</t>
  </si>
  <si>
    <t>-436.892097157644 69.3292896722605 -315.007687488469</t>
  </si>
  <si>
    <t>-568.166056460272 300.393386558045 -101.120767106695</t>
  </si>
  <si>
    <t>-591.036201658109 300.704830554405 313.824334048143</t>
  </si>
  <si>
    <t>-630.124700637339 320.908180247561 774.838382158258</t>
  </si>
  <si>
    <t>-479.457377815448 324.807165878331 831.123129181882</t>
  </si>
  <si>
    <t>-542.290271371913 116.479791055838 -98.3324267307252</t>
  </si>
  <si>
    <t>-532.658234784164 104.544276077426 316.959450726915</t>
  </si>
  <si>
    <t>-563.316770380689 47.7286429255357 775.576437208118</t>
  </si>
  <si>
    <t>-410.609829473685 58.3643974248334 825.087077814355</t>
  </si>
  <si>
    <t>9763-20170724T120914.639679400.bin</t>
  </si>
  <si>
    <t>-555.090494951737 207.905534274215 -98.0850032872822</t>
  </si>
  <si>
    <t>-577.043111980718 203.162117070925 -206.496717094395</t>
  </si>
  <si>
    <t>-590.047244129234 202.276698197704 -298.452829278943</t>
  </si>
  <si>
    <t>-600.449977698004 202.536989525436 -381.698510819806</t>
  </si>
  <si>
    <t>-608.890549949675 203.788100291478 -465.157169487506</t>
  </si>
  <si>
    <t>-619.032662104449 206.615391666163 -587.362198822507</t>
  </si>
  <si>
    <t>-608.607045896725 209.373650492124 -664.976035511506</t>
  </si>
  <si>
    <t>-611.670859610101 236.596552119662 -533.25900486303</t>
  </si>
  <si>
    <t>-594.038469923678 389.302729741763 -506.677623523864</t>
  </si>
  <si>
    <t>-478.351968145247 456.132529369552 -258.224423280633</t>
  </si>
  <si>
    <t>-248.087187894353 443.227125673263 -230.654937677495</t>
  </si>
  <si>
    <t>-617.494016428459 174.152572914421 -534.220219207612</t>
  </si>
  <si>
    <t>-637.930946752555 21.3875653558302 -510.053922240863</t>
  </si>
  <si>
    <t>-436.069358176512 68.6566326149591 -312.897606073057</t>
  </si>
  <si>
    <t>-568.341280491269 299.877892906096 -101.131872210652</t>
  </si>
  <si>
    <t>-591.311364361864 300.34616140504 313.807577736662</t>
  </si>
  <si>
    <t>-630.083891286949 320.976241255898 774.84519133298</t>
  </si>
  <si>
    <t>-479.429907268366 324.954115038403 831.160188442578</t>
  </si>
  <si>
    <t>-542.140201398006 115.738607316703 -98.4298451136669</t>
  </si>
  <si>
    <t>-532.551638647331 103.818320613233 316.863485124689</t>
  </si>
  <si>
    <t>-563.235204533709 47.5757643052468 775.554593504037</t>
  </si>
  <si>
    <t>-410.505898870955 57.240934790043 825.194936877786</t>
  </si>
  <si>
    <t>9763-20170724T120914.704895900.bin</t>
  </si>
  <si>
    <t>-555.168080988166 207.291521559226 -98.1114102327006</t>
  </si>
  <si>
    <t>-577.044655769851 202.584382408897 -206.540106699135</t>
  </si>
  <si>
    <t>-589.930781102684 201.795719408336 -298.513700662798</t>
  </si>
  <si>
    <t>-600.203311004303 202.167391742304 -381.775203579579</t>
  </si>
  <si>
    <t>-608.48867310859 203.553159853364 -465.247215841261</t>
  </si>
  <si>
    <t>-618.375358237688 206.601721953682 -587.467793947509</t>
  </si>
  <si>
    <t>-607.851107381071 209.515939369537 -665.062615519535</t>
  </si>
  <si>
    <t>-611.119934349594 236.484414049439 -533.295677910443</t>
  </si>
  <si>
    <t>-594.261582754173 389.288256531986 -506.773205889652</t>
  </si>
  <si>
    <t>-479.100665849496 463.719378330023 -260.244170512981</t>
  </si>
  <si>
    <t>-248.601731831291 450.5712197483 -234.829650479828</t>
  </si>
  <si>
    <t>-616.9544758605 174.043446726402 -534.381192754457</t>
  </si>
  <si>
    <t>-637.654557738297 21.2326232357682 -510.787386280497</t>
  </si>
  <si>
    <t>-435.516391656439 66.7384570557874 -308.916318894446</t>
  </si>
  <si>
    <t>-568.481387524671 299.410282135097 -101.142196606124</t>
  </si>
  <si>
    <t>-591.54435326373 299.952532209442 313.792033937252</t>
  </si>
  <si>
    <t>-630.035969569563 321.050876951771 774.845841330559</t>
  </si>
  <si>
    <t>-479.401995768347 325.168678906631 831.20435580561</t>
  </si>
  <si>
    <t>-542.172716946521 115.082301282374 -98.4947928008437</t>
  </si>
  <si>
    <t>-532.322814197044 103.337204308924 316.79740800913</t>
  </si>
  <si>
    <t>-563.210333187918 47.6113622201065 775.536521320285</t>
  </si>
  <si>
    <t>-410.541206596885 57.8303434402289 825.251005114984</t>
  </si>
  <si>
    <t>9763-20170724T120914.740984500.bin</t>
  </si>
  <si>
    <t>-555.220153040167 207.064360377088 -98.125793446996</t>
  </si>
  <si>
    <t>-577.105521267228 202.354454368332 -206.552526748476</t>
  </si>
  <si>
    <t>-589.956493051397 201.601628200923 -298.531400630508</t>
  </si>
  <si>
    <t>-600.178531012604 202.019875489309 -381.798859387139</t>
  </si>
  <si>
    <t>-608.393796216051 203.464934826384 -465.276723336376</t>
  </si>
  <si>
    <t>-618.155935329865 206.612717622477 -587.504930853154</t>
  </si>
  <si>
    <t>-607.568825876491 209.607506755942 -665.088154424142</t>
  </si>
  <si>
    <t>-610.939190230925 236.449955077809 -533.302496331088</t>
  </si>
  <si>
    <t>-594.347988739038 389.295484139421 -506.881914490371</t>
  </si>
  <si>
    <t>-479.80434614801 467.580790682061 -261.260751753263</t>
  </si>
  <si>
    <t>-249.240569261802 454.287275213736 -236.519266824572</t>
  </si>
  <si>
    <t>-616.805648443119 174.012932871701 -534.441973756995</t>
  </si>
  <si>
    <t>-637.749191680695 21.1906492571716 -511.094005908142</t>
  </si>
  <si>
    <t>-435.560507152218 65.5898791949082 -306.539515826625</t>
  </si>
  <si>
    <t>-568.594128878659 299.19160522116 -101.15436155147</t>
  </si>
  <si>
    <t>-591.541297632943 299.85940005632 313.786075680133</t>
  </si>
  <si>
    <t>-629.999781220923 321.102938176238 774.844031341302</t>
  </si>
  <si>
    <t>-479.378643390205 325.432829536247 831.220964369201</t>
  </si>
  <si>
    <t>-542.167844042742 114.831418379294 -98.5130303366568</t>
  </si>
  <si>
    <t>-532.275067549339 103.243655708568 316.782628524573</t>
  </si>
  <si>
    <t>-563.198279070487 47.6009369790449 775.533498638089</t>
  </si>
  <si>
    <t>-410.543793861895 57.8573083315639 825.285178696877</t>
  </si>
  <si>
    <t>9763-20170724T120914.777596800.bin</t>
  </si>
  <si>
    <t>-555.306560731018 206.783266487946 -98.1276414176259</t>
  </si>
  <si>
    <t>-577.215342600403 202.076866090967 -206.549732371053</t>
  </si>
  <si>
    <t>-590.022127031136 201.367643926765 -298.535124535685</t>
  </si>
  <si>
    <t>-600.177022601631 201.840061704085 -381.810528175499</t>
  </si>
  <si>
    <t>-608.297255585457 203.35218744631 -465.296526734978</t>
  </si>
  <si>
    <t>-617.888987179247 206.611265570109 -587.535360575734</t>
  </si>
  <si>
    <t>-607.213317734776 209.687361816636 -665.103137103517</t>
  </si>
  <si>
    <t>-610.731149044284 236.397724722077 -533.29712789972</t>
  </si>
  <si>
    <t>-594.335605594864 389.277707544554 -506.921866461199</t>
  </si>
  <si>
    <t>-480.535017465726 471.464584834428 -262.231729220753</t>
  </si>
  <si>
    <t>-249.92030456213 457.834241198979 -238.157019590023</t>
  </si>
  <si>
    <t>-616.629280900928 173.964814326858 -534.498888788703</t>
  </si>
  <si>
    <t>-637.822460342519 21.1421673141892 -511.359427261514</t>
  </si>
  <si>
    <t>-436.001482973886 64.3645577530124 -304.115937981149</t>
  </si>
  <si>
    <t>-568.695975088912 298.949270327415 -101.152095551656</t>
  </si>
  <si>
    <t>-591.525781159612 299.71754271375 313.794677970595</t>
  </si>
  <si>
    <t>-629.997085064388 321.085667254599 774.844801658901</t>
  </si>
  <si>
    <t>-479.379778437808 325.173938187902 831.2499257447</t>
  </si>
  <si>
    <t>-542.245284927215 114.478135597045 -98.520454756266</t>
  </si>
  <si>
    <t>-532.273915939723 103.046524672071 316.77762619514</t>
  </si>
  <si>
    <t>-563.192531178166 47.5868696044997 775.532442305505</t>
  </si>
  <si>
    <t>-410.521893438687 57.4145776102946 825.32103606316</t>
  </si>
  <si>
    <t>9763-20170724T120914.845777400.bin</t>
  </si>
  <si>
    <t>-555.631226492492 206.162974075167 -98.1761733171204</t>
  </si>
  <si>
    <t>-577.518947164959 201.486866161996 -206.603893866702</t>
  </si>
  <si>
    <t>-590.152991121998 200.826458184727 -298.613496854594</t>
  </si>
  <si>
    <t>-600.088847608089 201.349618224146 -381.91502053674</t>
  </si>
  <si>
    <t>-607.92642822863 202.915178464465 -465.42698404439</t>
  </si>
  <si>
    <t>-617.034978496318 206.252928193067 -587.700505536058</t>
  </si>
  <si>
    <t>-606.131653680778 209.395723016146 -665.2341243111</t>
  </si>
  <si>
    <t>-610.037167711239 235.999580192859 -533.419665885623</t>
  </si>
  <si>
    <t>-594.05284844027 388.963963644439 -507.251166478758</t>
  </si>
  <si>
    <t>-481.928621243763 478.740777696395 -264.461321832421</t>
  </si>
  <si>
    <t>-251.286600108796 463.915942682773 -241.374464767661</t>
  </si>
  <si>
    <t>-616.039200957002 173.577545695529 -534.676464301225</t>
  </si>
  <si>
    <t>-637.792481219111 20.7857783848829 -511.95058442653</t>
  </si>
  <si>
    <t>-437.281808684916 61.3514402052592 -299.58898062549</t>
  </si>
  <si>
    <t>-568.852030087622 298.480246233223 -101.181316078214</t>
  </si>
  <si>
    <t>-591.6669469553 299.364168298345 313.765962621168</t>
  </si>
  <si>
    <t>-629.981278035471 321.079991260845 774.831115957277</t>
  </si>
  <si>
    <t>-479.370763559413 325.061021543605 831.26194896241</t>
  </si>
  <si>
    <t>-542.71789777694 113.706730031781 -98.5640989002129</t>
  </si>
  <si>
    <t>-532.547300564844 102.475759156809 316.734584935411</t>
  </si>
  <si>
    <t>-563.17934532863 47.5543803914231 775.563663616837</t>
  </si>
  <si>
    <t>-410.509382929727 57.1849163545176 825.392943092656</t>
  </si>
  <si>
    <t>9763-20170724T120914.877210000.bin</t>
  </si>
  <si>
    <t>-555.821188873885 205.915078244895 -98.1876146557199</t>
  </si>
  <si>
    <t>-577.687373756298 201.242992854619 -206.619790262016</t>
  </si>
  <si>
    <t>-590.24229753875 200.574727725257 -298.640274413265</t>
  </si>
  <si>
    <t>-600.082353659475 201.085073981004 -381.953263284818</t>
  </si>
  <si>
    <t>-607.799825596383 202.630465175317 -465.476750910782</t>
  </si>
  <si>
    <t>-616.706392739306 205.92913395997 -587.766272815186</t>
  </si>
  <si>
    <t>-605.69850899575 209.061807491893 -665.285459606027</t>
  </si>
  <si>
    <t>-609.758155232436 235.688939425573 -533.486343498697</t>
  </si>
  <si>
    <t>-593.902741545248 388.701499143678 -507.507806493658</t>
  </si>
  <si>
    <t>-482.750902507142 481.920492827548 -265.569645975821</t>
  </si>
  <si>
    <t>-252.149031409916 466.194148854881 -242.679059871037</t>
  </si>
  <si>
    <t>-615.838326829047 173.274437513124 -534.727033345061</t>
  </si>
  <si>
    <t>-637.94223897693 20.5125313627386 -512.133926448887</t>
  </si>
  <si>
    <t>-438.170318765729 59.8616720821603 -297.603076798345</t>
  </si>
  <si>
    <t>-568.951434721291 298.265748596589 -101.209627164757</t>
  </si>
  <si>
    <t>-591.748201744844 299.240086306112 313.738475523571</t>
  </si>
  <si>
    <t>-629.961703843106 321.115537566529 774.813207220119</t>
  </si>
  <si>
    <t>-479.356581841567 325.358653310427 831.239260468911</t>
  </si>
  <si>
    <t>-542.977417617691 113.435762903561 -98.5745014060938</t>
  </si>
  <si>
    <t>-532.778873578899 102.290260374809 316.725823401939</t>
  </si>
  <si>
    <t>-563.180252029662 47.5620427026226 775.594213897807</t>
  </si>
  <si>
    <t>-410.532380853262 57.4769061244558 825.435403228689</t>
  </si>
  <si>
    <t>9763-20170724T120914.940378600.bin</t>
  </si>
  <si>
    <t>-556.384964442729 205.453771025335 -98.211207301115</t>
  </si>
  <si>
    <t>-578.266183579228 200.79133137511 -206.640832695666</t>
  </si>
  <si>
    <t>-590.750688170475 200.081185367076 -298.670452476352</t>
  </si>
  <si>
    <t>-600.494751473419 200.53308522038 -381.995021080798</t>
  </si>
  <si>
    <t>-608.084778214203 201.995718783651 -465.531815784574</t>
  </si>
  <si>
    <t>-616.771381825543 205.14516149556 -587.841020010634</t>
  </si>
  <si>
    <t>-605.607539394153 208.168569188781 -665.342218167368</t>
  </si>
  <si>
    <t>-609.840801552037 234.963556109897 -533.590860931664</t>
  </si>
  <si>
    <t>-594.117664316297 388.054792365018 -508.047031076404</t>
  </si>
  <si>
    <t>-484.954423436658 487.14736552223 -267.542158614624</t>
  </si>
  <si>
    <t>-254.428857480422 469.869153281435 -245.003956299174</t>
  </si>
  <si>
    <t>-616.078688445202 172.56318766718 -534.754786684776</t>
  </si>
  <si>
    <t>-638.853953962399 19.8936685694862 -512.161613750465</t>
  </si>
  <si>
    <t>-439.942671154214 56.777023089709 -293.948247763106</t>
  </si>
  <si>
    <t>-569.418872652368 297.878778149188 -101.262837042288</t>
  </si>
  <si>
    <t>-592.082174003274 299.00900690507 313.692191206472</t>
  </si>
  <si>
    <t>-629.959699458839 321.100074588117 774.79492785857</t>
  </si>
  <si>
    <t>-479.348665644709 325.166596694295 831.218201429482</t>
  </si>
  <si>
    <t>-543.662814629424 112.93060314541 -98.5693760677738</t>
  </si>
  <si>
    <t>-533.264857178321 102.027024963576 316.732492211362</t>
  </si>
  <si>
    <t>-563.197145338487 47.5177885878104 775.662152538502</t>
  </si>
  <si>
    <t>-410.531867005026 57.2325315775579 825.489322372746</t>
  </si>
  <si>
    <t>9763-20170724T120915.005559900.bin</t>
  </si>
  <si>
    <t>-557.169217082981 205.145744907224 -98.2334036653758</t>
  </si>
  <si>
    <t>-579.16874643898 200.486310269473 -206.639113928338</t>
  </si>
  <si>
    <t>-591.68724892969 199.730706314532 -298.66387020509</t>
  </si>
  <si>
    <t>-601.437052412082 200.121352161203 -381.988086880792</t>
  </si>
  <si>
    <t>-609.008352503354 201.501375829575 -465.527917772097</t>
  </si>
  <si>
    <t>-617.641973308358 204.504068828555 -587.84467663263</t>
  </si>
  <si>
    <t>-606.323420517318 207.307596258514 -665.331617794936</t>
  </si>
  <si>
    <t>-610.673852321623 234.381321800045 -533.631721268337</t>
  </si>
  <si>
    <t>-595.10149180841 387.584579330159 -508.636516795107</t>
  </si>
  <si>
    <t>-488.153397465638 491.250123121852 -269.065742158633</t>
  </si>
  <si>
    <t>-257.683832558189 472.67362060703 -246.992510208396</t>
  </si>
  <si>
    <t>-617.033399927674 171.991483743224 -534.714434472162</t>
  </si>
  <si>
    <t>-640.328522377467 19.4190926301424 -512.028982151239</t>
  </si>
  <si>
    <t>-441.696770437836 53.83671021289 -290.662901764715</t>
  </si>
  <si>
    <t>-570.103229600251 297.551329940806 -101.305338507514</t>
  </si>
  <si>
    <t>-592.367755921115 298.85727940905 313.670808156559</t>
  </si>
  <si>
    <t>-629.992104790332 321.022860037303 774.788254665468</t>
  </si>
  <si>
    <t>-479.362357572577 324.647868717046 831.191672458314</t>
  </si>
  <si>
    <t>-544.589867454291 112.619037941511 -98.5628541885794</t>
  </si>
  <si>
    <t>-533.720935302615 102.109786708623 316.737061455808</t>
  </si>
  <si>
    <t>-563.266516425683 47.620808070624 775.700319578797</t>
  </si>
  <si>
    <t>-410.59757090961 57.5516829883973 825.473655458675</t>
  </si>
  <si>
    <t>9763-20170724T120915.042656600.bin</t>
  </si>
  <si>
    <t>-557.649566854957 205.053044142936 -98.243435139745</t>
  </si>
  <si>
    <t>-579.733758829058 200.379159803114 -206.631416955184</t>
  </si>
  <si>
    <t>-592.293484615077 199.593795974615 -298.650218667769</t>
  </si>
  <si>
    <t>-602.068926009614 199.950670656691 -381.971615432249</t>
  </si>
  <si>
    <t>-609.654757770381 201.288523635651 -465.510886520747</t>
  </si>
  <si>
    <t>-618.297345940151 204.221412094294 -587.828560304365</t>
  </si>
  <si>
    <t>-606.911020295697 206.897575474338 -665.31011749671</t>
  </si>
  <si>
    <t>-611.305703784553 234.127893002507 -533.634734433282</t>
  </si>
  <si>
    <t>-595.90260565532 387.388787700433 -508.925202815776</t>
  </si>
  <si>
    <t>-489.871730152665 492.739798144939 -269.682050519796</t>
  </si>
  <si>
    <t>-259.427903216222 473.539912503513 -247.875061722373</t>
  </si>
  <si>
    <t>-617.704291498196 171.741330802275 -534.678409471779</t>
  </si>
  <si>
    <t>-641.212466227611 19.2078011489862 -511.89262614014</t>
  </si>
  <si>
    <t>-442.799023140441 52.5161677004255 -289.267583024672</t>
  </si>
  <si>
    <t>-570.519857483296 297.457872194675 -101.33486673698</t>
  </si>
  <si>
    <t>-592.567182796956 298.831626847717 313.652561546269</t>
  </si>
  <si>
    <t>-629.996535981158 321.011519122731 774.784868197777</t>
  </si>
  <si>
    <t>-479.358324993173 324.657530171488 831.164192475189</t>
  </si>
  <si>
    <t>-545.142811742447 112.555649672697 -98.5491330952974</t>
  </si>
  <si>
    <t>-533.971018536242 102.252421341465 316.747938291043</t>
  </si>
  <si>
    <t>-563.314813092375 47.6721341729371 775.7096886979</t>
  </si>
  <si>
    <t>-410.666585859381 58.178166966959 825.428521148609</t>
  </si>
  <si>
    <t>9763-20170724T120915.077380200.bin</t>
  </si>
  <si>
    <t>-558.168739118329 204.98351472463 -98.258296057033</t>
  </si>
  <si>
    <t>-580.339559305996 200.288650158097 -206.627710411869</t>
  </si>
  <si>
    <t>-592.923658382498 199.464188758814 -298.64287328597</t>
  </si>
  <si>
    <t>-602.702064212298 199.776233379688 -381.96404951434</t>
  </si>
  <si>
    <t>-610.272092441051 201.058425388284 -465.505568539334</t>
  </si>
  <si>
    <t>-618.871636702369 203.896744337344 -587.828424610261</t>
  </si>
  <si>
    <t>-607.400007803222 206.440226744322 -665.302026061514</t>
  </si>
  <si>
    <t>-611.879638892045 233.843197992634 -533.656724330048</t>
  </si>
  <si>
    <t>-596.705130279249 387.175946748006 -509.245068248994</t>
  </si>
  <si>
    <t>-491.321867597285 494.095258457995 -270.411973230101</t>
  </si>
  <si>
    <t>-260.919166323068 474.295128059902 -248.707532007098</t>
  </si>
  <si>
    <t>-618.316723138614 171.459843162398 -534.651726213599</t>
  </si>
  <si>
    <t>-642.062314332469 18.9851367633896 -511.754129352217</t>
  </si>
  <si>
    <t>-443.841368707551 51.2458091315464 -288.055066811614</t>
  </si>
  <si>
    <t>-571.005388324288 297.372753293628 -101.36805559158</t>
  </si>
  <si>
    <t>-592.783221252189 298.831262683021 313.633422772078</t>
  </si>
  <si>
    <t>-629.994782576957 321.00692155024 774.78098646032</t>
  </si>
  <si>
    <t>-479.348199620958 324.783786474637 831.129596461083</t>
  </si>
  <si>
    <t>-545.687745765678 112.514853943354 -98.5377706987248</t>
  </si>
  <si>
    <t>-534.228810873509 102.409496171063 316.756288361233</t>
  </si>
  <si>
    <t>-563.366067690588 47.6945727261211 775.710275162271</t>
  </si>
  <si>
    <t>-410.674404553727 57.8332521242951 825.372061382186</t>
  </si>
  <si>
    <t>9763-20170724T120915.138538800.bin</t>
  </si>
  <si>
    <t>-559.199336362335 204.803244043533 -98.302738445454</t>
  </si>
  <si>
    <t>-581.532195797181 200.049965980999 -206.636291082259</t>
  </si>
  <si>
    <t>-594.150153811024 199.117836585428 -298.64580971055</t>
  </si>
  <si>
    <t>-603.918966093491 199.305795504258 -381.968446114981</t>
  </si>
  <si>
    <t>-611.440166963086 200.434251880015 -465.516593125321</t>
  </si>
  <si>
    <t>-619.926125854105 203.013212801306 -587.853336743216</t>
  </si>
  <si>
    <t>-608.248752856918 205.317522283971 -665.303608070406</t>
  </si>
  <si>
    <t>-612.93409406498 233.068951453108 -533.742341588595</t>
  </si>
  <si>
    <t>-598.009530165152 386.532863331237 -510.006191580912</t>
  </si>
  <si>
    <t>-493.452915546156 496.366648812701 -272.134284659263</t>
  </si>
  <si>
    <t>-263.129892839095 475.840725812061 -250.258569521382</t>
  </si>
  <si>
    <t>-619.471074489259 170.694172780487 -534.60369491849</t>
  </si>
  <si>
    <t>-643.677313372631 18.3204735131521 -511.520070076943</t>
  </si>
  <si>
    <t>-445.863384385391 48.7768284619285 -285.71156070258</t>
  </si>
  <si>
    <t>-572.033455254737 297.126529919259 -101.445736884442</t>
  </si>
  <si>
    <t>-593.267479139991 298.787311861076 313.583117611331</t>
  </si>
  <si>
    <t>-630.007655917085 320.972267785658 774.770163417846</t>
  </si>
  <si>
    <t>-479.34176698824 324.869478497761 831.058890763044</t>
  </si>
  <si>
    <t>-546.670139176761 112.374385162618 -98.5439384124463</t>
  </si>
  <si>
    <t>-534.707138320282 102.668314037137 316.745424470936</t>
  </si>
  <si>
    <t>-563.483595465763 47.7546073911435 775.698078920903</t>
  </si>
  <si>
    <t>-410.757099203557 58.052662891346 825.219869263481</t>
  </si>
  <si>
    <t>9763-20170724T120915.206586500.bin</t>
  </si>
  <si>
    <t>-560.253191529631 204.208742773923 -98.3400434780729</t>
  </si>
  <si>
    <t>-582.753785065806 199.41964902053 -206.637231798682</t>
  </si>
  <si>
    <t>-595.41329962356 198.372758732924 -298.639808786373</t>
  </si>
  <si>
    <t>-605.181832621119 198.420623714243 -381.962700382486</t>
  </si>
  <si>
    <t>-612.666295576092 199.369953517577 -465.516433094185</t>
  </si>
  <si>
    <t>-621.060225102423 201.642128272813 -587.865519756815</t>
  </si>
  <si>
    <t>-609.215179574346 203.758254253585 -665.295674300595</t>
  </si>
  <si>
    <t>-614.063950389295 231.82884105551 -533.828002213101</t>
  </si>
  <si>
    <t>-599.338600983145 385.42125285932 -510.798267200833</t>
  </si>
  <si>
    <t>-495.297387324914 498.18650876399 -274.074657734918</t>
  </si>
  <si>
    <t>-265.041722518637 477.049045054107 -252.073529561939</t>
  </si>
  <si>
    <t>-620.690182267605 169.461272901604 -534.53160937232</t>
  </si>
  <si>
    <t>-645.28875707312 17.2126894460323 -511.055147029199</t>
  </si>
  <si>
    <t>-448.105781323609 46.9425882694859 -283.716123868807</t>
  </si>
  <si>
    <t>-573.069006617433 296.536490463838 -101.506271753319</t>
  </si>
  <si>
    <t>-593.708425624782 298.476255832194 313.551381778683</t>
  </si>
  <si>
    <t>-630.049669516597 320.847074552935 774.770411379486</t>
  </si>
  <si>
    <t>-479.360225696438 324.33425842394 831.022982744393</t>
  </si>
  <si>
    <t>-547.752127710776 111.710244256517 -98.5626156971584</t>
  </si>
  <si>
    <t>-535.158871697324 102.611306068015 316.721914518866</t>
  </si>
  <si>
    <t>-563.580718732802 47.8152151349718 775.694151293167</t>
  </si>
  <si>
    <t>-410.836707262759 58.4118374596346 825.098600981348</t>
  </si>
  <si>
    <t>9763-20170724T120915.241677900.bin</t>
  </si>
  <si>
    <t>-560.733983089371 203.787571733274 -98.3864536826648</t>
  </si>
  <si>
    <t>-583.289400483791 198.990449995655 -206.671939120035</t>
  </si>
  <si>
    <t>-595.96298373636 197.885476980555 -298.671873498233</t>
  </si>
  <si>
    <t>-605.732784709022 197.860126515968 -381.994766155026</t>
  </si>
  <si>
    <t>-613.208035686468 198.71441538976 -465.550288213271</t>
  </si>
  <si>
    <t>-621.577841801402 200.823507321203 -587.903811828117</t>
  </si>
  <si>
    <t>-609.678521196439 202.847147256196 -665.328106937069</t>
  </si>
  <si>
    <t>-614.565645455533 231.079162226621 -533.907142901196</t>
  </si>
  <si>
    <t>-599.91971485805 384.736613180869 -511.278196560954</t>
  </si>
  <si>
    <t>-496.124534131389 499.239494950986 -275.282153994895</t>
  </si>
  <si>
    <t>-265.923877147957 477.66192141151 -253.132494211933</t>
  </si>
  <si>
    <t>-621.244933212699 168.716401163467 -534.525197233193</t>
  </si>
  <si>
    <t>-646.059584710875 16.5348512593221 -510.839389442195</t>
  </si>
  <si>
    <t>-449.223170493165 46.0914745918199 -282.791259355042</t>
  </si>
  <si>
    <t>-573.495562912723 296.129200781847 -101.551800327475</t>
  </si>
  <si>
    <t>-593.92538893752 298.260499642113 313.515235454189</t>
  </si>
  <si>
    <t>-630.049318309071 320.828232485759 774.759236601097</t>
  </si>
  <si>
    <t>-479.349724287701 324.280058172775 830.986740511166</t>
  </si>
  <si>
    <t>-548.287686388087 111.291480583434 -98.5859725410249</t>
  </si>
  <si>
    <t>-535.494751640876 102.458259570098 316.698167046953</t>
  </si>
  <si>
    <t>-563.635281369949 47.8671458023698 775.704755505567</t>
  </si>
  <si>
    <t>-410.908502595872 58.9681929456044 825.051587472204</t>
  </si>
  <si>
    <t>9763-20170724T120915.275774300.bin</t>
  </si>
  <si>
    <t>-561.120152090159 203.30052461351 -98.4358449557301</t>
  </si>
  <si>
    <t>-583.697364306935 198.519317650695 -206.717536270302</t>
  </si>
  <si>
    <t>-596.371854563627 197.36775489018 -298.716790321725</t>
  </si>
  <si>
    <t>-606.13711847013 197.277541371946 -382.04009078204</t>
  </si>
  <si>
    <t>-613.603910405128 198.042023399903 -465.597137109463</t>
  </si>
  <si>
    <t>-621.957831991429 199.993137513915 -587.954567870534</t>
  </si>
  <si>
    <t>-610.010301467628 201.913188025861 -665.373986728986</t>
  </si>
  <si>
    <t>-614.913277730063 230.314369276391 -533.998751006663</t>
  </si>
  <si>
    <t>-600.324219972189 384.032978712211 -511.762733733664</t>
  </si>
  <si>
    <t>-497.091501137324 500.661080965815 -276.561695649743</t>
  </si>
  <si>
    <t>-266.974165696141 478.400764901261 -254.223114068505</t>
  </si>
  <si>
    <t>-621.671196590816 167.959539938838 -534.531656940527</t>
  </si>
  <si>
    <t>-646.736355346594 15.8455286805133 -510.661337529715</t>
  </si>
  <si>
    <t>-450.287144468206 45.4500758959405 -281.881933586897</t>
  </si>
  <si>
    <t>-573.782109268735 295.700502408212 -101.586914642244</t>
  </si>
  <si>
    <t>-594.123716048488 298.024099486378 313.483462602237</t>
  </si>
  <si>
    <t>-630.022257661643 320.834656212013 774.747458638932</t>
  </si>
  <si>
    <t>-479.321780507326 324.480687884719 830.960305474323</t>
  </si>
  <si>
    <t>-548.748594704938 110.761681255934 -98.6215064347293</t>
  </si>
  <si>
    <t>-535.862805832916 102.094324500127 316.663281263022</t>
  </si>
  <si>
    <t>-563.661535235812 47.8086019753362 775.726666322709</t>
  </si>
  <si>
    <t>-410.886013126776 58.3041448449599 825.055084577485</t>
  </si>
  <si>
    <t>9763-20170724T120915.342953100.bin</t>
  </si>
  <si>
    <t>-561.720071899412 202.276594316695 -98.5289280330152</t>
  </si>
  <si>
    <t>-584.361334153038 197.53500365663 -206.798840822239</t>
  </si>
  <si>
    <t>-597.057797231994 196.3253586284 -298.794442998639</t>
  </si>
  <si>
    <t>-606.833012742669 196.147028936942 -382.116344245545</t>
  </si>
  <si>
    <t>-614.301214260249 196.78667562901 -465.67432579103</t>
  </si>
  <si>
    <t>-622.649746002778 198.513699290085 -588.035515750169</t>
  </si>
  <si>
    <t>-610.66168591895 200.257950125797 -665.453036603328</t>
  </si>
  <si>
    <t>-615.519423891986 228.924206812428 -534.141200759957</t>
  </si>
  <si>
    <t>-600.846441146967 382.732449460315 -512.58474417569</t>
  </si>
  <si>
    <t>-498.709395836577 504.599931315076 -279.572031122319</t>
  </si>
  <si>
    <t>-268.790466938863 480.760028484805 -256.823855674425</t>
  </si>
  <si>
    <t>-622.453589934566 166.587529955354 -534.547920699919</t>
  </si>
  <si>
    <t>-647.99959923813 14.5898339914156 -510.444690055471</t>
  </si>
  <si>
    <t>-452.077870144971 44.3517642866912 -279.977425688445</t>
  </si>
  <si>
    <t>-574.215931111744 294.752999368058 -101.703917446099</t>
  </si>
  <si>
    <t>-594.369203234143 297.512350612621 313.373066524488</t>
  </si>
  <si>
    <t>-630.004681498192 320.764840088562 774.665916204729</t>
  </si>
  <si>
    <t>-479.299607533553 324.297992130725 830.873695007352</t>
  </si>
  <si>
    <t>-549.524791449634 109.731041410118 -98.7383838198608</t>
  </si>
  <si>
    <t>-536.570308655945 101.39766332199 316.551061940458</t>
  </si>
  <si>
    <t>-563.736388521515 47.8615611417049 775.728798482124</t>
  </si>
  <si>
    <t>-410.985016640242 58.9377358945267 825.00514703714</t>
  </si>
  <si>
    <t>9763-20170724T120915.376052600.bin</t>
  </si>
  <si>
    <t>-561.920293678672 201.713374901222 -98.5810634210808</t>
  </si>
  <si>
    <t>-584.608527579117 196.987133315295 -206.841951105728</t>
  </si>
  <si>
    <t>-597.303325682524 195.758441110387 -298.837390839226</t>
  </si>
  <si>
    <t>-607.061265654869 195.550281152951 -382.161244593369</t>
  </si>
  <si>
    <t>-614.49700592449 196.145918940256 -465.72258495216</t>
  </si>
  <si>
    <t>-622.782093277548 197.792394849499 -588.089034894729</t>
  </si>
  <si>
    <t>-610.76597786629 199.481874221964 -665.503266630519</t>
  </si>
  <si>
    <t>-615.646834108921 228.234538507505 -534.213380993444</t>
  </si>
  <si>
    <t>-600.996977980137 382.095756253687 -513.003548770145</t>
  </si>
  <si>
    <t>-499.45640226038 506.80401793282 -281.236596468501</t>
  </si>
  <si>
    <t>-269.636071691597 482.234046482964 -258.270197137284</t>
  </si>
  <si>
    <t>-622.646560813365 165.905116680747 -534.578033953738</t>
  </si>
  <si>
    <t>-648.420228450085 13.9614350922943 -510.373476574849</t>
  </si>
  <si>
    <t>-452.727825380199 43.7114596369518 -279.048993650387</t>
  </si>
  <si>
    <t>-574.382140187258 294.227089106434 -101.763528092041</t>
  </si>
  <si>
    <t>-594.347593176717 297.223406740231 313.320840397595</t>
  </si>
  <si>
    <t>-629.967769275633 320.754023826421 774.611230011278</t>
  </si>
  <si>
    <t>-479.269638495801 324.465933678518 830.826093856763</t>
  </si>
  <si>
    <t>-549.76437501191 109.127558174771 -98.7986684607115</t>
  </si>
  <si>
    <t>-536.827608554553 101.038034370627 316.496134182812</t>
  </si>
  <si>
    <t>-563.762696336539 47.8651415199492 775.725208906754</t>
  </si>
  <si>
    <t>-411.004245089863 58.8559596836083 824.998502769277</t>
  </si>
  <si>
    <t>9763-20170724T120915.441222200.bin</t>
  </si>
  <si>
    <t>-562.216863773366 200.494974103754 -98.6911784113136</t>
  </si>
  <si>
    <t>-585.011231871831 195.800820274461 -206.931119116046</t>
  </si>
  <si>
    <t>-597.701424579465 194.551066598735 -298.926938703484</t>
  </si>
  <si>
    <t>-607.419063765186 194.303434638179 -382.255513408888</t>
  </si>
  <si>
    <t>-614.779334094162 194.837361156867 -465.823849061879</t>
  </si>
  <si>
    <t>-622.916553176962 196.367563136089 -588.201790972076</t>
  </si>
  <si>
    <t>-610.866446899178 198.02147111448 -665.611576991591</t>
  </si>
  <si>
    <t>-615.821003917407 226.858216202867 -534.348170700748</t>
  </si>
  <si>
    <t>-601.608443939977 380.851548615174 -513.864990763592</t>
  </si>
  <si>
    <t>-500.755231213972 511.579034720898 -285.134739117642</t>
  </si>
  <si>
    <t>-271.136283267188 485.574991883691 -261.736902779632</t>
  </si>
  <si>
    <t>-622.871093686209 164.533895988532 -534.658772675201</t>
  </si>
  <si>
    <t>-648.92172394095 12.6412363229063 -510.428555550375</t>
  </si>
  <si>
    <t>-453.711551454118 41.7406079763518 -277.185838777588</t>
  </si>
  <si>
    <t>-574.676100101864 293.048358820414 -101.857475189703</t>
  </si>
  <si>
    <t>-594.272702277067 296.492839869119 313.241001330927</t>
  </si>
  <si>
    <t>-629.926877206065 320.630506037714 774.506633419241</t>
  </si>
  <si>
    <t>-479.237209442268 324.013825169744 830.765103962711</t>
  </si>
  <si>
    <t>-550.112577102857 107.875538064493 -98.9080523874402</t>
  </si>
  <si>
    <t>-537.082088572048 100.257559190502 316.392856901027</t>
  </si>
  <si>
    <t>-563.78602092773 47.7803731032905 775.715073380028</t>
  </si>
  <si>
    <t>-411.00225098801 58.2348968735419 825.026977258436</t>
  </si>
  <si>
    <t>9763-20170724T120915.487358600.bin</t>
  </si>
  <si>
    <t>-562.311990129989 199.930778046238 -98.7300401613758</t>
  </si>
  <si>
    <t>-585.176789708916 195.246450337987 -206.955541577043</t>
  </si>
  <si>
    <t>-597.896481721321 194.008251672312 -298.947435758821</t>
  </si>
  <si>
    <t>-607.628560062021 193.772353969831 -382.274326209581</t>
  </si>
  <si>
    <t>-614.990994410512 194.318667543509 -465.842399917064</t>
  </si>
  <si>
    <t>-623.117984095836 195.867691226219 -588.220914384733</t>
  </si>
  <si>
    <t>-611.075356261163 197.532762906895 -665.631566887621</t>
  </si>
  <si>
    <t>-616.031581646332 226.350499730566 -534.361651389451</t>
  </si>
  <si>
    <t>-602.111778450044 380.409401976282 -514.152325348611</t>
  </si>
  <si>
    <t>-501.331739355456 514.28776510729 -287.219313214272</t>
  </si>
  <si>
    <t>-271.819902757226 487.541782643133 -263.607919519302</t>
  </si>
  <si>
    <t>-623.072328954954 164.02549715634 -534.682948553213</t>
  </si>
  <si>
    <t>-649.198329859584 12.1345171571759 -510.520026418384</t>
  </si>
  <si>
    <t>-453.849940759395 40.3025221394992 -276.126050131711</t>
  </si>
  <si>
    <t>-574.816380606547 292.486045530997 -101.892361481282</t>
  </si>
  <si>
    <t>-594.213127261924 296.152390073671 313.213569853356</t>
  </si>
  <si>
    <t>-629.87238995511 320.630945648473 774.461008458195</t>
  </si>
  <si>
    <t>-479.191662604279 324.326645013618 830.723717358161</t>
  </si>
  <si>
    <t>-550.179500859567 107.326018301406 -98.9518011405548</t>
  </si>
  <si>
    <t>-537.173925567736 99.9300037534617 316.353784716974</t>
  </si>
  <si>
    <t>-563.786638621942 47.8048258241608 775.714971470938</t>
  </si>
  <si>
    <t>-411.022030173808 58.2707013010897 825.08382238309</t>
  </si>
  <si>
    <t>9763-20170724T120915.540492800.bin</t>
  </si>
  <si>
    <t>-562.49219610363 198.951229500905 -98.7921382432814</t>
  </si>
  <si>
    <t>-585.491234412807 194.278570101672 -206.989591819971</t>
  </si>
  <si>
    <t>-598.294842757848 193.086955696962 -298.970527394772</t>
  </si>
  <si>
    <t>-608.090365249054 192.906739597134 -382.290206840162</t>
  </si>
  <si>
    <t>-615.50335050116 193.523310733066 -465.853219888338</t>
  </si>
  <si>
    <t>-623.689564731259 195.191373551072 -588.226095310064</t>
  </si>
  <si>
    <t>-611.687263233707 196.923809762296 -665.641626111608</t>
  </si>
  <si>
    <t>-616.629186400323 225.627799261654 -534.337177719378</t>
  </si>
  <si>
    <t>-603.276321352612 379.781687568086 -514.478736468167</t>
  </si>
  <si>
    <t>-502.399614813779 520.21101837474 -291.583878977523</t>
  </si>
  <si>
    <t>-273.184939737845 491.426143127949 -267.488603593782</t>
  </si>
  <si>
    <t>-623.565878736541 163.291192564669 -534.722918118964</t>
  </si>
  <si>
    <t>-649.60905867086 11.3560313505416 -510.753513631538</t>
  </si>
  <si>
    <t>-453.831087670566 38.2013876222177 -274.181241070746</t>
  </si>
  <si>
    <t>-575.161759975292 291.428335416675 -101.930285442719</t>
  </si>
  <si>
    <t>-594.209534250823 295.431448500899 313.188708306909</t>
  </si>
  <si>
    <t>-629.82055669273 320.510798721049 774.404071367587</t>
  </si>
  <si>
    <t>-479.143707113907 324.039192614836 830.687817153144</t>
  </si>
  <si>
    <t>-550.186875723109 106.394791236776 -99.0219121811766</t>
  </si>
  <si>
    <t>-537.292173789508 99.3885374604483 316.293977587419</t>
  </si>
  <si>
    <t>-563.701428506527 47.827317363015 775.731245934355</t>
  </si>
  <si>
    <t>-411.064720177758 58.9173186450985 825.358720070841</t>
  </si>
  <si>
    <t>9763-20170724T120915.576603600.bin</t>
  </si>
  <si>
    <t>-562.569815003047 198.479050977966 -98.7943324933316</t>
  </si>
  <si>
    <t>-585.629932302419 193.811297216902 -206.97908072479</t>
  </si>
  <si>
    <t>-598.452867469101 192.629148676102 -298.957372794305</t>
  </si>
  <si>
    <t>-608.252977786652 192.458662559272 -382.276518554223</t>
  </si>
  <si>
    <t>-615.657590535842 193.086202957713 -465.840336304607</t>
  </si>
  <si>
    <t>-623.817256116075 194.77198792022 -588.21469421974</t>
  </si>
  <si>
    <t>-611.796472626989 196.548270805092 -665.626320888563</t>
  </si>
  <si>
    <t>-616.800593771696 225.204029173143 -534.317666448449</t>
  </si>
  <si>
    <t>-603.822406040395 379.423399812816 -514.709565835119</t>
  </si>
  <si>
    <t>-502.948556382603 523.274087593018 -294.006122922637</t>
  </si>
  <si>
    <t>-273.90777246775 493.417134933954 -269.564105273612</t>
  </si>
  <si>
    <t>-623.673142295169 162.860672237484 -534.718190244117</t>
  </si>
  <si>
    <t>-649.565018010139 10.8837525070262 -510.860328341113</t>
  </si>
  <si>
    <t>-453.740079975814 37.1493518600012 -273.407080102121</t>
  </si>
  <si>
    <t>-575.318704755036 290.907207744887 -101.927535443986</t>
  </si>
  <si>
    <t>-594.222652363987 295.040392392255 313.196758329838</t>
  </si>
  <si>
    <t>-629.790921348566 320.443485211719 774.398012596964</t>
  </si>
  <si>
    <t>-479.115881996553 323.854117069837 830.69364623724</t>
  </si>
  <si>
    <t>-550.187713000266 105.944736812117 -99.0294676396901</t>
  </si>
  <si>
    <t>-537.300337368864 99.1131747461409 316.289500025343</t>
  </si>
  <si>
    <t>-563.626553412541 47.8369101430021 775.762629065581</t>
  </si>
  <si>
    <t>-411.045077792702 58.862363842175 825.5737841283</t>
  </si>
  <si>
    <t>9763-20170724T120915.643773600.bin</t>
  </si>
  <si>
    <t>-562.696402209977 197.671417422193 -98.795301334456</t>
  </si>
  <si>
    <t>-585.818595726113 192.996506952105 -206.96652618198</t>
  </si>
  <si>
    <t>-598.678140916952 191.817913912849 -298.93971600708</t>
  </si>
  <si>
    <t>-608.504672448524 191.654409540523 -382.25566536091</t>
  </si>
  <si>
    <t>-615.929261721011 192.293563938289 -465.817724612658</t>
  </si>
  <si>
    <t>-624.111107673203 194.000835653029 -588.190243674577</t>
  </si>
  <si>
    <t>-612.063929792652 195.928904174075 -665.594157753935</t>
  </si>
  <si>
    <t>-617.149749954298 224.430662061102 -534.284509389637</t>
  </si>
  <si>
    <t>-604.851715267311 378.767781753886 -515.166356483096</t>
  </si>
  <si>
    <t>-504.193783793133 529.032162585813 -298.67800803528</t>
  </si>
  <si>
    <t>-275.468357071608 497.182263302049 -273.802688817862</t>
  </si>
  <si>
    <t>-623.892186770331 162.07294711347 -534.703890839116</t>
  </si>
  <si>
    <t>-649.553510398061 10.006450353598 -511.162482730512</t>
  </si>
  <si>
    <t>-453.329351569863 35.4634669092711 -271.575537901908</t>
  </si>
  <si>
    <t>-575.591289406831 290.061433419 -101.919417143311</t>
  </si>
  <si>
    <t>-594.209032760792 294.416093990982 313.21555490627</t>
  </si>
  <si>
    <t>-629.694541137697 320.401485607014 774.391714521525</t>
  </si>
  <si>
    <t>-479.028473228375 324.064964604023 830.695866375984</t>
  </si>
  <si>
    <t>-550.134652085307 105.178607879393 -99.0405983079871</t>
  </si>
  <si>
    <t>-537.363206469127 98.5498477523047 316.285288990616</t>
  </si>
  <si>
    <t>-563.491773215478 47.7075015800046 775.810447484475</t>
  </si>
  <si>
    <t>-410.969726035873 57.995542163296 825.960001105328</t>
  </si>
  <si>
    <t>9763-20170724T120915.675869900.bin</t>
  </si>
  <si>
    <t>-562.671370116444 197.406199308949 -98.804851922456</t>
  </si>
  <si>
    <t>-585.798592025427 192.733337493452 -206.975095809538</t>
  </si>
  <si>
    <t>-598.67849544754 191.539551145288 -298.945248466866</t>
  </si>
  <si>
    <t>-608.530989452289 191.355713533049 -382.258083712092</t>
  </si>
  <si>
    <t>-615.989465892573 191.969714949984 -465.817245192057</t>
  </si>
  <si>
    <t>-624.229857119141 193.636119595652 -588.186476519405</t>
  </si>
  <si>
    <t>-612.200904428429 195.639991935659 -665.591359941558</t>
  </si>
  <si>
    <t>-617.289946541522 224.088860286336 -534.291059786047</t>
  </si>
  <si>
    <t>-605.394925975566 378.490408486175 -515.433838843092</t>
  </si>
  <si>
    <t>-504.5912703473 531.798704740043 -301.158907169119</t>
  </si>
  <si>
    <t>-276.019231890611 499.005446864167 -276.099662106484</t>
  </si>
  <si>
    <t>-623.938107605412 161.721192865958 -534.692721705094</t>
  </si>
  <si>
    <t>-649.408084664165 9.61613451431413 -511.190291621498</t>
  </si>
  <si>
    <t>-452.784557435639 34.7599585809833 -270.666539629221</t>
  </si>
  <si>
    <t>-575.6118320115 289.753775516753 -101.913021443246</t>
  </si>
  <si>
    <t>-594.203699908941 294.188082501473 313.222217728721</t>
  </si>
  <si>
    <t>-629.646769188578 320.39297901268 774.390039098944</t>
  </si>
  <si>
    <t>-478.984659494211 324.16382844126 830.697427719703</t>
  </si>
  <si>
    <t>-550.033455339277 104.953359657006 -99.0536027591344</t>
  </si>
  <si>
    <t>-537.435410176315 98.3463481108347 316.277873740746</t>
  </si>
  <si>
    <t>-563.492408211486 47.7849914318945 775.833823656585</t>
  </si>
  <si>
    <t>-411.035673967972 58.6425097285737 826.062091142525</t>
  </si>
  <si>
    <t>9763-20170724T120915.745055100.bin</t>
  </si>
  <si>
    <t>-562.5904172549 197.036389452573 -98.8194235388461</t>
  </si>
  <si>
    <t>-585.762889975109 192.351542304615 -206.979363162086</t>
  </si>
  <si>
    <t>-598.655438776223 191.110382383448 -298.947306559342</t>
  </si>
  <si>
    <t>-608.510580241543 190.869305433667 -382.259629406535</t>
  </si>
  <si>
    <t>-615.964075814903 191.412520492509 -465.819802683549</t>
  </si>
  <si>
    <t>-624.189657655044 192.961051204315 -588.191561171217</t>
  </si>
  <si>
    <t>-612.217842728332 195.068194913641 -665.60246729235</t>
  </si>
  <si>
    <t>-617.333709708387 223.473860133287 -534.319357567755</t>
  </si>
  <si>
    <t>-606.192010552717 377.994992632035 -515.956292413707</t>
  </si>
  <si>
    <t>-505.194944366971 536.8318147102 -305.839421548985</t>
  </si>
  <si>
    <t>-276.902329767302 502.125235998455 -280.81020860344</t>
  </si>
  <si>
    <t>-623.826951688634 161.089365263427 -534.672384419549</t>
  </si>
  <si>
    <t>-648.998113696064 8.93573335909127 -511.157828183951</t>
  </si>
  <si>
    <t>-451.688776678721 33.9118416359354 -269.337810328771</t>
  </si>
  <si>
    <t>-575.685320047292 289.343102644984 -101.927735647649</t>
  </si>
  <si>
    <t>-594.177262603358 293.926463820197 313.210330908195</t>
  </si>
  <si>
    <t>-629.556030798091 320.362940539903 774.382836714901</t>
  </si>
  <si>
    <t>-478.902165566908 324.291111152313 830.701712597596</t>
  </si>
  <si>
    <t>-549.865428315098 104.616294684182 -99.0855173554273</t>
  </si>
  <si>
    <t>-537.568418439108 98.032685544752 316.255356943773</t>
  </si>
  <si>
    <t>-563.618231622933 47.7784686205684 775.828780617285</t>
  </si>
  <si>
    <t>-411.135702738372 58.5430909509814 825.998522893122</t>
  </si>
  <si>
    <t>9763-20170724T120915.776141100.bin</t>
  </si>
  <si>
    <t>-562.608390712546 196.875769776125 -98.8248321856</t>
  </si>
  <si>
    <t>-585.827855586383 192.188431907926 -206.974699573183</t>
  </si>
  <si>
    <t>-598.730056086169 190.932119736859 -298.94095836706</t>
  </si>
  <si>
    <t>-608.58260347412 190.670990727084 -382.253615429689</t>
  </si>
  <si>
    <t>-616.022523710115 191.187847231951 -465.814963584942</t>
  </si>
  <si>
    <t>-624.216308188248 192.691797442907 -588.18955500954</t>
  </si>
  <si>
    <t>-612.253992413886 194.821948549297 -665.601179592692</t>
  </si>
  <si>
    <t>-617.405667853889 223.227307679034 -534.324630753614</t>
  </si>
  <si>
    <t>-606.528690440596 377.791250220441 -516.201021862623</t>
  </si>
  <si>
    <t>-505.744467603025 539.264316775661 -308.000178780187</t>
  </si>
  <si>
    <t>-277.63088182104 503.466780764498 -282.875398515785</t>
  </si>
  <si>
    <t>-623.836236709232 160.836475079987 -534.660754762116</t>
  </si>
  <si>
    <t>-648.883340844436 8.66014246700342 -511.162441719838</t>
  </si>
  <si>
    <t>-451.468339774572 33.8117930507062 -268.827954767757</t>
  </si>
  <si>
    <t>-575.76182860014 289.169255374847 -101.931631286503</t>
  </si>
  <si>
    <t>-594.109961942449 293.799107233127 313.212371213677</t>
  </si>
  <si>
    <t>-629.517310704735 320.329470621736 774.380093916228</t>
  </si>
  <si>
    <t>-478.863630897344 323.990353023074 830.717314763633</t>
  </si>
  <si>
    <t>-549.868095921694 104.478877442311 -99.1032679157684</t>
  </si>
  <si>
    <t>-537.617150802057 97.9441577366247 316.23973303749</t>
  </si>
  <si>
    <t>-563.73777165946 47.8195327767676 775.806449858836</t>
  </si>
  <si>
    <t>-411.249073447363 59.0475168591304 825.855843467929</t>
  </si>
  <si>
    <t>9763-20170724T120915.841314300.bin</t>
  </si>
  <si>
    <t>-562.484786264394 196.61189762899 -98.8383487185718</t>
  </si>
  <si>
    <t>-585.799368357072 191.925415323329 -206.967685817585</t>
  </si>
  <si>
    <t>-598.766189415901 190.642552648448 -298.924562851219</t>
  </si>
  <si>
    <t>-608.672242500268 190.346954437116 -382.230721207068</t>
  </si>
  <si>
    <t>-616.161562440528 190.82042308673 -465.788062209412</t>
  </si>
  <si>
    <t>-624.423847328355 192.251770603292 -588.158854211531</t>
  </si>
  <si>
    <t>-612.511649591339 194.361978375408 -665.578748265158</t>
  </si>
  <si>
    <t>-617.659790406778 222.826866293646 -534.310496127381</t>
  </si>
  <si>
    <t>-607.078992666848 377.456733022532 -516.521476396083</t>
  </si>
  <si>
    <t>-506.521635001194 544.351495414242 -312.528966872736</t>
  </si>
  <si>
    <t>-278.816382068867 506.728033882864 -286.388787284363</t>
  </si>
  <si>
    <t>-623.937097168718 160.420261740268 -534.616646653567</t>
  </si>
  <si>
    <t>-648.796926849619 8.21266209697797 -511.150383096793</t>
  </si>
  <si>
    <t>-451.284040436613 33.9352253727841 -268.094424271053</t>
  </si>
  <si>
    <t>-575.598970926001 288.921406155163 -101.924612517953</t>
  </si>
  <si>
    <t>-593.826992484193 293.584264524132 313.224283891002</t>
  </si>
  <si>
    <t>-629.415962957082 320.305076419798 774.365113246899</t>
  </si>
  <si>
    <t>-478.772728088222 324.020000176423 830.726621661472</t>
  </si>
  <si>
    <t>-549.73026802813 104.19328376696 -99.1326958219988</t>
  </si>
  <si>
    <t>-537.542934522361 97.7942612687129 316.214285728659</t>
  </si>
  <si>
    <t>-563.876054633531 47.7816862289583 775.780224807969</t>
  </si>
  <si>
    <t>-411.304489103292 58.2610179971437 825.739331470097</t>
  </si>
  <si>
    <t>9763-20170724T120915.877421300.bin</t>
  </si>
  <si>
    <t>-562.378039296772 196.543607762388 -98.8452377716616</t>
  </si>
  <si>
    <t>-585.725353033355 191.860266897131 -206.967826411525</t>
  </si>
  <si>
    <t>-598.71056962012 190.545856659388 -298.921579978016</t>
  </si>
  <si>
    <t>-608.630545069878 190.208482214573 -382.225865458444</t>
  </si>
  <si>
    <t>-616.131945447308 190.626837843834 -465.782294178111</t>
  </si>
  <si>
    <t>-624.410489185812 191.963547840653 -588.153017911772</t>
  </si>
  <si>
    <t>-612.492994218426 194.026322938076 -665.573527482618</t>
  </si>
  <si>
    <t>-617.663932620529 222.583065350055 -534.327614089627</t>
  </si>
  <si>
    <t>-607.215952381364 377.242436539508 -516.766817856659</t>
  </si>
  <si>
    <t>-506.806510533486 547.051889270328 -315.120438595699</t>
  </si>
  <si>
    <t>-279.357129304408 508.52086682435 -288.089373836975</t>
  </si>
  <si>
    <t>-623.891898119869 160.17114659705 -534.588074881955</t>
  </si>
  <si>
    <t>-648.676856355149 7.95165072832015 -511.092980910396</t>
  </si>
  <si>
    <t>-451.004555999481 33.9461895048134 -267.708957397027</t>
  </si>
  <si>
    <t>-575.504401792123 288.867815793873 -101.922026945462</t>
  </si>
  <si>
    <t>-593.692893773062 293.488853154561 313.229013858916</t>
  </si>
  <si>
    <t>-629.369790566828 320.281965657371 774.358993535754</t>
  </si>
  <si>
    <t>-478.735070070148 324.122898911095 830.734971837146</t>
  </si>
  <si>
    <t>-549.611256856858 104.132120764856 -99.1433030187886</t>
  </si>
  <si>
    <t>-537.505703719444 97.7421003135746 316.206194199613</t>
  </si>
  <si>
    <t>-563.94409250049 47.7610221439686 775.778013248466</t>
  </si>
  <si>
    <t>-411.350943544856 58.2046815864333 825.678914159788</t>
  </si>
  <si>
    <t>9763-20170724T120915.945603300.bin</t>
  </si>
  <si>
    <t>-562.250630465107 196.512934497249 -98.8525452940977</t>
  </si>
  <si>
    <t>-585.684824218427 191.851215165641 -206.957170043604</t>
  </si>
  <si>
    <t>-598.746038413335 190.475410616062 -298.899194062931</t>
  </si>
  <si>
    <t>-608.738386512239 190.050709627152 -382.194542489553</t>
  </si>
  <si>
    <t>-616.31744823191 190.351000195285 -465.744520032828</t>
  </si>
  <si>
    <t>-624.716668651935 191.481448992415 -588.109168443534</t>
  </si>
  <si>
    <t>-612.829626368496 193.416365513248 -665.537588547028</t>
  </si>
  <si>
    <t>-617.94663249568 222.194448294472 -534.340015957351</t>
  </si>
  <si>
    <t>-607.610792686636 376.90743811391 -517.232590294027</t>
  </si>
  <si>
    <t>-506.77398355526 552.669582301713 -320.972028618645</t>
  </si>
  <si>
    <t>-279.868846324065 512.531914733282 -291.790983434115</t>
  </si>
  <si>
    <t>-624.115730224854 159.776367898489 -534.493153360062</t>
  </si>
  <si>
    <t>-648.813736565261 7.55865508468446 -510.894477079731</t>
  </si>
  <si>
    <t>-450.332650230669 33.6833839201581 -266.560289348246</t>
  </si>
  <si>
    <t>-575.418366271019 288.800686807015 -101.913803252167</t>
  </si>
  <si>
    <t>-593.553369727993 293.338918752813 313.240505612996</t>
  </si>
  <si>
    <t>-629.261272491224 320.284026890559 774.35306661001</t>
  </si>
  <si>
    <t>-478.635769079406 324.125313075037 830.753531142032</t>
  </si>
  <si>
    <t>-549.464394145226 104.128247696695 -99.1749757083734</t>
  </si>
  <si>
    <t>-537.512590546737 97.7205035374027 316.178738219649</t>
  </si>
  <si>
    <t>-564.1446568542 47.8175180501933 775.741382865967</t>
  </si>
  <si>
    <t>-411.518911245352 58.6712379270245 825.454754332449</t>
  </si>
  <si>
    <t>9763-20170724T120915.976694600.bin</t>
  </si>
  <si>
    <t>-562.247106697548 196.509397305342 -98.8490388190032</t>
  </si>
  <si>
    <t>-585.732134538285 191.867057008229 -206.943441159898</t>
  </si>
  <si>
    <t>-598.843523246341 190.463030866212 -298.878013578571</t>
  </si>
  <si>
    <t>-608.885752161985 189.995140043649 -382.167021433147</t>
  </si>
  <si>
    <t>-616.519986378045 190.235135179954 -465.712132994299</t>
  </si>
  <si>
    <t>-625.006438203959 191.259943611569 -588.071765315004</t>
  </si>
  <si>
    <t>-613.129722141782 193.110953828325 -665.503763133587</t>
  </si>
  <si>
    <t>-618.214603979577 222.020868176081 -534.332890497566</t>
  </si>
  <si>
    <t>-607.953265971143 376.765767719779 -517.441489549839</t>
  </si>
  <si>
    <t>-506.438868326269 555.271931970912 -324.02738811768</t>
  </si>
  <si>
    <t>-279.78610145668 514.387658606036 -293.935439689465</t>
  </si>
  <si>
    <t>-624.350731361925 159.599656890262 -534.429922751588</t>
  </si>
  <si>
    <t>-649.004466796573 7.38537221511797 -510.76909852987</t>
  </si>
  <si>
    <t>-450.172868059074 33.6093521994885 -265.959879424754</t>
  </si>
  <si>
    <t>-575.416821335933 288.813606609986 -101.899816350738</t>
  </si>
  <si>
    <t>-593.451050587724 293.287962864198 313.259617067704</t>
  </si>
  <si>
    <t>-629.20423207036 320.277695972677 774.357970900734</t>
  </si>
  <si>
    <t>-478.586438783689 324.110292096154 830.77981378353</t>
  </si>
  <si>
    <t>-549.457683918243 104.104561600666 -99.193020214908</t>
  </si>
  <si>
    <t>-537.538635688958 97.7136319799993 316.161916511546</t>
  </si>
  <si>
    <t>-564.233161657738 47.8156394381292 775.718076719596</t>
  </si>
  <si>
    <t>-411.554119768973 58.2192170458152 825.363489990768</t>
  </si>
  <si>
    <t>9763-20170724T120916.043874200.bin</t>
  </si>
  <si>
    <t>-562.177458995849 196.584722645352 -98.8531891588104</t>
  </si>
  <si>
    <t>-585.702678665822 191.973352758479 -206.940223189874</t>
  </si>
  <si>
    <t>-598.866185862688 190.504609771284 -298.866262969798</t>
  </si>
  <si>
    <t>-608.965651110105 189.943282168476 -382.147813137095</t>
  </si>
  <si>
    <t>-616.669074048053 190.055770831175 -465.686905633979</t>
  </si>
  <si>
    <t>-625.271501833326 190.856284471758 -588.039942284554</t>
  </si>
  <si>
    <t>-613.3873195978 192.514929898487 -665.47532453512</t>
  </si>
  <si>
    <t>-618.431403404577 221.716097589363 -534.363814981986</t>
  </si>
  <si>
    <t>-608.227083485088 376.516017642936 -518.01351611165</t>
  </si>
  <si>
    <t>-505.399016837782 560.697133457889 -330.710619271178</t>
  </si>
  <si>
    <t>-279.327450907728 517.663205250103 -299.273978561595</t>
  </si>
  <si>
    <t>-624.562232696071 159.293999044474 -534.341273168725</t>
  </si>
  <si>
    <t>-649.273583856998 7.10677910351797 -510.569499921047</t>
  </si>
  <si>
    <t>-449.981954495556 33.3768055474293 -264.854400865777</t>
  </si>
  <si>
    <t>-575.186626719496 288.855157528192 -101.868187944692</t>
  </si>
  <si>
    <t>-593.286312011281 293.300510029641 313.28868147283</t>
  </si>
  <si>
    <t>-629.139498961655 320.193072504457 774.376231802325</t>
  </si>
  <si>
    <t>-478.529824278439 324.044244327927 830.818431330139</t>
  </si>
  <si>
    <t>-549.490354899547 104.153421926799 -99.2120094778197</t>
  </si>
  <si>
    <t>-537.524085777871 97.8292101783818 316.142519760466</t>
  </si>
  <si>
    <t>-564.319146047249 47.9271155786307 775.703423202106</t>
  </si>
  <si>
    <t>-411.687722603986 58.9712153626485 825.357196245716</t>
  </si>
  <si>
    <t>9763-20170724T120916.076987000.bin</t>
  </si>
  <si>
    <t>-562.099067281353 196.642274689481 -98.8487806507744</t>
  </si>
  <si>
    <t>-585.643571329544 192.040148860301 -206.931945433262</t>
  </si>
  <si>
    <t>-598.833087861743 190.531733785589 -298.853664276225</t>
  </si>
  <si>
    <t>-608.96150160089 189.916599678189 -382.131301020972</t>
  </si>
  <si>
    <t>-616.700119995112 189.957933647444 -465.667304477242</t>
  </si>
  <si>
    <t>-625.361597377354 190.636120670412 -588.01687988111</t>
  </si>
  <si>
    <t>-613.474920635833 192.198396206233 -665.453784310241</t>
  </si>
  <si>
    <t>-618.487880093388 221.548806577807 -534.37547387202</t>
  </si>
  <si>
    <t>-608.268713128608 376.38579348135 -518.366995386589</t>
  </si>
  <si>
    <t>-504.701860461458 563.514549026976 -334.423009260379</t>
  </si>
  <si>
    <t>-279.027782382279 519.091983473796 -302.075247571016</t>
  </si>
  <si>
    <t>-624.634182265615 159.128267681759 -534.28620728429</t>
  </si>
  <si>
    <t>-649.440757143999 6.96609074903017 -510.448794742169</t>
  </si>
  <si>
    <t>-449.971490440817 33.1181099644957 -264.223250185775</t>
  </si>
  <si>
    <t>-575.039910985095 288.895447884342 -101.860186208614</t>
  </si>
  <si>
    <t>-593.130753596413 293.315941165061 313.297347635623</t>
  </si>
  <si>
    <t>-629.088181340051 320.177915621151 774.383071151284</t>
  </si>
  <si>
    <t>-478.483853068293 323.992948300769 830.841738376355</t>
  </si>
  <si>
    <t>-549.511512365747 104.217026582777 -99.2005437069822</t>
  </si>
  <si>
    <t>-537.509842037003 97.9090984471504 316.153267365194</t>
  </si>
  <si>
    <t>-564.335836333139 47.9735871006485 775.718014757093</t>
  </si>
  <si>
    <t>-411.792991048372 60.0997313849118 825.391563434001</t>
  </si>
  <si>
    <t>9763-20170724T120916.142152500.bin</t>
  </si>
  <si>
    <t>-561.942689292595 196.687025947713 -98.8306567680173</t>
  </si>
  <si>
    <t>-585.480631033809 192.131998643616 -206.917155531188</t>
  </si>
  <si>
    <t>-598.694729453385 190.563665967628 -298.834353440436</t>
  </si>
  <si>
    <t>-608.860782197918 189.857663324127 -382.106746147461</t>
  </si>
  <si>
    <t>-616.654129374351 189.77111484524 -465.637470989538</t>
  </si>
  <si>
    <t>-625.416202638978 190.222642233776 -587.981052591394</t>
  </si>
  <si>
    <t>-613.489782518773 191.602789954392 -665.415388335643</t>
  </si>
  <si>
    <t>-618.445370470934 221.229390681335 -534.406426870535</t>
  </si>
  <si>
    <t>-608.02584520721 376.127591908226 -519.107397086011</t>
  </si>
  <si>
    <t>-502.888430413178 569.477583151533 -342.640798601507</t>
  </si>
  <si>
    <t>-278.297489290471 521.560691299759 -307.835247626203</t>
  </si>
  <si>
    <t>-624.697626086995 158.819516835146 -534.189093582198</t>
  </si>
  <si>
    <t>-649.841618150853 6.74470102212763 -510.169503728684</t>
  </si>
  <si>
    <t>-449.711878650675 32.4610745346909 -262.740089218857</t>
  </si>
  <si>
    <t>-574.652862838063 289.017414640211 -101.8552453141</t>
  </si>
  <si>
    <t>-592.977044448707 293.324109329681 313.293243428102</t>
  </si>
  <si>
    <t>-629.003048380278 320.181489167212 774.375053183308</t>
  </si>
  <si>
    <t>-478.406346170143 324.082270377002 830.848254391943</t>
  </si>
  <si>
    <t>-549.581295079608 104.223448178349 -99.1775523849085</t>
  </si>
  <si>
    <t>-537.573480776156 97.8671092853278 316.175332006962</t>
  </si>
  <si>
    <t>-564.386890263457 47.9663843640678 775.737538084213</t>
  </si>
  <si>
    <t>-411.825309408023 59.6072783832469 825.469753139619</t>
  </si>
  <si>
    <t>9763-20170724T120916.205368600.bin</t>
  </si>
  <si>
    <t>-561.70580140207 196.67369490964 -98.831461180086</t>
  </si>
  <si>
    <t>-585.199699652757 192.185780122134 -206.930484155163</t>
  </si>
  <si>
    <t>-598.435205330331 190.545647378715 -298.843348526382</t>
  </si>
  <si>
    <t>-608.648383075574 189.728793319795 -382.108944818393</t>
  </si>
  <si>
    <t>-616.519350606855 189.485176062988 -465.632023387211</t>
  </si>
  <si>
    <t>-625.430245212198 189.65931097042 -587.965587938927</t>
  </si>
  <si>
    <t>-613.476164187608 190.824791505531 -665.399192977879</t>
  </si>
  <si>
    <t>-618.361351360444 220.784076978964 -534.472411217993</t>
  </si>
  <si>
    <t>-607.933644705599 375.752346173801 -519.868878083294</t>
  </si>
  <si>
    <t>-500.834357961489 575.741956501029 -352.200873782169</t>
  </si>
  <si>
    <t>-277.475982553175 524.475214343016 -314.368551966518</t>
  </si>
  <si>
    <t>-624.679082523224 158.381875232148 -534.101106164115</t>
  </si>
  <si>
    <t>-649.964758627278 6.35181330762202 -509.947412944839</t>
  </si>
  <si>
    <t>-449.50373654863 31.8226772259623 -261.076467192137</t>
  </si>
  <si>
    <t>-574.117411324067 289.093524323924 -101.860601767811</t>
  </si>
  <si>
    <t>-592.679222520002 293.35067162947 313.277850916441</t>
  </si>
  <si>
    <t>-628.893952135069 320.214960325661 774.348660466424</t>
  </si>
  <si>
    <t>-478.308437753743 324.362220292689 830.834211418454</t>
  </si>
  <si>
    <t>-549.627136336398 104.167298049692 -99.1745798293205</t>
  </si>
  <si>
    <t>-537.635489005877 97.7364181979101 316.177573566297</t>
  </si>
  <si>
    <t>-564.429038292847 47.9737745580132 775.751857995942</t>
  </si>
  <si>
    <t>-411.839939706775 58.9233141313059 825.556444332214</t>
  </si>
  <si>
    <t>9763-20170724T120916.239458900.bin</t>
  </si>
  <si>
    <t>-561.582055413398 196.685273794273 -98.8301420514779</t>
  </si>
  <si>
    <t>-585.048896884339 192.233900428172 -206.936439575748</t>
  </si>
  <si>
    <t>-598.291948591516 190.561214662217 -298.847634673123</t>
  </si>
  <si>
    <t>-608.526279649652 189.691847269257 -382.11011021923</t>
  </si>
  <si>
    <t>-616.433793095138 189.373904606432 -465.629608611522</t>
  </si>
  <si>
    <t>-625.41643348973 189.415101158309 -587.958031774913</t>
  </si>
  <si>
    <t>-613.456456196464 190.476342685135 -665.392108306667</t>
  </si>
  <si>
    <t>-618.308918237218 220.597154949078 -534.503280000948</t>
  </si>
  <si>
    <t>-607.952650943012 375.604596424641 -520.253265327592</t>
  </si>
  <si>
    <t>-499.860767890216 578.740704863897 -357.065100735107</t>
  </si>
  <si>
    <t>-277.051140108281 526.137412831093 -317.856654605671</t>
  </si>
  <si>
    <t>-624.640915810946 158.196902816593 -534.059559335092</t>
  </si>
  <si>
    <t>-649.982654699957 6.18609975960567 -509.847685236871</t>
  </si>
  <si>
    <t>-449.61526740695 31.6557479911605 -260.187568760867</t>
  </si>
  <si>
    <t>-573.887269251324 289.165096473961 -101.858111529691</t>
  </si>
  <si>
    <t>-592.590494730119 293.370119964475 313.27452013316</t>
  </si>
  <si>
    <t>-628.853504772502 320.196097902678 774.343835993219</t>
  </si>
  <si>
    <t>-478.268739434572 324.118008437362 830.847560145285</t>
  </si>
  <si>
    <t>-549.62674089666 104.133960053381 -99.1745128799012</t>
  </si>
  <si>
    <t>-537.651306581031 97.7051473660754 316.178156574589</t>
  </si>
  <si>
    <t>-564.432396221437 47.912637117138 775.766136488976</t>
  </si>
  <si>
    <t>-411.835169683702 58.5543001485337 825.61260457293</t>
  </si>
  <si>
    <t>9763-20170724T120916.274596900.bin</t>
  </si>
  <si>
    <t>-561.442695028826 196.714657356231 -98.8193566909085</t>
  </si>
  <si>
    <t>-584.880280024164 192.293218722743 -206.933271977407</t>
  </si>
  <si>
    <t>-598.11614066065 190.58547668174 -298.844839996892</t>
  </si>
  <si>
    <t>-608.35310041035 189.66139765281 -382.106376782937</t>
  </si>
  <si>
    <t>-616.273508373819 189.266152429567 -465.624392750938</t>
  </si>
  <si>
    <t>-625.286997442907 189.171366971774 -587.950495444135</t>
  </si>
  <si>
    <t>-613.327090521205 190.137395425983 -665.385788409445</t>
  </si>
  <si>
    <t>-618.166203555676 220.412849184273 -534.532113524236</t>
  </si>
  <si>
    <t>-607.936937115034 375.45368877829 -520.629869461174</t>
  </si>
  <si>
    <t>-498.934595602053 581.549573432028 -361.817104343833</t>
  </si>
  <si>
    <t>-276.618756268009 527.843551708817 -321.322023753379</t>
  </si>
  <si>
    <t>-624.49770844312 158.013064617063 -534.017434235018</t>
  </si>
  <si>
    <t>-649.871835032257 6.01569927406422 -509.732547409603</t>
  </si>
  <si>
    <t>-449.689905717412 31.546012383609 -259.542785639276</t>
  </si>
  <si>
    <t>-573.65456760882 289.193990827008 -101.847460181754</t>
  </si>
  <si>
    <t>-592.485627821451 293.390329565299 313.279464958921</t>
  </si>
  <si>
    <t>-628.819304599911 320.160446276995 774.339853490807</t>
  </si>
  <si>
    <t>-478.239700648943 324.030336346233 830.860953479252</t>
  </si>
  <si>
    <t>-549.580829793056 104.168478847882 -99.168590398148</t>
  </si>
  <si>
    <t>-537.637715341227 97.6959006835959 316.184321905748</t>
  </si>
  <si>
    <t>-564.455477353485 47.9130350072271 775.774500883082</t>
  </si>
  <si>
    <t>-411.847082678717 58.2548204694817 825.649872915301</t>
  </si>
  <si>
    <t>9763-20170724T120916.341772500.bin</t>
  </si>
  <si>
    <t>-561.161910876397 196.947526165186 -98.7870799930605</t>
  </si>
  <si>
    <t>-584.560537528018 192.539692865808 -206.910019586377</t>
  </si>
  <si>
    <t>-597.721760399695 190.765834728781 -298.831012094561</t>
  </si>
  <si>
    <t>-607.876757663564 189.750147800812 -382.101484820915</t>
  </si>
  <si>
    <t>-615.702104947703 189.230822333854 -465.627735147535</t>
  </si>
  <si>
    <t>-624.563619130438 188.918782665401 -587.964596507405</t>
  </si>
  <si>
    <t>-612.579597838734 189.742846082629 -665.397877314696</t>
  </si>
  <si>
    <t>-617.525944500235 220.256648258962 -534.591847603678</t>
  </si>
  <si>
    <t>-607.494267873563 375.367731668744 -521.30277291472</t>
  </si>
  <si>
    <t>-496.803151773956 586.502299418215 -370.477688653189</t>
  </si>
  <si>
    <t>-275.341798562008 531.07487006157 -327.685197033286</t>
  </si>
  <si>
    <t>-623.824644176546 157.854493605615 -533.976602026566</t>
  </si>
  <si>
    <t>-649.307305929141 5.88846158757019 -509.597784846908</t>
  </si>
  <si>
    <t>-449.490180262543 31.9961168137993 -258.349448573766</t>
  </si>
  <si>
    <t>-573.329929418951 289.405468389812 -101.817354366158</t>
  </si>
  <si>
    <t>-592.255424437387 293.48611738807 313.306409034274</t>
  </si>
  <si>
    <t>-628.714482272933 320.165146732516 774.347599201017</t>
  </si>
  <si>
    <t>-478.149061583529 324.32800119848 830.885694480364</t>
  </si>
  <si>
    <t>-549.36700217528 104.425983973088 -99.1350031339315</t>
  </si>
  <si>
    <t>-537.47112305977 97.8811457501001 316.218147006937</t>
  </si>
  <si>
    <t>-564.495513815614 47.9897818626894 775.785152418058</t>
  </si>
  <si>
    <t>-411.943580386895 58.8043147055009 825.733142460106</t>
  </si>
  <si>
    <t>9763-20170724T120916.376888600.bin</t>
  </si>
  <si>
    <t>-561.041795903772 197.073493465314 -98.7734592692916</t>
  </si>
  <si>
    <t>-584.391325784589 192.65854460391 -206.906859943482</t>
  </si>
  <si>
    <t>-597.458158579157 190.819318004513 -298.840062466192</t>
  </si>
  <si>
    <t>-607.508228786991 189.718516755355 -382.122142630627</t>
  </si>
  <si>
    <t>-615.209873767065 189.087996491846 -465.659042317824</t>
  </si>
  <si>
    <t>-623.870951464448 188.583726727413 -588.00957751235</t>
  </si>
  <si>
    <t>-611.857382113153 189.31714398842 -665.439356487449</t>
  </si>
  <si>
    <t>-616.927920272274 220.006528786995 -534.674326446216</t>
  </si>
  <si>
    <t>-607.065037936505 375.166375520614 -521.699559092719</t>
  </si>
  <si>
    <t>-495.6067398878 588.141186418024 -374.060237661268</t>
  </si>
  <si>
    <t>-274.532164814851 531.976995091218 -330.240835168275</t>
  </si>
  <si>
    <t>-623.213130201313 157.603623280045 -533.97217437567</t>
  </si>
  <si>
    <t>-648.684058275393 5.65305166562825 -509.539651825482</t>
  </si>
  <si>
    <t>-449.120391843602 32.0427070627486 -257.90801590769</t>
  </si>
  <si>
    <t>-573.222398080306 289.505031009744 -101.806620230222</t>
  </si>
  <si>
    <t>-592.231637461493 293.525733063275 313.313957611045</t>
  </si>
  <si>
    <t>-628.697728054799 320.123892733632 774.354129926164</t>
  </si>
  <si>
    <t>-478.126569992328 323.901658176777 830.903817677846</t>
  </si>
  <si>
    <t>-549.222376366884 104.562200612129 -99.1130200486532</t>
  </si>
  <si>
    <t>-537.385335568105 97.9570969329525 316.240969276009</t>
  </si>
  <si>
    <t>-564.498726321015 47.9855046658552 775.795151215802</t>
  </si>
  <si>
    <t>-411.94743702956 58.5848392312046 825.791031727518</t>
  </si>
  <si>
    <t>9763-20170724T120916.442061800.bin</t>
  </si>
  <si>
    <t>-560.699354112485 197.517892193556 -98.7459962402374</t>
  </si>
  <si>
    <t>-583.944177925997 193.077996637591 -206.900834864468</t>
  </si>
  <si>
    <t>-596.833146817576 191.110082111247 -298.856415459691</t>
  </si>
  <si>
    <t>-606.689360126022 189.846913141715 -382.159510703094</t>
  </si>
  <si>
    <t>-614.165855030557 189.005715668298 -465.715018147174</t>
  </si>
  <si>
    <t>-622.465421407366 188.139338361095 -588.088528041274</t>
  </si>
  <si>
    <t>-610.422332835162 188.728220891921 -665.514954811451</t>
  </si>
  <si>
    <t>-615.695798792713 219.721332975436 -534.825267854568</t>
  </si>
  <si>
    <t>-606.184186795992 374.936624974468 -522.461848428638</t>
  </si>
  <si>
    <t>-493.742643894005 590.775917472047 -379.812470324687</t>
  </si>
  <si>
    <t>-273.382783685419 532.832887326189 -334.727415368034</t>
  </si>
  <si>
    <t>-621.951495107258 157.317729454989 -533.959063277078</t>
  </si>
  <si>
    <t>-647.350282982931 5.37733640001056 -509.319769277699</t>
  </si>
  <si>
    <t>-448.290342326807 32.1314749320918 -257.476486865268</t>
  </si>
  <si>
    <t>-572.860058374841 289.866343382196 -101.795296068131</t>
  </si>
  <si>
    <t>-592.167408454173 293.768466113313 313.312690876747</t>
  </si>
  <si>
    <t>-628.637865369411 320.108005545777 774.357985259622</t>
  </si>
  <si>
    <t>-478.069627362843 324.051332120925 830.904139967083</t>
  </si>
  <si>
    <t>-548.889755504568 105.057326652881 -99.0729511995199</t>
  </si>
  <si>
    <t>-537.242379841839 98.2044239166926 316.282351968714</t>
  </si>
  <si>
    <t>-564.581617244299 48.0736463208116 775.798858790976</t>
  </si>
  <si>
    <t>-412.062444806104 59.1797460594701 825.782486113175</t>
  </si>
  <si>
    <t>9763-20170724T120916.479169100.bin</t>
  </si>
  <si>
    <t>-560.463958395734 197.682429281902 -98.740521995065</t>
  </si>
  <si>
    <t>-583.664997178659 193.243333544415 -206.90472969627</t>
  </si>
  <si>
    <t>-596.50157733162 191.241163975538 -298.866924976013</t>
  </si>
  <si>
    <t>-606.3053753889 189.932694295494 -382.175388731963</t>
  </si>
  <si>
    <t>-613.724886695426 189.032233944346 -465.735472564857</t>
  </si>
  <si>
    <t>-621.936777529203 188.064125700151 -588.114205467191</t>
  </si>
  <si>
    <t>-609.916469092332 188.603948607812 -665.544381103858</t>
  </si>
  <si>
    <t>-615.216330753522 219.69150860738 -534.871594504801</t>
  </si>
  <si>
    <t>-605.788203779483 374.928384244904 -522.701030301498</t>
  </si>
  <si>
    <t>-493.007615128999 591.969622079559 -382.158680468011</t>
  </si>
  <si>
    <t>-273.034695091368 533.066802586834 -336.432366276066</t>
  </si>
  <si>
    <t>-621.450695306752 157.286096755091 -533.959417963831</t>
  </si>
  <si>
    <t>-646.808217547801 5.35406989420062 -509.222925567654</t>
  </si>
  <si>
    <t>-447.720547064238 32.2669488245997 -257.398904684089</t>
  </si>
  <si>
    <t>-572.574320633916 290.022365531719 -101.795099554943</t>
  </si>
  <si>
    <t>-592.092150271534 293.844492264556 313.303745591025</t>
  </si>
  <si>
    <t>-628.623318253084 320.082040112997 774.353231210776</t>
  </si>
  <si>
    <t>-478.049823696496 323.698701897414 830.907360121097</t>
  </si>
  <si>
    <t>-548.697084480519 105.221211229964 -99.0608365097977</t>
  </si>
  <si>
    <t>-537.178250832796 98.281238252835 316.296563108705</t>
  </si>
  <si>
    <t>-564.612416425721 48.0108867005868 775.795976575613</t>
  </si>
  <si>
    <t>-412.062343817575 58.7460422588142 825.766293486085</t>
  </si>
  <si>
    <t>9763-20170724T120916.545345100.bin</t>
  </si>
  <si>
    <t>-559.854480877903 198.052656189057 -98.7258940386898</t>
  </si>
  <si>
    <t>-582.989215150927 193.632447353471 -206.905219951757</t>
  </si>
  <si>
    <t>-595.780895193887 191.591645103701 -298.87280610886</t>
  </si>
  <si>
    <t>-605.550493652957 190.228412521843 -382.184426891596</t>
  </si>
  <si>
    <t>-612.943274398442 189.254212589929 -465.746088233911</t>
  </si>
  <si>
    <t>-621.125174912104 188.158184230271 -588.125678608013</t>
  </si>
  <si>
    <t>-609.166790358151 188.629846117229 -665.565832980877</t>
  </si>
  <si>
    <t>-614.4409041061 219.843508313167 -534.912908061108</t>
  </si>
  <si>
    <t>-605.192172200167 375.117031965837 -523.023729188478</t>
  </si>
  <si>
    <t>-491.995840430604 594.351182019569 -386.270100925428</t>
  </si>
  <si>
    <t>-272.695758926705 533.913119107985 -339.331239986999</t>
  </si>
  <si>
    <t>-620.629138723116 157.434835308332 -533.940195773754</t>
  </si>
  <si>
    <t>-645.888704675291 5.51694814401549 -509.046803170227</t>
  </si>
  <si>
    <t>-446.612721024153 32.6170390717502 -257.420992027464</t>
  </si>
  <si>
    <t>-571.826795778056 290.413350883051 -101.789100965339</t>
  </si>
  <si>
    <t>-591.681862966697 294.093143432312 313.295007313165</t>
  </si>
  <si>
    <t>-628.530766336893 320.135427008293 774.331504563821</t>
  </si>
  <si>
    <t>-477.969311640862 324.022509035524 830.899677422128</t>
  </si>
  <si>
    <t>-548.218906738602 105.6069543481 -99.0393725039029</t>
  </si>
  <si>
    <t>-536.922261937743 98.4258473266841 316.320009256664</t>
  </si>
  <si>
    <t>-564.705039127695 48.0399671394102 775.794219147807</t>
  </si>
  <si>
    <t>-412.138219163957 58.7689034018024 825.715008773978</t>
  </si>
  <si>
    <t>9763-20170724T120916.576451900.bin</t>
  </si>
  <si>
    <t>-559.432845186074 198.190875362016 -98.7135781608645</t>
  </si>
  <si>
    <t>-582.534615211263 193.783304598253 -206.900473507591</t>
  </si>
  <si>
    <t>-595.321938626627 191.734595956542 -298.868507608228</t>
  </si>
  <si>
    <t>-605.097657686955 190.358824961077 -382.179241888183</t>
  </si>
  <si>
    <t>-612.507168069469 189.366469124594 -465.739020161738</t>
  </si>
  <si>
    <t>-620.725284427492 188.239818674454 -588.115986605934</t>
  </si>
  <si>
    <t>-608.807127049949 188.702720771465 -665.562463271108</t>
  </si>
  <si>
    <t>-614.032434100877 219.939299154939 -534.912658481069</t>
  </si>
  <si>
    <t>-604.852714028066 375.220701428599 -523.132934077758</t>
  </si>
  <si>
    <t>-491.602309137059 595.634805684987 -388.334720344753</t>
  </si>
  <si>
    <t>-272.562462594216 534.61677789194 -340.933611025989</t>
  </si>
  <si>
    <t>-620.20602309646 157.52926472816 -533.923441531616</t>
  </si>
  <si>
    <t>-645.434087149355 5.61094264586359 -508.987276029148</t>
  </si>
  <si>
    <t>-446.045374108392 32.7887336883714 -257.401144942805</t>
  </si>
  <si>
    <t>-571.307468758331 290.568034632259 -101.787137293213</t>
  </si>
  <si>
    <t>-591.3956380538 294.165401549193 313.286540816729</t>
  </si>
  <si>
    <t>-628.481123700114 320.172302975066 774.315223595209</t>
  </si>
  <si>
    <t>-477.929290303311 324.156101638996 830.902241648352</t>
  </si>
  <si>
    <t>-547.879815130412 105.73844669442 -99.0262073754359</t>
  </si>
  <si>
    <t>-536.752531623035 98.4704608533111 316.33620376449</t>
  </si>
  <si>
    <t>-564.763114460794 48.0142465134122 775.790782555763</t>
  </si>
  <si>
    <t>-412.168719329801 58.5793808248563 825.662199323287</t>
  </si>
  <si>
    <t>9763-20170724T120916.641624100.bin</t>
  </si>
  <si>
    <t>-558.437482617167 198.1967440118 -98.7118475145531</t>
  </si>
  <si>
    <t>-581.471466855993 193.81699336 -206.914253093131</t>
  </si>
  <si>
    <t>-594.260823511264 191.768049632424 -298.881966046046</t>
  </si>
  <si>
    <t>-604.063484527229 190.38579571119 -382.189401383931</t>
  </si>
  <si>
    <t>-611.525308818566 189.383796560668 -465.744428279816</t>
  </si>
  <si>
    <t>-619.848428074115 188.240393154951 -588.114262157005</t>
  </si>
  <si>
    <t>-608.036688909567 188.70274015854 -665.577044465122</t>
  </si>
  <si>
    <t>-613.139104635824 219.950083208867 -534.918967570065</t>
  </si>
  <si>
    <t>-604.122786498007 375.260177522659 -523.327035803011</t>
  </si>
  <si>
    <t>-490.904255381189 598.022656952468 -392.41834901912</t>
  </si>
  <si>
    <t>-272.373704692554 535.963655694507 -344.028226831695</t>
  </si>
  <si>
    <t>-619.253496688749 157.534095305589 -533.91994437973</t>
  </si>
  <si>
    <t>-644.391412013404 5.61456382100619 -508.931062583406</t>
  </si>
  <si>
    <t>-444.938962216908 32.9141749637481 -257.39656135496</t>
  </si>
  <si>
    <t>-570.184883661999 290.556292843683 -101.772316845378</t>
  </si>
  <si>
    <t>-590.795605578172 294.129703575699 313.275914701222</t>
  </si>
  <si>
    <t>-628.369528054489 320.244130280378 774.264539310487</t>
  </si>
  <si>
    <t>-477.848313184378 324.175971559798 830.936549290112</t>
  </si>
  <si>
    <t>-547.009576389752 105.74122773493 -99.0155696048532</t>
  </si>
  <si>
    <t>-536.217952613105 98.363968756104 316.353784865436</t>
  </si>
  <si>
    <t>-564.946335462749 48.0238072163379 775.768475507398</t>
  </si>
  <si>
    <t>-412.261827990754 58.2959294379909 825.424768507392</t>
  </si>
  <si>
    <t>9763-20170724T120916.677728900.bin</t>
  </si>
  <si>
    <t>-557.882364031434 198.044821975275 -98.7318734126976</t>
  </si>
  <si>
    <t>-580.879674926776 193.690337265765 -206.94308048163</t>
  </si>
  <si>
    <t>-593.657181375173 191.638874078854 -298.912367816168</t>
  </si>
  <si>
    <t>-603.457846142245 190.246044781213 -382.219859101992</t>
  </si>
  <si>
    <t>-610.926902190864 189.22623900282 -465.774198603298</t>
  </si>
  <si>
    <t>-619.271068730592 188.049646220896 -588.142120266873</t>
  </si>
  <si>
    <t>-607.499486985484 188.506243450202 -665.611056423585</t>
  </si>
  <si>
    <t>-612.574750847683 219.77591742137 -534.955206515923</t>
  </si>
  <si>
    <t>-603.643941257826 375.107541982911 -523.519892338078</t>
  </si>
  <si>
    <t>-490.56525181316 598.941020812956 -394.329072170059</t>
  </si>
  <si>
    <t>-272.314709102439 536.357930885665 -345.353727412825</t>
  </si>
  <si>
    <t>-618.644602185264 157.35606099037 -533.941150792805</t>
  </si>
  <si>
    <t>-643.690732164839 5.41819609858317 -508.96309260147</t>
  </si>
  <si>
    <t>-444.443226903838 32.962418039069 -257.479328584709</t>
  </si>
  <si>
    <t>-569.564710757818 290.437652946865 -101.777712125004</t>
  </si>
  <si>
    <t>-590.444157921184 294.005464071307 313.25713707911</t>
  </si>
  <si>
    <t>-628.313206863979 320.276547904879 774.225064484554</t>
  </si>
  <si>
    <t>-477.813967005977 324.328125830715 830.947147917221</t>
  </si>
  <si>
    <t>-546.522724638254 105.547233372444 -99.0434236789974</t>
  </si>
  <si>
    <t>-535.879899069961 98.1517412843514 316.329437109545</t>
  </si>
  <si>
    <t>-565.080356541233 48.0622564882358 775.743866239264</t>
  </si>
  <si>
    <t>-412.378076752925 58.9309243519037 825.218495770306</t>
  </si>
  <si>
    <t>9763-20170724T120916.743904500.bin</t>
  </si>
  <si>
    <t>-557.018295788879 197.814356624963 -98.7315760649313</t>
  </si>
  <si>
    <t>-579.953903589559 193.496302644818 -206.957252485705</t>
  </si>
  <si>
    <t>-592.753342083122 191.452193100319 -298.923753718006</t>
  </si>
  <si>
    <t>-602.604634959848 190.060416233845 -382.225347464983</t>
  </si>
  <si>
    <t>-610.155579177403 189.038474555553 -465.772130564679</t>
  </si>
  <si>
    <t>-618.654144016019 187.857121148365 -588.129531524211</t>
  </si>
  <si>
    <t>-606.969176050681 188.28916535435 -665.61158060615</t>
  </si>
  <si>
    <t>-611.924063698823 219.588788167386 -534.949916116998</t>
  </si>
  <si>
    <t>-603.161733184084 374.936409839208 -523.766663270552</t>
  </si>
  <si>
    <t>-490.642288949368 600.739925720573 -397.549815836878</t>
  </si>
  <si>
    <t>-273.018763038209 536.794598775475 -347.554563917926</t>
  </si>
  <si>
    <t>-617.925982536029 157.162407597315 -533.930377442145</t>
  </si>
  <si>
    <t>-642.768967764323 5.17924656592254 -509.00266361384</t>
  </si>
  <si>
    <t>-443.765475240563 33.2966044889981 -257.306393513225</t>
  </si>
  <si>
    <t>-568.636724416624 290.206153788515 -101.765816525501</t>
  </si>
  <si>
    <t>-589.749498924955 293.840359586377 313.256626794189</t>
  </si>
  <si>
    <t>-628.160542183074 320.390292570766 774.161773178234</t>
  </si>
  <si>
    <t>-477.708695935949 324.894709930334 830.975247762506</t>
  </si>
  <si>
    <t>-545.767159416622 105.371517342969 -99.0477580256976</t>
  </si>
  <si>
    <t>-535.006334765427 98.1647862349037 316.325412916408</t>
  </si>
  <si>
    <t>-565.337795838091 48.1323163210718 775.671107559451</t>
  </si>
  <si>
    <t>-412.546152936817 59.1884770301342 824.826872541492</t>
  </si>
  <si>
    <t>9763-20170724T120916.776532600.bin</t>
  </si>
  <si>
    <t>-556.725795534944 197.721012818204 -98.6896070170063</t>
  </si>
  <si>
    <t>-579.621111912874 193.422013986012 -206.924548458237</t>
  </si>
  <si>
    <t>-592.465592750235 191.38788389172 -298.88507653578</t>
  </si>
  <si>
    <t>-602.389774770326 190.005598332234 -382.178123820098</t>
  </si>
  <si>
    <t>-610.046340584229 188.994331833318 -465.715489967371</t>
  </si>
  <si>
    <t>-618.734898028201 187.832844862011 -588.059650590763</t>
  </si>
  <si>
    <t>-607.107286005321 188.249263192132 -665.550432537314</t>
  </si>
  <si>
    <t>-611.944644049632 219.558114703756 -534.883814348568</t>
  </si>
  <si>
    <t>-603.274088452604 374.922994757442 -523.790389292715</t>
  </si>
  <si>
    <t>-491.179140133839 601.630347960028 -398.822134157039</t>
  </si>
  <si>
    <t>-273.908595062924 536.840432459911 -348.380957626259</t>
  </si>
  <si>
    <t>-617.900167963803 157.127022887949 -533.868225438572</t>
  </si>
  <si>
    <t>-642.565469772083 5.11083727724554 -508.984156809195</t>
  </si>
  <si>
    <t>-443.673975735112 33.4837224629275 -257.130764775557</t>
  </si>
  <si>
    <t>-568.347031887171 290.051908582604 -101.736252373951</t>
  </si>
  <si>
    <t>-589.457284675781 293.732565590398 313.285946303391</t>
  </si>
  <si>
    <t>-628.108915092818 320.379593909758 774.15351805026</t>
  </si>
  <si>
    <t>-477.672709210997 324.759190321087 831.018361044517</t>
  </si>
  <si>
    <t>-545.475020052712 105.330421641627 -99.0124889204404</t>
  </si>
  <si>
    <t>-534.558970653668 98.2141309867961 316.358181842071</t>
  </si>
  <si>
    <t>-565.419128227263 48.0858543530958 775.644767553722</t>
  </si>
  <si>
    <t>-412.540677110541 58.297912015528 824.71320167922</t>
  </si>
  <si>
    <t>9763-20170724T120916.845717100.bin</t>
  </si>
  <si>
    <t>-556.302445857052 197.534530954092 -98.6520746370859</t>
  </si>
  <si>
    <t>-579.146862996708 193.218656967295 -206.897179707532</t>
  </si>
  <si>
    <t>-592.118668199535 191.177262303444 -298.839519303427</t>
  </si>
  <si>
    <t>-602.22690634027 189.795767491685 -382.110515326348</t>
  </si>
  <si>
    <t>-610.136486156712 188.797840459144 -465.624460081803</t>
  </si>
  <si>
    <t>-619.270691503873 187.672087234362 -587.93644909697</t>
  </si>
  <si>
    <t>-607.800769881663 188.085704094799 -665.450853857093</t>
  </si>
  <si>
    <t>-612.354898061729 219.387935659629 -534.771489480908</t>
  </si>
  <si>
    <t>-604.082439379011 374.782646829509 -523.828849291006</t>
  </si>
  <si>
    <t>-492.956027755919 602.897056085224 -400.567238128031</t>
  </si>
  <si>
    <t>-276.144525774654 536.919307268352 -349.692365596568</t>
  </si>
  <si>
    <t>-618.170516337355 156.943964996107 -533.762429718078</t>
  </si>
  <si>
    <t>-642.328237297178 4.82007080497601 -509.01039518644</t>
  </si>
  <si>
    <t>-443.847056505042 34.0290567904435 -257.038085530225</t>
  </si>
  <si>
    <t>-567.998186995134 289.823278824328 -101.71042142458</t>
  </si>
  <si>
    <t>-589.041380978493 293.518459544283 313.315066372875</t>
  </si>
  <si>
    <t>-627.995399562255 320.407075115397 774.13178293356</t>
  </si>
  <si>
    <t>-477.594363036602 325.043929385297 831.069169181886</t>
  </si>
  <si>
    <t>-544.956633973147 105.110256874934 -98.9836252224827</t>
  </si>
  <si>
    <t>-534.086250854251 97.9260900992008 316.38706043812</t>
  </si>
  <si>
    <t>-565.524363521119 48.0910643023781 775.628997653555</t>
  </si>
  <si>
    <t>-412.623096976341 58.2668352144597 824.633810553005</t>
  </si>
  <si>
    <t>9763-20170724T120916.877813400.bin</t>
  </si>
  <si>
    <t>-556.156499669116 197.443053367497 -98.64418924692</t>
  </si>
  <si>
    <t>-578.981305772066 193.101006552321 -206.892395168093</t>
  </si>
  <si>
    <t>-592.019739240939 191.05145209418 -298.825120901473</t>
  </si>
  <si>
    <t>-602.221580227222 189.669876385045 -382.084780277648</t>
  </si>
  <si>
    <t>-610.258077233465 188.681254738132 -465.586575621644</t>
  </si>
  <si>
    <t>-619.613972124929 187.581656295222 -587.882170982613</t>
  </si>
  <si>
    <t>-608.233480561494 188.024062542017 -665.409548473316</t>
  </si>
  <si>
    <t>-612.644806388957 219.290335338288 -534.719756574435</t>
  </si>
  <si>
    <t>-604.578938962358 374.698548436826 -523.79270851921</t>
  </si>
  <si>
    <t>-494.061317370478 603.255932571998 -400.804587731108</t>
  </si>
  <si>
    <t>-277.29779241831 537.036244812554 -350.039792956228</t>
  </si>
  <si>
    <t>-618.372571632168 156.837880305573 -533.720035093519</t>
  </si>
  <si>
    <t>-642.205831091582 4.65746161105153 -509.024509184488</t>
  </si>
  <si>
    <t>-444.031067148287 34.1998795315444 -256.953475801108</t>
  </si>
  <si>
    <t>-567.936444971504 289.746274128067 -101.712837159695</t>
  </si>
  <si>
    <t>-588.879952815536 293.420914863516 313.31779383042</t>
  </si>
  <si>
    <t>-627.957698381784 320.385581855113 774.117993237996</t>
  </si>
  <si>
    <t>-477.562342369479 324.887718144659 831.081046439064</t>
  </si>
  <si>
    <t>-544.709086994878 105.010795805094 -98.9799503893785</t>
  </si>
  <si>
    <t>-534.112360696948 97.7178703439431 316.395927141416</t>
  </si>
  <si>
    <t>-565.552049848996 48.0102909331642 775.638007814882</t>
  </si>
  <si>
    <t>-412.622509199076 57.7645171025115 824.640527828311</t>
  </si>
  <si>
    <t>9763-20170724T120916.944992600.bin</t>
  </si>
  <si>
    <t>-555.825523983017 197.322253711992 -98.6988065778791</t>
  </si>
  <si>
    <t>-578.529000001553 192.924587406858 -206.970359622563</t>
  </si>
  <si>
    <t>-591.571698938776 190.849446545384 -298.901945145895</t>
  </si>
  <si>
    <t>-601.820178127351 189.456096960797 -382.155411100881</t>
  </si>
  <si>
    <t>-609.9460493018 188.471021967774 -465.64879410062</t>
  </si>
  <si>
    <t>-619.479092239784 187.395634542645 -587.930848738879</t>
  </si>
  <si>
    <t>-608.219306275189 187.910792846821 -665.475455681611</t>
  </si>
  <si>
    <t>-612.5291212645 219.102695070185 -534.764913940008</t>
  </si>
  <si>
    <t>-604.929205702437 374.529502963377 -523.800167884497</t>
  </si>
  <si>
    <t>-495.909453354388 604.066669946023 -401.301552426222</t>
  </si>
  <si>
    <t>-279.376661352056 537.25498014941 -350.328283471021</t>
  </si>
  <si>
    <t>-618.062971357699 156.632475313703 -533.784119318241</t>
  </si>
  <si>
    <t>-641.344859579922 4.35240874797887 -509.197062931436</t>
  </si>
  <si>
    <t>-443.701163477093 34.3484617743327 -257.010783172966</t>
  </si>
  <si>
    <t>-567.634950087639 289.509212286756 -101.782829674529</t>
  </si>
  <si>
    <t>-588.81793172986 293.32025407213 313.234451008633</t>
  </si>
  <si>
    <t>-627.880650036926 320.393851248958 774.04619656644</t>
  </si>
  <si>
    <t>-477.495887117021 325.199427264391 831.012364774134</t>
  </si>
  <si>
    <t>-544.293945825782 104.995085997889 -98.9958445663166</t>
  </si>
  <si>
    <t>-534.153730379332 97.4910003288751 316.387699543778</t>
  </si>
  <si>
    <t>-565.635720546272 48.1172860416943 775.657585931304</t>
  </si>
  <si>
    <t>-412.75659951073 58.6930831797661 824.646862798959</t>
  </si>
  <si>
    <t>9763-20170724T120916.974866300.bin</t>
  </si>
  <si>
    <t>-555.655508678617 197.165691546259 -98.724994994461</t>
  </si>
  <si>
    <t>-578.276608740916 192.751609726908 -207.013076553555</t>
  </si>
  <si>
    <t>-591.285218525 190.651916319615 -298.948919289345</t>
  </si>
  <si>
    <t>-601.517826976092 189.232624864866 -382.204017045187</t>
  </si>
  <si>
    <t>-609.64307905314 188.219703436422 -465.697108428295</t>
  </si>
  <si>
    <t>-619.192149203142 187.102813808288 -587.977345513424</t>
  </si>
  <si>
    <t>-607.973716403035 187.655595268068 -665.527779358586</t>
  </si>
  <si>
    <t>-612.292612959597 218.832851336976 -534.818762000448</t>
  </si>
  <si>
    <t>-604.987615427579 374.283513669336 -523.91381419706</t>
  </si>
  <si>
    <t>-496.671956199013 604.42501361875 -401.924985549965</t>
  </si>
  <si>
    <t>-280.325099705005 537.333939659905 -350.530680636402</t>
  </si>
  <si>
    <t>-617.711611585806 156.352907156009 -533.824882178959</t>
  </si>
  <si>
    <t>-640.680127638969 4.03095685592507 -509.229059600636</t>
  </si>
  <si>
    <t>-443.279322112067 34.2123783754505 -257.014015122041</t>
  </si>
  <si>
    <t>-567.530402034645 289.304721336061 -101.82040546658</t>
  </si>
  <si>
    <t>-588.811710972392 293.206703536886 313.191065543195</t>
  </si>
  <si>
    <t>-627.875146315428 320.349011854441 774.003854387346</t>
  </si>
  <si>
    <t>-477.487221930521 324.750170453198 830.994389313361</t>
  </si>
  <si>
    <t>-544.082651904681 104.907190702824 -99.008596122778</t>
  </si>
  <si>
    <t>-534.03584150558 97.3263236879297 316.375809852563</t>
  </si>
  <si>
    <t>-565.671761032666 48.1882368434956 775.664153898936</t>
  </si>
  <si>
    <t>-412.809707189884 58.9630479565999 824.663234872464</t>
  </si>
  <si>
    <t>9763-20170724T120917.039037300.bin</t>
  </si>
  <si>
    <t>-555.223215717971 196.721056002698 -98.7271076771876</t>
  </si>
  <si>
    <t>-577.718527697248 192.268077754638 -207.039711285913</t>
  </si>
  <si>
    <t>-590.63826635441 190.117018304061 -298.986935571094</t>
  </si>
  <si>
    <t>-600.798067390117 188.643195417411 -382.250088310825</t>
  </si>
  <si>
    <t>-608.858369519491 187.569237684328 -465.748602059279</t>
  </si>
  <si>
    <t>-618.321620069152 186.356595581616 -588.034876335812</t>
  </si>
  <si>
    <t>-607.129435955531 186.978811452076 -665.588409475947</t>
  </si>
  <si>
    <t>-611.55309672486 218.136431027755 -534.889058497458</t>
  </si>
  <si>
    <t>-604.706368316309 373.614887075635 -524.119669872476</t>
  </si>
  <si>
    <t>-497.640231249599 604.75586284561 -402.920662868307</t>
  </si>
  <si>
    <t>-281.492642796409 537.395354557098 -351.042786630959</t>
  </si>
  <si>
    <t>-616.785266509983 155.641143167174 -533.864311474425</t>
  </si>
  <si>
    <t>-639.279084353332 3.25155174458632 -509.207916802658</t>
  </si>
  <si>
    <t>-442.077149501156 34.104547012882 -256.80438440878</t>
  </si>
  <si>
    <t>-567.313052522691 288.885064041603 -101.858930487568</t>
  </si>
  <si>
    <t>-588.715820637187 292.897081221491 313.145179185696</t>
  </si>
  <si>
    <t>-627.767510561272 320.416023416389 773.929898524544</t>
  </si>
  <si>
    <t>-477.39787529837 325.01775689968 830.952874299035</t>
  </si>
  <si>
    <t>-543.474551507574 104.513529258102 -98.9997691693251</t>
  </si>
  <si>
    <t>-533.565645467408 96.8917729701711 316.387215922671</t>
  </si>
  <si>
    <t>-565.683031768137 48.1462476216684 775.683441770369</t>
  </si>
  <si>
    <t>-412.817410929867 58.4876109110728 824.764768588783</t>
  </si>
  <si>
    <t>9763-20170724T120917.076172500.bin</t>
  </si>
  <si>
    <t>-554.977695046122 196.546957860384 -98.7340635531546</t>
  </si>
  <si>
    <t>-577.428303607241 192.07468430018 -207.055150129076</t>
  </si>
  <si>
    <t>-590.321344031856 189.907754451048 -299.005730051885</t>
  </si>
  <si>
    <t>-600.461449818031 188.419105107085 -382.270919582143</t>
  </si>
  <si>
    <t>-608.506595476509 187.331479338576 -465.770851079948</t>
  </si>
  <si>
    <t>-617.952697791808 186.100150898628 -588.05812365169</t>
  </si>
  <si>
    <t>-606.75523935044 186.757341937926 -665.610617831214</t>
  </si>
  <si>
    <t>-611.250287459431 217.893052941692 -534.911780819227</t>
  </si>
  <si>
    <t>-604.672408702491 373.376407181182 -524.181867779279</t>
  </si>
  <si>
    <t>-498.064599854422 604.994700320011 -403.490437077044</t>
  </si>
  <si>
    <t>-282.024211704956 537.346929497655 -351.539978617006</t>
  </si>
  <si>
    <t>-616.36537343189 155.387796360952 -533.887216201531</t>
  </si>
  <si>
    <t>-638.590653568304 2.95741131945056 -509.190214395745</t>
  </si>
  <si>
    <t>-441.615994735747 34.2735343862998 -256.613494610883</t>
  </si>
  <si>
    <t>-567.195453190022 288.672774954492 -101.858345979478</t>
  </si>
  <si>
    <t>-588.653523142815 292.749409515226 313.142269917767</t>
  </si>
  <si>
    <t>-627.707513677044 320.447330904055 773.90751172345</t>
  </si>
  <si>
    <t>-477.347840529121 325.21466755314 830.943323589396</t>
  </si>
  <si>
    <t>-543.115607665429 104.356600437129 -98.9984006323988</t>
  </si>
  <si>
    <t>-533.327116186105 96.7195390281922 316.391210775959</t>
  </si>
  <si>
    <t>-565.713094636689 48.1018528841425 775.685568378627</t>
  </si>
  <si>
    <t>-412.848421506401 58.4994438937267 824.758060619176</t>
  </si>
  <si>
    <t>9763-20170724T120917.141346400.bin</t>
  </si>
  <si>
    <t>-554.507929460242 196.467839502471 -98.7379171123727</t>
  </si>
  <si>
    <t>-576.867626264351 191.969668817097 -207.076698628131</t>
  </si>
  <si>
    <t>-589.65302953261 189.768480710235 -299.041566188063</t>
  </si>
  <si>
    <t>-599.684080253732 188.2414986374 -382.319282897635</t>
  </si>
  <si>
    <t>-607.608597006192 187.10942118553 -465.83004171772</t>
  </si>
  <si>
    <t>-616.865959531221 185.807149836586 -588.131096677164</t>
  </si>
  <si>
    <t>-605.591873733925 186.504438796776 -665.672096821365</t>
  </si>
  <si>
    <t>-610.349279752173 217.639297083709 -534.985208897698</t>
  </si>
  <si>
    <t>-604.283008090925 373.157511853122 -524.322819422458</t>
  </si>
  <si>
    <t>-498.420654153104 605.857485321944 -405.064565331748</t>
  </si>
  <si>
    <t>-282.618543194418 537.613624740548 -352.903680931543</t>
  </si>
  <si>
    <t>-615.258525211745 155.117866512291 -533.947770848226</t>
  </si>
  <si>
    <t>-636.994666035023 2.63084341429021 -509.227624513721</t>
  </si>
  <si>
    <t>-440.757326073276 34.9662299884383 -256.191966285787</t>
  </si>
  <si>
    <t>-566.922075247099 288.463802465632 -101.855832676836</t>
  </si>
  <si>
    <t>-588.482989532828 292.581643907549 313.139062586593</t>
  </si>
  <si>
    <t>-627.623606090039 320.448627056711 773.882311171564</t>
  </si>
  <si>
    <t>-477.277808724513 325.242484055612 830.952270468195</t>
  </si>
  <si>
    <t>-542.457586091028 104.413521966021 -99.0050668488138</t>
  </si>
  <si>
    <t>-532.991993856941 96.5119905511588 316.387072201172</t>
  </si>
  <si>
    <t>-565.860909290207 48.1274329400601 775.650820044406</t>
  </si>
  <si>
    <t>-412.940489804259 58.2483172303071 824.607148588618</t>
  </si>
  <si>
    <t>9763-20170724T120917.177457900.bin</t>
  </si>
  <si>
    <t>-554.26707433335 196.484553335551 -98.7443586762785</t>
  </si>
  <si>
    <t>-576.585275504437 191.979980588719 -207.09158146164</t>
  </si>
  <si>
    <t>-589.303682253442 189.744347533586 -299.064669132558</t>
  </si>
  <si>
    <t>-599.262235216642 188.173488205141 -382.350445735444</t>
  </si>
  <si>
    <t>-607.10277776388 186.985367712859 -465.86839102144</t>
  </si>
  <si>
    <t>-616.225246448031 185.587534564829 -588.178424414258</t>
  </si>
  <si>
    <t>-604.891128560794 186.288948054354 -665.710748794155</t>
  </si>
  <si>
    <t>-609.813067386235 217.465048014601 -535.046853609772</t>
  </si>
  <si>
    <t>-604.031830913696 372.999932436057 -524.472289625358</t>
  </si>
  <si>
    <t>-498.570083881468 606.203273737365 -405.843757885004</t>
  </si>
  <si>
    <t>-282.885676993683 537.723597196393 -353.505249094004</t>
  </si>
  <si>
    <t>-614.631610014904 154.936949148515 -533.9728354587</t>
  </si>
  <si>
    <t>-636.129283545774 2.41409647094065 -509.240353735511</t>
  </si>
  <si>
    <t>-440.360278207381 35.3203276926388 -255.953627653714</t>
  </si>
  <si>
    <t>-566.733334667443 288.425999569564 -101.857472910079</t>
  </si>
  <si>
    <t>-588.268614746819 292.564646177099 313.138462353858</t>
  </si>
  <si>
    <t>-627.563864831404 320.481295935604 773.868666566254</t>
  </si>
  <si>
    <t>-477.231147440328 325.520879810415 830.951966890907</t>
  </si>
  <si>
    <t>-542.14711310776 104.465753559127 -99.0164575456383</t>
  </si>
  <si>
    <t>-532.87447259477 96.4656097813927 316.378111097147</t>
  </si>
  <si>
    <t>-565.924400596626 48.1451909729067 775.637981517778</t>
  </si>
  <si>
    <t>-413.006033249103 58.5684069993044 824.537475815174</t>
  </si>
  <si>
    <t>9763-20170724T120917.238620000.bin</t>
  </si>
  <si>
    <t>-553.563975806205 196.580921100805 -98.7395121294751</t>
  </si>
  <si>
    <t>-575.795876908387 192.049882839907 -207.103277385965</t>
  </si>
  <si>
    <t>-588.410031361942 189.744118607634 -299.089292138021</t>
  </si>
  <si>
    <t>-598.262970966239 188.09001762278 -382.385768426716</t>
  </si>
  <si>
    <t>-605.987455594801 186.799460417106 -465.913087952057</t>
  </si>
  <si>
    <t>-614.929630244101 185.231401853735 -588.234307093163</t>
  </si>
  <si>
    <t>-603.488912496984 185.915167399552 -665.751109612616</t>
  </si>
  <si>
    <t>-608.681121573954 217.189282698659 -535.131601554417</t>
  </si>
  <si>
    <t>-603.539681593023 372.756169222073 -524.723010816014</t>
  </si>
  <si>
    <t>-498.724470575144 607.083357643073 -407.748402194181</t>
  </si>
  <si>
    <t>-283.229488420767 538.011078885555 -355.40835669193</t>
  </si>
  <si>
    <t>-613.330626774343 154.649754887269 -533.990024470004</t>
  </si>
  <si>
    <t>-634.327854691586 2.08306752553517 -509.11219160092</t>
  </si>
  <si>
    <t>-439.358532696243 36.0059069602851 -255.454819324033</t>
  </si>
  <si>
    <t>-566.078234559953 288.394201649174 -101.850569448571</t>
  </si>
  <si>
    <t>-587.890023046851 292.461198378429 313.13172969829</t>
  </si>
  <si>
    <t>-627.47139258574 320.505203365775 773.830679180854</t>
  </si>
  <si>
    <t>-477.155745991892 325.472704142735 830.965328444515</t>
  </si>
  <si>
    <t>-541.364045539429 104.630305829389 -99.0163753023451</t>
  </si>
  <si>
    <t>-532.448667310052 96.3322317585971 316.38011165627</t>
  </si>
  <si>
    <t>-566.072683035814 48.2200854613438 775.617364117888</t>
  </si>
  <si>
    <t>-413.158096516626 59.3019976826374 824.383341479731</t>
  </si>
  <si>
    <t>9763-20170724T120917.274249900.bin</t>
  </si>
  <si>
    <t>-553.114607157877 196.670122376581 -98.735093721962</t>
  </si>
  <si>
    <t>-575.321157644162 192.121748975855 -207.103414671619</t>
  </si>
  <si>
    <t>-587.910015612767 189.765252093569 -299.091518472845</t>
  </si>
  <si>
    <t>-597.739668935114 188.050615916973 -382.389529905254</t>
  </si>
  <si>
    <t>-605.441011716149 186.685984397142 -465.917682464098</t>
  </si>
  <si>
    <t>-614.350141260604 184.994273456917 -588.239847822473</t>
  </si>
  <si>
    <t>-602.860039737577 185.651288372964 -665.74953675391</t>
  </si>
  <si>
    <t>-608.159619681761 217.009094894178 -535.164607783061</t>
  </si>
  <si>
    <t>-603.330357081359 372.604567521231 -524.909895939687</t>
  </si>
  <si>
    <t>-498.836142534311 607.378326312717 -408.544412294153</t>
  </si>
  <si>
    <t>-283.411595200768 537.996125060284 -356.324462667351</t>
  </si>
  <si>
    <t>-612.722110422215 154.464203089162 -533.967415477457</t>
  </si>
  <si>
    <t>-633.49327003645 1.89750745730339 -508.937546656144</t>
  </si>
  <si>
    <t>-438.771309639835 36.2689889175681 -255.232389018195</t>
  </si>
  <si>
    <t>-565.664214123079 288.456649732339 -101.849394391195</t>
  </si>
  <si>
    <t>-587.638639757135 292.45184560848 313.12506787292</t>
  </si>
  <si>
    <t>-627.396140130942 320.577812869953 773.802199790836</t>
  </si>
  <si>
    <t>-477.103577819298 325.939486894315 830.961724492774</t>
  </si>
  <si>
    <t>-540.888019851257 104.776604400391 -99.0023084751904</t>
  </si>
  <si>
    <t>-532.187484423882 96.3317403148872 316.3958000515</t>
  </si>
  <si>
    <t>-566.115154625284 48.1659600250698 775.608149930232</t>
  </si>
  <si>
    <t>-413.147944160687 58.6256083061342 824.346686081772</t>
  </si>
  <si>
    <t>9763-20170724T120917.339800700.bin</t>
  </si>
  <si>
    <t>-552.25914893602 196.977998492395 -98.7106778206652</t>
  </si>
  <si>
    <t>-574.440519750195 192.387696231173 -207.082276106952</t>
  </si>
  <si>
    <t>-587.039116113596 189.920208809463 -299.066108289084</t>
  </si>
  <si>
    <t>-596.89212380944 188.074364248102 -382.358634401851</t>
  </si>
  <si>
    <t>-604.632683542792 186.549289967241 -465.880400231114</t>
  </si>
  <si>
    <t>-613.617609486663 184.592835712947 -588.193087563802</t>
  </si>
  <si>
    <t>-602.060284333847 185.176394547465 -665.693435556613</t>
  </si>
  <si>
    <t>-607.45981206826 216.727159035724 -535.186454459658</t>
  </si>
  <si>
    <t>-603.150399562408 372.348862594303 -525.200244213739</t>
  </si>
  <si>
    <t>-499.524701147901 607.704344317534 -409.234273904792</t>
  </si>
  <si>
    <t>-284.215358333853 537.769395629156 -357.277332903512</t>
  </si>
  <si>
    <t>-611.89037101158 154.175626533826 -533.860410419521</t>
  </si>
  <si>
    <t>-632.338066379007 1.62127840357425 -508.446767439976</t>
  </si>
  <si>
    <t>-437.687781601071 36.8230680802699 -254.648312259642</t>
  </si>
  <si>
    <t>-564.891954315389 288.742419909841 -101.852382419062</t>
  </si>
  <si>
    <t>-587.15255683056 292.538454487296 313.108656602691</t>
  </si>
  <si>
    <t>-627.322164895615 320.620251491205 773.750340243646</t>
  </si>
  <si>
    <t>-477.044337050055 325.770979478301 830.968065451616</t>
  </si>
  <si>
    <t>-539.964611795791 105.10198670384 -98.953875509725</t>
  </si>
  <si>
    <t>-531.703124419715 96.3033829338847 316.445850857636</t>
  </si>
  <si>
    <t>-566.196027763934 48.1055849257532 775.602369781822</t>
  </si>
  <si>
    <t>-413.190506352744 58.2877880496255 824.279476662921</t>
  </si>
  <si>
    <t>9763-20170724T120917.377908700.bin</t>
  </si>
  <si>
    <t>-551.818744902724 197.24433444145 -98.6950588610483</t>
  </si>
  <si>
    <t>-574.013885415242 192.624376406352 -207.062641870452</t>
  </si>
  <si>
    <t>-586.636328134427 190.115418501455 -299.042062611525</t>
  </si>
  <si>
    <t>-596.516396810523 188.225121907008 -382.330480894715</t>
  </si>
  <si>
    <t>-604.289744532988 186.650230885071 -465.848174357643</t>
  </si>
  <si>
    <t>-613.329175133762 184.614944682289 -588.15556652692</t>
  </si>
  <si>
    <t>-601.754085842077 185.188850187538 -665.653245054733</t>
  </si>
  <si>
    <t>-607.18856543152 216.786391035901 -535.169398987665</t>
  </si>
  <si>
    <t>-603.140028634586 372.413650241111 -525.248861411719</t>
  </si>
  <si>
    <t>-499.901720642172 607.866847861382 -409.135874733287</t>
  </si>
  <si>
    <t>-284.624943917994 537.688088676224 -357.373198390099</t>
  </si>
  <si>
    <t>-611.536899752458 154.229804409487 -533.807006726402</t>
  </si>
  <si>
    <t>-631.769353276605 1.67276325281864 -508.191522762266</t>
  </si>
  <si>
    <t>-437.162149392415 37.155372961166 -254.391208976696</t>
  </si>
  <si>
    <t>-564.481857647912 288.987365913379 -101.845201124268</t>
  </si>
  <si>
    <t>-586.882351123125 292.654323105538 313.109520811763</t>
  </si>
  <si>
    <t>-627.257097650287 320.699747082051 773.723415547239</t>
  </si>
  <si>
    <t>-476.997857464416 326.215239264713 830.956098066711</t>
  </si>
  <si>
    <t>-539.502008606148 105.383816594692 -98.9259094668697</t>
  </si>
  <si>
    <t>-531.415847900904 96.4002377827228 316.473218230951</t>
  </si>
  <si>
    <t>-566.24662561077 48.1739370276764 775.602774623311</t>
  </si>
  <si>
    <t>-413.258829921082 58.7557190335122 824.250101485561</t>
  </si>
  <si>
    <t>9763-20170724T120917.441077300.bin</t>
  </si>
  <si>
    <t>-551.087839182215 197.77309092612 -98.6849396194134</t>
  </si>
  <si>
    <t>-573.283952578464 193.111638748856 -207.05055931163</t>
  </si>
  <si>
    <t>-585.94523786069 190.524781368064 -299.022444758721</t>
  </si>
  <si>
    <t>-595.876819701289 188.5466895893 -382.302643429647</t>
  </si>
  <si>
    <t>-603.719119168931 186.868233796899 -465.811978230825</t>
  </si>
  <si>
    <t>-612.879113623541 184.665378993625 -588.107523627568</t>
  </si>
  <si>
    <t>-601.296951837131 185.246112459489 -665.604027616384</t>
  </si>
  <si>
    <t>-606.773058929345 216.915305089942 -535.165072282256</t>
  </si>
  <si>
    <t>-603.342011092012 372.573597551901 -525.384994831947</t>
  </si>
  <si>
    <t>-500.889589874405 607.89645780311 -408.315110133639</t>
  </si>
  <si>
    <t>-285.492015047264 537.457052418523 -357.416067519133</t>
  </si>
  <si>
    <t>-610.946570022715 154.348422056206 -533.725576412852</t>
  </si>
  <si>
    <t>-630.665770877302 1.77618185520669 -507.851159763976</t>
  </si>
  <si>
    <t>-436.388991873282 37.6638240063396 -254.165259950514</t>
  </si>
  <si>
    <t>-563.844062675715 289.545884096685 -101.838969421905</t>
  </si>
  <si>
    <t>-586.512134660673 292.804609110407 313.104584019004</t>
  </si>
  <si>
    <t>-627.204824266618 320.720196697932 773.687321947653</t>
  </si>
  <si>
    <t>-476.956518407665 326.150503362168 830.956774193598</t>
  </si>
  <si>
    <t>-538.670698556062 105.888817636227 -98.8958708018333</t>
  </si>
  <si>
    <t>-530.81625851059 96.5862668472337 316.500813425663</t>
  </si>
  <si>
    <t>-566.266826324243 48.1101933585614 775.597186470387</t>
  </si>
  <si>
    <t>-413.196228873224 57.2368229976464 824.278953320955</t>
  </si>
  <si>
    <t>9763-20170724T120917.505257800.bin</t>
  </si>
  <si>
    <t>-550.509499324354 198.612217350623 -98.6171973953541</t>
  </si>
  <si>
    <t>-572.685083305065 193.879602779175 -206.983935375512</t>
  </si>
  <si>
    <t>-585.384761543874 191.223287943209 -298.948507327329</t>
  </si>
  <si>
    <t>-595.373566255108 189.176970902528 -382.220275895042</t>
  </si>
  <si>
    <t>-603.295882442922 187.4269596045 -465.720547183145</t>
  </si>
  <si>
    <t>-612.597998493881 185.116871814141 -588.003254915579</t>
  </si>
  <si>
    <t>-601.049251615442 185.716643862667 -665.50479859297</t>
  </si>
  <si>
    <t>-606.517167252684 217.418999767509 -535.089786953968</t>
  </si>
  <si>
    <t>-603.742891602604 373.084102061602 -525.300610788765</t>
  </si>
  <si>
    <t>-502.275129463097 607.913588742622 -406.397009332379</t>
  </si>
  <si>
    <t>-286.563838891063 537.557247554685 -356.726536853874</t>
  </si>
  <si>
    <t>-610.515550467806 154.841745807672 -533.60349722992</t>
  </si>
  <si>
    <t>-629.618614445699 2.21404911153695 -507.602516543077</t>
  </si>
  <si>
    <t>-435.747989579827 38.5817905287297 -254.238291594174</t>
  </si>
  <si>
    <t>-563.480033246548 290.334601335789 -101.790426455825</t>
  </si>
  <si>
    <t>-586.359015429972 293.159142506513 313.144704964933</t>
  </si>
  <si>
    <t>-627.163824419006 320.747654456721 773.701377465197</t>
  </si>
  <si>
    <t>-476.911573502286 325.905235563891 830.985533921963</t>
  </si>
  <si>
    <t>-537.845965938893 106.806028082342 -98.810176144501</t>
  </si>
  <si>
    <t>-530.111800453327 97.2224873305327 316.582358804593</t>
  </si>
  <si>
    <t>-566.301500385981 48.1911404154016 775.588991830112</t>
  </si>
  <si>
    <t>-413.239668684256 57.4112079034833 824.280734798318</t>
  </si>
  <si>
    <t>9763-20170724T120917.539347800.bin</t>
  </si>
  <si>
    <t>-550.270230087227 199.094135683647 -98.5724445494038</t>
  </si>
  <si>
    <t>-572.432401634711 194.313312389108 -206.939818304708</t>
  </si>
  <si>
    <t>-585.139147492984 191.619299782282 -298.902367742544</t>
  </si>
  <si>
    <t>-595.141721926411 189.537738629826 -382.171572963954</t>
  </si>
  <si>
    <t>-603.085090445904 187.753053788873 -465.669162543334</t>
  </si>
  <si>
    <t>-612.426073393267 185.392402314349 -587.947933806297</t>
  </si>
  <si>
    <t>-600.886149851552 186.002406257012 -665.45064076913</t>
  </si>
  <si>
    <t>-606.382893935978 217.719964255879 -535.045744851376</t>
  </si>
  <si>
    <t>-603.873494244291 373.391758526375 -525.204346680619</t>
  </si>
  <si>
    <t>-502.888701716956 607.831531938186 -405.126829864043</t>
  </si>
  <si>
    <t>-287.007641228385 537.63411717478 -355.971754947323</t>
  </si>
  <si>
    <t>-610.271722240424 155.136526165024 -533.540406583546</t>
  </si>
  <si>
    <t>-629.022000348127 2.47316454344309 -507.493212942712</t>
  </si>
  <si>
    <t>-435.426636359648 39.1721504750005 -254.487035256555</t>
  </si>
  <si>
    <t>-563.412563222121 290.756586724335 -101.761055301024</t>
  </si>
  <si>
    <t>-586.359760124615 293.349351418933 313.171854668672</t>
  </si>
  <si>
    <t>-627.154081191021 320.747564446758 773.726750707643</t>
  </si>
  <si>
    <t>-476.903714824132 325.985368738549 831.008548774712</t>
  </si>
  <si>
    <t>-537.4286901403 107.332480546644 -98.7573967298307</t>
  </si>
  <si>
    <t>-529.81523640365 97.6623625788038 316.63536066974</t>
  </si>
  <si>
    <t>-566.33860890941 48.2172717941673 775.576271732384</t>
  </si>
  <si>
    <t>-413.26433339002 57.3925326349395 824.237357153548</t>
  </si>
  <si>
    <t>9763-20170724T120917.574945600.bin</t>
  </si>
  <si>
    <t>-550.06816049959 199.599289295135 -98.5259205400612</t>
  </si>
  <si>
    <t>-572.205766070804 194.77217249974 -206.896138184547</t>
  </si>
  <si>
    <t>-584.914416374885 192.049962287386 -298.857688348269</t>
  </si>
  <si>
    <t>-594.927564756811 189.945932299456 -382.124998126615</t>
  </si>
  <si>
    <t>-602.890258063262 188.143249500166 -465.620373449763</t>
  </si>
  <si>
    <t>-612.2688445643 185.762162743788 -587.89598788833</t>
  </si>
  <si>
    <t>-600.726948174139 186.406950011653 -665.398024569993</t>
  </si>
  <si>
    <t>-606.272390018199 218.102615982999 -534.996268570162</t>
  </si>
  <si>
    <t>-604.06529276522 373.772440548222 -525.100029538701</t>
  </si>
  <si>
    <t>-503.656750792358 607.915322196239 -403.964531241426</t>
  </si>
  <si>
    <t>-287.581960005398 537.886155933498 -355.424518889306</t>
  </si>
  <si>
    <t>-610.034807843869 155.511228714736 -533.488799920491</t>
  </si>
  <si>
    <t>-628.427817553813 2.81009622756778 -507.398430893457</t>
  </si>
  <si>
    <t>-435.035291697886 39.9282029302367 -254.905503541262</t>
  </si>
  <si>
    <t>-563.310732607596 291.178964625691 -101.725868955853</t>
  </si>
  <si>
    <t>-586.381928031818 293.601414347186 313.201236397993</t>
  </si>
  <si>
    <t>-627.119281857496 320.804732394527 773.754516427647</t>
  </si>
  <si>
    <t>-476.873390068809 326.301875778705 831.02400402327</t>
  </si>
  <si>
    <t>-537.120017788803 107.909869957421 -98.7034710081308</t>
  </si>
  <si>
    <t>-529.578581657712 98.1318539591207 316.688083473668</t>
  </si>
  <si>
    <t>-566.384419554322 48.2812529425626 775.557005925782</t>
  </si>
  <si>
    <t>-413.313228879972 57.741619870375 824.173168185195</t>
  </si>
  <si>
    <t>9763-20170724T120917.640184000.bin</t>
  </si>
  <si>
    <t>-549.889137016493 200.085961346528 -98.4819276830009</t>
  </si>
  <si>
    <t>-572.021246320367 195.220714345415 -206.851711991167</t>
  </si>
  <si>
    <t>-584.755879955311 192.471926075038 -298.808773056092</t>
  </si>
  <si>
    <t>-594.804675671173 190.345519516565 -382.071114256685</t>
  </si>
  <si>
    <t>-602.815309901666 188.524292603558 -465.561673716936</t>
  </si>
  <si>
    <t>-612.277316388351 186.120534319329 -587.830276538882</t>
  </si>
  <si>
    <t>-600.740149747887 186.802501999476 -665.332811244919</t>
  </si>
  <si>
    <t>-606.315721425467 218.475113731335 -534.93518214368</t>
  </si>
  <si>
    <t>-604.429611668006 374.146365211669 -525.000148905938</t>
  </si>
  <si>
    <t>-504.656318538821 607.99482227156 -402.775833057231</t>
  </si>
  <si>
    <t>-288.346569238556 538.284528933877 -354.826799663122</t>
  </si>
  <si>
    <t>-609.935188640079 155.875445854081 -533.424442438175</t>
  </si>
  <si>
    <t>-627.932061439197 3.13481714567683 -507.295879502135</t>
  </si>
  <si>
    <t>-434.710753984644 40.8170704920713 -255.446205626138</t>
  </si>
  <si>
    <t>-563.235959679472 291.589359103583 -101.687062073674</t>
  </si>
  <si>
    <t>-586.379163350272 293.835603299158 313.237025408962</t>
  </si>
  <si>
    <t>-627.102972192532 320.83755276122 773.789181115564</t>
  </si>
  <si>
    <t>-476.855858518744 326.412599326211 831.047806911513</t>
  </si>
  <si>
    <t>-536.850558787828 108.458652301158 -98.6543799486724</t>
  </si>
  <si>
    <t>-529.389949393286 98.5542856660149 316.73563026661</t>
  </si>
  <si>
    <t>-566.424394269044 48.3445984920061 775.543706589571</t>
  </si>
  <si>
    <t>-413.355059301921 57.9806327269921 824.131216670124</t>
  </si>
  <si>
    <t>9763-20170724T120917.675275400.bin</t>
  </si>
  <si>
    <t>-549.627523470948 201.00026886402 -98.36689416202</t>
  </si>
  <si>
    <t>-571.742216564303 196.069693609387 -206.737280584055</t>
  </si>
  <si>
    <t>-584.566900273548 193.292552090888 -298.680972780521</t>
  </si>
  <si>
    <t>-594.738663781311 191.151896029855 -381.928161740295</t>
  </si>
  <si>
    <t>-602.913801715335 189.331649264568 -465.40261156256</t>
  </si>
  <si>
    <t>-612.661534219838 186.948379271978 -587.649145914425</t>
  </si>
  <si>
    <t>-601.202900217725 187.689457711922 -665.162719816541</t>
  </si>
  <si>
    <t>-606.712586534877 219.30190844404 -534.75223996057</t>
  </si>
  <si>
    <t>-605.69688932508 374.978222839922 -524.683795050308</t>
  </si>
  <si>
    <t>-507.02966189589 608.008753671671 -400.023462151466</t>
  </si>
  <si>
    <t>-290.181989254363 539.213797771694 -353.195529801351</t>
  </si>
  <si>
    <t>-610.056076373881 156.686425661062 -533.264686163836</t>
  </si>
  <si>
    <t>-627.212844064746 3.85521334506711 -507.112195511995</t>
  </si>
  <si>
    <t>-434.338230135331 42.7178907940599 -256.843020714105</t>
  </si>
  <si>
    <t>-563.200331035597 292.365958614442 -101.593392693511</t>
  </si>
  <si>
    <t>-586.443213723432 294.238931936907 313.326979001534</t>
  </si>
  <si>
    <t>-627.068265078102 320.897380121326 773.881236424957</t>
  </si>
  <si>
    <t>-476.814982259851 326.468343386984 831.124124331436</t>
  </si>
  <si>
    <t>-536.363212453172 109.517835549988 -98.5467388485953</t>
  </si>
  <si>
    <t>-529.20653187727 99.3199232771326 316.841447413177</t>
  </si>
  <si>
    <t>-566.493953393226 48.4563907716049 775.533664114209</t>
  </si>
  <si>
    <t>-413.436400915689 58.4935619260355 824.076998364062</t>
  </si>
  <si>
    <t>9763-20170724T120917.741452800.bin</t>
  </si>
  <si>
    <t>-549.342647011122 201.542901543433 -98.3031634173603</t>
  </si>
  <si>
    <t>-571.471568754087 196.532256445608 -206.666882723668</t>
  </si>
  <si>
    <t>-584.371735012456 193.735875740672 -298.599525926517</t>
  </si>
  <si>
    <t>-594.636090239086 191.596398108805 -381.835322132596</t>
  </si>
  <si>
    <t>-602.92779723619 189.798940180423 -465.298802018012</t>
  </si>
  <si>
    <t>-612.871395963696 187.474327809398 -587.530638512519</t>
  </si>
  <si>
    <t>-601.462784389832 188.265994423548 -665.051152526635</t>
  </si>
  <si>
    <t>-606.953762374262 219.808512532505 -534.618481836105</t>
  </si>
  <si>
    <t>-606.807845700198 375.476465253255 -524.43696822938</t>
  </si>
  <si>
    <t>-508.98246251249 607.616891204296 -397.474057567671</t>
  </si>
  <si>
    <t>-291.728032939652 539.478699708211 -351.580267594086</t>
  </si>
  <si>
    <t>-610.062740550542 157.179887807974 -533.174356351463</t>
  </si>
  <si>
    <t>-626.527383139018 4.25842774030548 -507.088931966784</t>
  </si>
  <si>
    <t>-433.913348468468 44.2460834407004 -258.570643917832</t>
  </si>
  <si>
    <t>-563.123806031212 292.792967707237 -101.526340060262</t>
  </si>
  <si>
    <t>-586.405577478502 294.451268759352 313.392689352656</t>
  </si>
  <si>
    <t>-627.057461578312 320.914044561722 773.95661678811</t>
  </si>
  <si>
    <t>-476.797744910455 326.399999137661 831.19067191446</t>
  </si>
  <si>
    <t>-535.861668732474 110.13547395471 -98.4788479414749</t>
  </si>
  <si>
    <t>-529.007580096481 99.7548172842767 316.909955449541</t>
  </si>
  <si>
    <t>-566.551013051128 48.4461814672295 775.527239925726</t>
  </si>
  <si>
    <t>-413.456542222678 58.2145680495385 824.009180686283</t>
  </si>
  <si>
    <t>9763-20170724T120917.807182000.bin</t>
  </si>
  <si>
    <t>-549.098720402038 201.84939740862 -98.2581395686977</t>
  </si>
  <si>
    <t>-571.26525742901 196.78330138113 -206.611554501847</t>
  </si>
  <si>
    <t>-584.278116365196 193.996051076394 -298.528509082909</t>
  </si>
  <si>
    <t>-594.675189819244 191.886587570866 -381.748671105006</t>
  </si>
  <si>
    <t>-603.129960971488 190.142852031247 -465.197012664775</t>
  </si>
  <si>
    <t>-613.344433534249 187.92308652679 -587.408503772018</t>
  </si>
  <si>
    <t>-601.981192515646 188.798711771967 -664.934858012852</t>
  </si>
  <si>
    <t>-607.373733058425 220.215416748901 -534.476408826416</t>
  </si>
  <si>
    <t>-607.638613723453 375.861746218342 -523.989955000134</t>
  </si>
  <si>
    <t>-510.155746712807 607.225776072133 -395.357306548563</t>
  </si>
  <si>
    <t>-292.727559420137 539.504311369694 -349.669997384873</t>
  </si>
  <si>
    <t>-610.351071092455 157.578821566436 -533.08995958339</t>
  </si>
  <si>
    <t>-626.350829996583 4.58598253733066 -507.138407861036</t>
  </si>
  <si>
    <t>-433.566258411343 45.6837101345602 -260.162237591757</t>
  </si>
  <si>
    <t>-563.139457782408 293.053603384199 -101.462573670986</t>
  </si>
  <si>
    <t>-586.42008910981 294.550977008898 313.457167786616</t>
  </si>
  <si>
    <t>-627.026554641724 320.941591622838 774.033732276733</t>
  </si>
  <si>
    <t>-476.775330007609 326.662338987859 831.267071573229</t>
  </si>
  <si>
    <t>-535.379938315877 110.546228939374 -98.4432736588523</t>
  </si>
  <si>
    <t>-528.791889130491 100.098133169507 316.948163828166</t>
  </si>
  <si>
    <t>-566.605141941688 48.4826216956833 775.514458174956</t>
  </si>
  <si>
    <t>-413.53200664131 58.8051480799745 823.948901955224</t>
  </si>
  <si>
    <t>9763-20170724T120917.841273800.bin</t>
  </si>
  <si>
    <t>-548.933938800208 201.955545449445 -98.2311173084731</t>
  </si>
  <si>
    <t>-571.105157126981 196.870532127239 -206.58286831267</t>
  </si>
  <si>
    <t>-584.197087359908 194.11930840417 -298.489631116192</t>
  </si>
  <si>
    <t>-594.694438549443 192.064065314419 -381.698571419892</t>
  </si>
  <si>
    <t>-603.277724181262 190.397764106593 -465.135149121184</t>
  </si>
  <si>
    <t>-613.71014752988 188.317526094618 -587.330823451606</t>
  </si>
  <si>
    <t>-602.426744054484 189.278292442235 -664.867707119554</t>
  </si>
  <si>
    <t>-607.67227611395 220.550645027164 -534.370306668789</t>
  </si>
  <si>
    <t>-608.015886004396 376.171762146901 -523.637101490618</t>
  </si>
  <si>
    <t>-510.461220459371 607.223337984376 -394.497902689829</t>
  </si>
  <si>
    <t>-292.985094987423 539.581638743977 -348.920880007516</t>
  </si>
  <si>
    <t>-610.592665002516 157.910015163794 -533.054659048206</t>
  </si>
  <si>
    <t>-626.399597039018 4.87879600451038 -507.170976259548</t>
  </si>
  <si>
    <t>-433.238451558248 46.3241305893337 -260.591546426484</t>
  </si>
  <si>
    <t>-563.052232314138 293.115129633808 -101.431019003978</t>
  </si>
  <si>
    <t>-586.388627153406 294.599183198487 313.485620169961</t>
  </si>
  <si>
    <t>-627.00580703242 320.958515724558 774.070630671243</t>
  </si>
  <si>
    <t>-476.75466536881 326.604998198282 831.311654350512</t>
  </si>
  <si>
    <t>-535.114182350304 110.703303261203 -98.42572689057</t>
  </si>
  <si>
    <t>-528.659834620035 100.144151916145 316.964907430481</t>
  </si>
  <si>
    <t>-566.632497672623 48.508304278371 775.51636780224</t>
  </si>
  <si>
    <t>-413.565377416889 59.0011039817678 823.933089090144</t>
  </si>
  <si>
    <t>9763-20170724T120917.872382000.bin</t>
  </si>
  <si>
    <t>-548.780886985833 201.998805318949 -98.1995841371081</t>
  </si>
  <si>
    <t>-570.99860540369 196.895325221529 -206.540890088795</t>
  </si>
  <si>
    <t>-584.170604196441 194.186673664512 -298.437463878926</t>
  </si>
  <si>
    <t>-594.755539341002 192.19274061917 -381.636776539118</t>
  </si>
  <si>
    <t>-603.44047173916 190.612903727836 -465.064582365639</t>
  </si>
  <si>
    <t>-614.036406798721 188.686354406603 -587.248764941201</t>
  </si>
  <si>
    <t>-602.776755614209 189.726024227102 -664.788088845791</t>
  </si>
  <si>
    <t>-607.956178983903 220.854359575562 -534.253316995046</t>
  </si>
  <si>
    <t>-608.371936997803 376.462709019604 -523.243226756044</t>
  </si>
  <si>
    <t>-510.616429988403 607.22068406633 -393.731592419593</t>
  </si>
  <si>
    <t>-293.087598009216 539.545413487323 -348.457012801926</t>
  </si>
  <si>
    <t>-610.81779965324 158.209193235574 -533.017441534514</t>
  </si>
  <si>
    <t>-626.470058735438 5.15009095406367 -507.234272742257</t>
  </si>
  <si>
    <t>-432.893856696994 46.8211876213952 -260.79752724776</t>
  </si>
  <si>
    <t>-562.964370162221 293.150052473512 -101.391933900885</t>
  </si>
  <si>
    <t>-586.293286935514 294.591956404351 313.525228574104</t>
  </si>
  <si>
    <t>-626.982326227549 320.975992136141 774.106877899132</t>
  </si>
  <si>
    <t>-476.733097313438 326.582454193318 831.356822267832</t>
  </si>
  <si>
    <t>-534.903677332729 110.737721765545 -98.4011170479469</t>
  </si>
  <si>
    <t>-528.544956067165 100.096002876914 316.988948568379</t>
  </si>
  <si>
    <t>-566.652608211043 48.4593355111986 775.520350665919</t>
  </si>
  <si>
    <t>-413.522133956496 57.9515706062725 823.943442646069</t>
  </si>
  <si>
    <t>9763-20170724T120917.942904400.bin</t>
  </si>
  <si>
    <t>-548.443644485096 202.025171979277 -98.1431017204685</t>
  </si>
  <si>
    <t>-570.736689330794 196.912396777206 -206.468475282096</t>
  </si>
  <si>
    <t>-584.030626852451 194.271598327301 -298.34949347202</t>
  </si>
  <si>
    <t>-594.747150678048 192.370572667159 -381.534135874746</t>
  </si>
  <si>
    <t>-603.584272944703 190.91597451915 -464.948196135132</t>
  </si>
  <si>
    <t>-614.424081614266 189.209063582647 -587.114190737275</t>
  </si>
  <si>
    <t>-603.148253399038 190.33973866762 -664.6498259452</t>
  </si>
  <si>
    <t>-608.256298921773 221.282389603714 -534.07171801555</t>
  </si>
  <si>
    <t>-608.677056963938 376.855647526734 -522.509925918428</t>
  </si>
  <si>
    <t>-510.606426772143 607.165794527665 -392.441102030662</t>
  </si>
  <si>
    <t>-292.929929055322 539.439546829198 -347.959239317952</t>
  </si>
  <si>
    <t>-611.079110181863 158.633409860573 -532.945968970976</t>
  </si>
  <si>
    <t>-626.533691631884 5.52188309407802 -507.359274697991</t>
  </si>
  <si>
    <t>-432.226930977813 47.2388887078666 -260.898961014176</t>
  </si>
  <si>
    <t>-562.664606020227 293.135090894591 -101.315905440639</t>
  </si>
  <si>
    <t>-586.012221939153 294.535820270457 313.600349786195</t>
  </si>
  <si>
    <t>-626.9539663931 320.980563708902 774.162956116447</t>
  </si>
  <si>
    <t>-476.713889369801 326.529365355761 831.44265892325</t>
  </si>
  <si>
    <t>-534.528291066286 110.787771832751 -98.3672553396373</t>
  </si>
  <si>
    <t>-528.29000122217 100.07980078524 317.022954386413</t>
  </si>
  <si>
    <t>-566.704960505078 48.4107439216727 775.519777141128</t>
  </si>
  <si>
    <t>-413.573408824703 58.1325031417955 823.893605791339</t>
  </si>
  <si>
    <t>9763-20170724T120917.976009500.bin</t>
  </si>
  <si>
    <t>-548.258157680189 201.985962619125 -98.0978596305763</t>
  </si>
  <si>
    <t>-570.641619055933 196.884619451319 -206.405141341472</t>
  </si>
  <si>
    <t>-584.017448800783 194.277306648723 -298.275196248089</t>
  </si>
  <si>
    <t>-594.809558593899 192.416174838404 -381.45096269829</t>
  </si>
  <si>
    <t>-603.723588279907 191.010557238724 -464.857911012767</t>
  </si>
  <si>
    <t>-614.676590451972 189.385715349698 -587.014745151513</t>
  </si>
  <si>
    <t>-603.429973877142 190.531384155772 -664.554490727335</t>
  </si>
  <si>
    <t>-608.445788169558 221.422823740949 -533.957706787539</t>
  </si>
  <si>
    <t>-608.759528770521 376.97781790499 -522.160466301809</t>
  </si>
  <si>
    <t>-510.494244186725 607.095515302529 -391.897523060339</t>
  </si>
  <si>
    <t>-292.70434730104 539.460157975624 -347.834569584905</t>
  </si>
  <si>
    <t>-611.2952217542 158.774503430235 -532.869041931604</t>
  </si>
  <si>
    <t>-626.778500647191 5.6590094973094 -507.337940109312</t>
  </si>
  <si>
    <t>-432.122075932402 47.1255106492365 -260.814208108414</t>
  </si>
  <si>
    <t>-562.485419424624 293.11085311853 -101.261706198869</t>
  </si>
  <si>
    <t>-585.857417513679 294.501284039314 313.653269876812</t>
  </si>
  <si>
    <t>-626.918467152001 321.017596339003 774.18874530428</t>
  </si>
  <si>
    <t>-476.688049473105 326.565885908076 831.493881543574</t>
  </si>
  <si>
    <t>-534.354798318108 110.733849443124 -98.3475650099326</t>
  </si>
  <si>
    <t>-528.101120751072 100.05250694748 317.043106414913</t>
  </si>
  <si>
    <t>-566.719687958672 48.3000958603473 775.519442028133</t>
  </si>
  <si>
    <t>-413.548280206424 57.4480533877777 823.878979191178</t>
  </si>
  <si>
    <t>9763-20170724T120918.043222900.bin</t>
  </si>
  <si>
    <t>-548.013772113959 201.848473172386 -98.0498327525069</t>
  </si>
  <si>
    <t>-570.607993122685 196.764629292878 -206.314072663317</t>
  </si>
  <si>
    <t>-584.196883826392 194.223287313986 -298.154834402853</t>
  </si>
  <si>
    <t>-595.194441296566 192.442704076863 -381.305350660372</t>
  </si>
  <si>
    <t>-604.325968184551 191.139433817809 -464.69033660803</t>
  </si>
  <si>
    <t>-615.609470899848 189.688019196903 -586.819451727377</t>
  </si>
  <si>
    <t>-604.466006934323 190.811702338364 -664.374360799965</t>
  </si>
  <si>
    <t>-609.208457274319 221.648564758052 -533.736435336878</t>
  </si>
  <si>
    <t>-609.29837961242 377.17068517958 -521.58028052431</t>
  </si>
  <si>
    <t>-510.348134773297 607.284486195044 -391.830267551441</t>
  </si>
  <si>
    <t>-292.528831754918 539.435846037165 -348.243062487146</t>
  </si>
  <si>
    <t>-612.108219526781 159.001515502125 -532.724116662383</t>
  </si>
  <si>
    <t>-627.669561106424 5.85515502521184 -507.411536781748</t>
  </si>
  <si>
    <t>-432.629708964821 46.4810660719436 -260.529166832629</t>
  </si>
  <si>
    <t>-562.205969837466 293.00152075535 -101.170262711125</t>
  </si>
  <si>
    <t>-585.567994151625 294.395257357472 313.745139425286</t>
  </si>
  <si>
    <t>-626.891626234708 321.010415801405 774.251051095855</t>
  </si>
  <si>
    <t>-476.669554471481 326.433989047984 831.589923762226</t>
  </si>
  <si>
    <t>-534.154609596787 110.541902286858 -98.3242162031246</t>
  </si>
  <si>
    <t>-527.855745612205 100.124677452891 317.07247943496</t>
  </si>
  <si>
    <t>-566.813476612999 48.3458576186945 775.510705058563</t>
  </si>
  <si>
    <t>-413.659983959501 58.2996232029693 823.767914935208</t>
  </si>
  <si>
    <t>9763-20170724T120918.077293500.bin</t>
  </si>
  <si>
    <t>-548.013531817728 201.846045240486 -98.0301107112916</t>
  </si>
  <si>
    <t>-570.698362385322 196.772438033833 -206.275795211001</t>
  </si>
  <si>
    <t>-584.379801942082 194.269325113051 -298.103870921387</t>
  </si>
  <si>
    <t>-595.46652511447 192.536131791608 -381.243631357233</t>
  </si>
  <si>
    <t>-604.692484719109 191.292611884006 -464.619078816612</t>
  </si>
  <si>
    <t>-616.11917414764 189.942218372867 -586.736004473916</t>
  </si>
  <si>
    <t>-605.054574848085 191.054568610748 -664.302420716389</t>
  </si>
  <si>
    <t>-609.631209383902 221.857589297357 -533.636474204139</t>
  </si>
  <si>
    <t>-609.613885385003 377.373174617674 -521.367835207122</t>
  </si>
  <si>
    <t>-510.246846786064 607.46796927689 -391.902797683327</t>
  </si>
  <si>
    <t>-292.413015342985 539.423817575211 -348.694487524626</t>
  </si>
  <si>
    <t>-612.57927531132 159.211879530755 -532.667951770556</t>
  </si>
  <si>
    <t>-628.264971905223 6.05820264594604 -507.47192953642</t>
  </si>
  <si>
    <t>-433.01430628135 46.2807132678124 -260.365807959866</t>
  </si>
  <si>
    <t>-562.155186938767 292.993794864262 -101.133239339183</t>
  </si>
  <si>
    <t>-585.412132924304 294.407468637062 313.788084335344</t>
  </si>
  <si>
    <t>-626.874396044357 321.016156350691 774.281029815988</t>
  </si>
  <si>
    <t>-476.658805443641 326.403755068856 831.640348063462</t>
  </si>
  <si>
    <t>-534.205500665246 110.56548820014 -98.3166603069812</t>
  </si>
  <si>
    <t>-527.822871745183 100.260025213012 317.081527621311</t>
  </si>
  <si>
    <t>-566.880647952845 48.4423024936495 775.500151998241</t>
  </si>
  <si>
    <t>-413.731626816953 58.7608869628848 823.694661469205</t>
  </si>
  <si>
    <t>9763-20170724T120918.140461300.bin</t>
  </si>
  <si>
    <t>-548.22748272709 201.880108744564 -97.9901108452169</t>
  </si>
  <si>
    <t>-571.077534885373 196.826126916928 -206.202032981879</t>
  </si>
  <si>
    <t>-584.894109063788 194.403071699767 -298.012068493966</t>
  </si>
  <si>
    <t>-596.09952015064 192.769348405473 -381.137891846821</t>
  </si>
  <si>
    <t>-605.439669947603 191.65126897842 -464.502392641672</t>
  </si>
  <si>
    <t>-617.027357745956 190.51266096162 -586.60627810862</t>
  </si>
  <si>
    <t>-606.096812791844 191.539845190481 -664.192810924924</t>
  </si>
  <si>
    <t>-610.399587079291 222.332362733405 -533.466656284048</t>
  </si>
  <si>
    <t>-610.003837416415 377.815971776002 -520.911360328941</t>
  </si>
  <si>
    <t>-509.801099518957 607.717695050174 -391.747795598489</t>
  </si>
  <si>
    <t>-292.030051618592 538.993484059402 -349.306314732051</t>
  </si>
  <si>
    <t>-613.485983695542 159.692109166472 -532.58959000336</t>
  </si>
  <si>
    <t>-629.462239290064 6.53049037411688 -507.604613298243</t>
  </si>
  <si>
    <t>-433.892811654302 45.8454182696546 -259.972113831862</t>
  </si>
  <si>
    <t>-562.142407275086 293.021545355162 -101.088301046068</t>
  </si>
  <si>
    <t>-585.162361802072 294.502150831483 313.846077667006</t>
  </si>
  <si>
    <t>-626.833631663954 321.001655875653 774.311405771879</t>
  </si>
  <si>
    <t>-476.63452582238 326.508013405704 831.702447416735</t>
  </si>
  <si>
    <t>-534.673512057696 110.610496683174 -98.2877823863046</t>
  </si>
  <si>
    <t>-527.987570075778 100.579097607827 317.112421150566</t>
  </si>
  <si>
    <t>-567.005585054831 48.311861176466 775.478431946535</t>
  </si>
  <si>
    <t>-413.761399172988 57.9756405332917 823.506048513053</t>
  </si>
  <si>
    <t>9763-20170724T120918.176061500.bin</t>
  </si>
  <si>
    <t>-548.415671680923 201.998031375705 -98.0059017031903</t>
  </si>
  <si>
    <t>-571.352888702185 196.963461963373 -206.200284791447</t>
  </si>
  <si>
    <t>-585.2206542522 194.582420483408 -298.003692502514</t>
  </si>
  <si>
    <t>-596.462673592815 192.998047556545 -381.125531626493</t>
  </si>
  <si>
    <t>-605.829521746934 191.938866022337 -464.487727175394</t>
  </si>
  <si>
    <t>-617.444938364126 190.89741833361 -586.589961097622</t>
  </si>
  <si>
    <t>-606.571681422335 191.830120725405 -664.185747727434</t>
  </si>
  <si>
    <t>-610.780641578414 222.673669260097 -533.428928790065</t>
  </si>
  <si>
    <t>-610.214244351929 378.152323585225 -520.697424801305</t>
  </si>
  <si>
    <t>-509.571172090817 608.00922031134 -391.796790788205</t>
  </si>
  <si>
    <t>-291.922598116501 538.857725259655 -349.42111681673</t>
  </si>
  <si>
    <t>-613.915688248988 160.035325348214 -532.596271471734</t>
  </si>
  <si>
    <t>-630.035399303555 6.8660011344964 -507.770061086318</t>
  </si>
  <si>
    <t>-434.352332950964 45.9318264723088 -259.709039050787</t>
  </si>
  <si>
    <t>-562.21419536946 293.126849567209 -101.090623651665</t>
  </si>
  <si>
    <t>-585.126194971855 294.6306983052 313.84961755632</t>
  </si>
  <si>
    <t>-626.803594921127 321.087483242832 774.316890022677</t>
  </si>
  <si>
    <t>-476.606033320095 326.524571226012 831.718513783674</t>
  </si>
  <si>
    <t>-534.984953170122 110.774364999985 -98.2903081983443</t>
  </si>
  <si>
    <t>-528.103539748902 100.768919371416 317.107318747536</t>
  </si>
  <si>
    <t>-567.097431650726 48.2940182635452 775.453448306248</t>
  </si>
  <si>
    <t>-413.836177524588 58.2403953394476 823.368596926089</t>
  </si>
  <si>
    <t>9763-20170724T120918.240414900.bin</t>
  </si>
  <si>
    <t>-548.990089521707 202.149815968686 -98.037186169077</t>
  </si>
  <si>
    <t>-571.998180249926 197.170950930595 -206.219089773237</t>
  </si>
  <si>
    <t>-585.917228850016 194.827668675471 -298.015762617782</t>
  </si>
  <si>
    <t>-597.202588610709 193.275744550726 -381.132236582871</t>
  </si>
  <si>
    <t>-606.609837012391 192.24696923849 -464.490463838659</t>
  </si>
  <si>
    <t>-618.281505787706 191.246487577599 -586.587578082775</t>
  </si>
  <si>
    <t>-607.444687678276 191.976551666511 -664.190584529076</t>
  </si>
  <si>
    <t>-611.544074939774 223.002243222293 -533.423347135714</t>
  </si>
  <si>
    <t>-610.722168780442 378.474195981943 -520.617768836472</t>
  </si>
  <si>
    <t>-509.5556058221 608.131574818874 -391.771242539764</t>
  </si>
  <si>
    <t>-292.018558423191 538.43238923897 -349.721263732778</t>
  </si>
  <si>
    <t>-614.776150932568 160.368480964803 -532.601339872831</t>
  </si>
  <si>
    <t>-631.1247355206 7.22317716617158 -507.793865238325</t>
  </si>
  <si>
    <t>-435.50572301554 45.9130511882879 -259.229281493665</t>
  </si>
  <si>
    <t>-562.50604620608 293.30692870659 -101.101682789113</t>
  </si>
  <si>
    <t>-585.277220382465 294.802170957857 313.846310211053</t>
  </si>
  <si>
    <t>-626.784227872122 321.142200283412 774.336335592391</t>
  </si>
  <si>
    <t>-476.584328812233 326.441683409441 831.744787804767</t>
  </si>
  <si>
    <t>-535.822851299468 110.85015586413 -98.3373495998999</t>
  </si>
  <si>
    <t>-528.772411059764 100.951153462055 317.059958753819</t>
  </si>
  <si>
    <t>-567.20243790521 48.1666265452875 775.423771594496</t>
  </si>
  <si>
    <t>-413.940779256304 58.7441021403815 823.202188954384</t>
  </si>
  <si>
    <t>9763-20170724T120918.278528200.bin</t>
  </si>
  <si>
    <t>-549.324498113142 202.185376394393 -98.0729202341962</t>
  </si>
  <si>
    <t>-572.304041421316 197.225561234424 -206.261906738804</t>
  </si>
  <si>
    <t>-586.229274401669 194.881347454434 -298.057485477089</t>
  </si>
  <si>
    <t>-597.533012118461 193.323536848926 -381.171463032648</t>
  </si>
  <si>
    <t>-606.971842317394 192.283918669669 -464.525878420702</t>
  </si>
  <si>
    <t>-618.704239452454 191.263102810448 -586.616953190364</t>
  </si>
  <si>
    <t>-607.868681169715 191.925964046426 -664.22084084968</t>
  </si>
  <si>
    <t>-611.928395148399 223.02728039266 -533.462700602686</t>
  </si>
  <si>
    <t>-611.08527038136 378.490486132746 -520.684530055103</t>
  </si>
  <si>
    <t>-509.660760428258 608.132044805766 -392.012797236648</t>
  </si>
  <si>
    <t>-292.148693380412 538.333422398121 -349.998738234038</t>
  </si>
  <si>
    <t>-615.18387082448 160.395079611744 -532.626229526171</t>
  </si>
  <si>
    <t>-631.603478543831 7.25698946733655 -507.781261094895</t>
  </si>
  <si>
    <t>-436.038092094792 45.9055628275773 -258.938765493944</t>
  </si>
  <si>
    <t>-562.691306221957 293.403407346791 -101.134463311471</t>
  </si>
  <si>
    <t>-585.482914705217 294.848337903678 313.812539585622</t>
  </si>
  <si>
    <t>-626.787095080122 321.145996268133 774.330409688854</t>
  </si>
  <si>
    <t>-476.584974345834 326.499962897631 831.727969895475</t>
  </si>
  <si>
    <t>-536.314968314219 110.810218113763 -98.3868061148302</t>
  </si>
  <si>
    <t>-529.50473450661 100.804522050836 317.011909053461</t>
  </si>
  <si>
    <t>-567.211666528154 48.1160611544221 775.431498626691</t>
  </si>
  <si>
    <t>-413.949233352242 58.6557686611632 823.215946351856</t>
  </si>
  <si>
    <t>9763-20170724T120918.338687100.bin</t>
  </si>
  <si>
    <t>-549.770369648265 202.539269692084 -98.2139410772631</t>
  </si>
  <si>
    <t>-572.631926369175 197.539037173662 -206.425979177649</t>
  </si>
  <si>
    <t>-586.594838170461 195.168217732786 -298.215193299978</t>
  </si>
  <si>
    <t>-597.988246239086 193.593520808582 -381.316461732037</t>
  </si>
  <si>
    <t>-607.572353174531 192.546549776843 -464.654380624952</t>
  </si>
  <si>
    <t>-619.577785158741 191.528835720656 -586.718885240001</t>
  </si>
  <si>
    <t>-608.774980344845 192.140309683075 -664.327826985964</t>
  </si>
  <si>
    <t>-612.67282145722 223.291100341721 -533.580216189893</t>
  </si>
  <si>
    <t>-611.868526692387 378.766084728886 -520.884670462435</t>
  </si>
  <si>
    <t>-509.85457686566 608.477450204061 -392.80496901592</t>
  </si>
  <si>
    <t>-292.345533797741 538.612213584699 -350.886067807166</t>
  </si>
  <si>
    <t>-615.946952172136 160.659807236975 -532.735906730093</t>
  </si>
  <si>
    <t>-632.460354726814 7.56123872090757 -507.719649142152</t>
  </si>
  <si>
    <t>-436.679491912041 46.4583620282995 -258.281188669839</t>
  </si>
  <si>
    <t>-562.966237909849 293.787460856804 -101.29868795015</t>
  </si>
  <si>
    <t>-585.886270267276 295.154565566862 313.641506730745</t>
  </si>
  <si>
    <t>-626.801091807853 321.229185352704 774.257598142905</t>
  </si>
  <si>
    <t>-476.580213082431 326.477924896607 831.615824128448</t>
  </si>
  <si>
    <t>-536.826881591724 111.174785051281 -98.5153944643453</t>
  </si>
  <si>
    <t>-531.555558549627 100.254193216728 316.88263782475</t>
  </si>
  <si>
    <t>-566.810305802413 48.0408776523652 775.496161432427</t>
  </si>
  <si>
    <t>-413.836862168191 59.2310269407071 824.052637525795</t>
  </si>
  <si>
    <t>9763-20170724T120918.407876300.bin</t>
  </si>
  <si>
    <t>-549.893724774856 203.018507042579 -98.2121053066531</t>
  </si>
  <si>
    <t>-572.655348812383 198.009662896157 -206.444713707788</t>
  </si>
  <si>
    <t>-586.621238933936 195.585510317446 -298.23203305607</t>
  </si>
  <si>
    <t>-598.053951775755 193.94960897914 -381.32701287477</t>
  </si>
  <si>
    <t>-607.715138949575 192.828870163096 -464.654817225528</t>
  </si>
  <si>
    <t>-619.875537521577 191.691392544434 -586.703041455959</t>
  </si>
  <si>
    <t>-609.080040740572 192.261089883307 -664.313273785961</t>
  </si>
  <si>
    <t>-612.915939686947 223.506420059702 -533.603002052554</t>
  </si>
  <si>
    <t>-612.301366792977 379.012046451279 -521.174649901922</t>
  </si>
  <si>
    <t>-509.808263947773 608.841395832785 -393.690655660968</t>
  </si>
  <si>
    <t>-292.324239843975 538.995341716812 -351.610313747349</t>
  </si>
  <si>
    <t>-616.163373473204 160.874552429696 -532.695710678045</t>
  </si>
  <si>
    <t>-632.585637270027 7.81737147147646 -507.416926595761</t>
  </si>
  <si>
    <t>-436.751468100701 46.9533861688349 -257.384784981</t>
  </si>
  <si>
    <t>-563.171766854651 294.278647535727 -101.398248698418</t>
  </si>
  <si>
    <t>-586.070752977508 295.541560001632 313.543509775048</t>
  </si>
  <si>
    <t>-626.85014302804 321.21525239973 774.203242734384</t>
  </si>
  <si>
    <t>-476.595499862288 326.200788948904 831.496465833165</t>
  </si>
  <si>
    <t>-536.868224344001 111.647622001029 -98.3979357089953</t>
  </si>
  <si>
    <t>-532.525819007801 99.9802455669055 316.990611704961</t>
  </si>
  <si>
    <t>-565.757052408407 47.9440390987068 775.917572459195</t>
  </si>
  <si>
    <t>-413.38216012033 59.5235240981101 826.232729630579</t>
  </si>
  <si>
    <t>9763-20170724T120918.443971900.bin</t>
  </si>
  <si>
    <t>-550.088022544205 203.116202626144 -98.1550409462812</t>
  </si>
  <si>
    <t>-572.850501830954 198.099026642033 -206.387171702037</t>
  </si>
  <si>
    <t>-586.803564810755 195.636122669723 -298.175337248201</t>
  </si>
  <si>
    <t>-598.220159914897 193.952322086408 -381.271543651767</t>
  </si>
  <si>
    <t>-607.861201584967 192.770827942453 -464.600890206816</t>
  </si>
  <si>
    <t>-619.988245168392 191.530476288672 -586.651433995883</t>
  </si>
  <si>
    <t>-609.181056762718 192.062787382716 -664.260306911419</t>
  </si>
  <si>
    <t>-613.045703919473 223.39051211538 -533.576089214724</t>
  </si>
  <si>
    <t>-612.555501958476 378.90847558247 -521.358975612766</t>
  </si>
  <si>
    <t>-509.852585845765 608.832599366544 -394.214882092094</t>
  </si>
  <si>
    <t>-292.414534991731 539.037162596756 -351.813932622695</t>
  </si>
  <si>
    <t>-616.28826266243 160.759126638518 -532.61741950766</t>
  </si>
  <si>
    <t>-632.689251268619 7.72501717674345 -507.173164777424</t>
  </si>
  <si>
    <t>-436.933250846976 46.8985401128027 -256.904741767751</t>
  </si>
  <si>
    <t>-563.426133913768 294.437870248476 -101.397951435251</t>
  </si>
  <si>
    <t>-586.177250667203 295.63653810023 313.552121131744</t>
  </si>
  <si>
    <t>-626.85829896058 321.211475290528 774.209935169096</t>
  </si>
  <si>
    <t>-476.592774851675 326.220218396517 831.472681878676</t>
  </si>
  <si>
    <t>-537.110957673807 111.667834826051 -98.294585050044</t>
  </si>
  <si>
    <t>-532.664126016162 100.033451656804 317.093784351671</t>
  </si>
  <si>
    <t>-565.526383034936 47.8531240405343 776.03993031778</t>
  </si>
  <si>
    <t>-413.251735551118 59.0654657529901 826.740579782955</t>
  </si>
  <si>
    <t>9763-20170724T120918.476061500.bin</t>
  </si>
  <si>
    <t>-550.368304026271 203.210845465864 -98.1262370449743</t>
  </si>
  <si>
    <t>-573.169599624621 198.155882759779 -206.348452682959</t>
  </si>
  <si>
    <t>-587.117067616083 195.64172923866 -298.136173523158</t>
  </si>
  <si>
    <t>-598.513420415065 193.902688713272 -381.233937975069</t>
  </si>
  <si>
    <t>-608.119420158172 192.655895062474 -464.566458130509</t>
  </si>
  <si>
    <t>-620.178915711434 191.309535300177 -586.622394656715</t>
  </si>
  <si>
    <t>-609.357183801917 191.78411183757 -664.229633243498</t>
  </si>
  <si>
    <t>-613.27086185277 223.215719255711 -533.570430160801</t>
  </si>
  <si>
    <t>-612.882756697249 378.75136719804 -521.55385675245</t>
  </si>
  <si>
    <t>-509.936096923694 608.749461260191 -394.740811559122</t>
  </si>
  <si>
    <t>-292.538055146099 539.014400195823 -352.036806522261</t>
  </si>
  <si>
    <t>-616.503764736919 160.584887110487 -532.56006218771</t>
  </si>
  <si>
    <t>-632.911896558258 7.57204720563368 -506.995484288761</t>
  </si>
  <si>
    <t>-437.186217206319 46.7509929342202 -256.325868691433</t>
  </si>
  <si>
    <t>-563.777788073759 294.602447246043 -101.402143933194</t>
  </si>
  <si>
    <t>-586.359375804313 295.734497837462 313.557315433696</t>
  </si>
  <si>
    <t>-626.845005073249 321.243124230135 774.224451760492</t>
  </si>
  <si>
    <t>-476.571630030484 326.340115220024 831.458710863207</t>
  </si>
  <si>
    <t>-537.399725555933 111.709022848804 -98.2332678297018</t>
  </si>
  <si>
    <t>-532.684223898327 100.213053758836 317.155957782717</t>
  </si>
  <si>
    <t>-565.523648550308 47.9049810928493 776.067609757307</t>
  </si>
  <si>
    <t>-413.281049857491 59.3821836496504 826.805107748899</t>
  </si>
  <si>
    <t>9763-20170724T120918.542249500.bin</t>
  </si>
  <si>
    <t>-550.971893982885 203.392685815487 -98.1475835805971</t>
  </si>
  <si>
    <t>-573.917976332549 198.212052101874 -206.333203894213</t>
  </si>
  <si>
    <t>-587.902115821829 195.568137928194 -298.111710532488</t>
  </si>
  <si>
    <t>-599.297359451197 193.695949393763 -381.206629848451</t>
  </si>
  <si>
    <t>-608.86786309851 192.300434614432 -464.540913874088</t>
  </si>
  <si>
    <t>-620.838378265147 190.71625732168 -586.602828807355</t>
  </si>
  <si>
    <t>-609.96610991409 191.028030882975 -664.203826904681</t>
  </si>
  <si>
    <t>-613.998624579762 222.727413202819 -533.605166583766</t>
  </si>
  <si>
    <t>-613.874863162899 378.285635963927 -521.911384935443</t>
  </si>
  <si>
    <t>-510.305855919037 608.393550645601 -395.806859377325</t>
  </si>
  <si>
    <t>-292.940904340766 538.756192827037 -352.776149008036</t>
  </si>
  <si>
    <t>-617.172992639672 160.095498669975 -532.481111981505</t>
  </si>
  <si>
    <t>-633.455593635084 7.10554207047517 -506.663432464965</t>
  </si>
  <si>
    <t>-438.020019566415 46.7363474870369 -255.735564523617</t>
  </si>
  <si>
    <t>-564.548375993545 294.865342974688 -101.433990172904</t>
  </si>
  <si>
    <t>-586.792039360781 295.881311159485 313.544108048834</t>
  </si>
  <si>
    <t>-626.859831933831 321.212514322761 774.237263222611</t>
  </si>
  <si>
    <t>-476.568425878658 326.163066778072 831.436940367154</t>
  </si>
  <si>
    <t>-537.829847260815 111.824221127169 -98.254161649601</t>
  </si>
  <si>
    <t>-532.75659631011 100.561727407153 317.137206830258</t>
  </si>
  <si>
    <t>-565.85332317772 48.0573732686396 775.979878782972</t>
  </si>
  <si>
    <t>-413.418900066349 59.1294417261545 826.229136277048</t>
  </si>
  <si>
    <t>9763-20170724T120918.578355400.bin</t>
  </si>
  <si>
    <t>-551.237380048918 203.528129608531 -98.1965948428021</t>
  </si>
  <si>
    <t>-574.239386483449 198.290733058924 -206.367634657672</t>
  </si>
  <si>
    <t>-588.26525595234 195.580246599553 -298.137804180899</t>
  </si>
  <si>
    <t>-599.696170779815 193.638390552766 -381.226355246727</t>
  </si>
  <si>
    <t>-609.300644595471 192.163936943727 -464.555203757549</t>
  </si>
  <si>
    <t>-621.319331450746 190.453039449496 -586.610753577978</t>
  </si>
  <si>
    <t>-610.424246067197 190.684144072326 -664.208869116031</t>
  </si>
  <si>
    <t>-614.473178530591 222.519863863172 -533.647785045237</t>
  </si>
  <si>
    <t>-614.497839334377 378.093240156317 -522.140644963921</t>
  </si>
  <si>
    <t>-510.645439973397 608.23895204252 -396.338102243491</t>
  </si>
  <si>
    <t>-293.274223942733 538.67786389728 -353.215515369412</t>
  </si>
  <si>
    <t>-617.618072158417 159.887706611286 -532.460120594287</t>
  </si>
  <si>
    <t>-633.815293750847 6.91577725996558 -506.486173755819</t>
  </si>
  <si>
    <t>-438.382354387874 46.8480013750243 -255.647066879547</t>
  </si>
  <si>
    <t>-564.860470545279 295.002974786012 -101.48081532768</t>
  </si>
  <si>
    <t>-586.999988471059 295.958269138524 313.502944570495</t>
  </si>
  <si>
    <t>-626.867063722724 321.19727537227 774.224257100083</t>
  </si>
  <si>
    <t>-476.564850947865 325.981468430188 831.409867199362</t>
  </si>
  <si>
    <t>-538.009663769601 111.964923759687 -98.3094715084293</t>
  </si>
  <si>
    <t>-532.954790255029 100.707300428111 317.082236955926</t>
  </si>
  <si>
    <t>-566.113318852249 48.1079598371196 775.89669614668</t>
  </si>
  <si>
    <t>-413.537569871339 59.1194198188405 825.728575730051</t>
  </si>
  <si>
    <t>9763-20170724T120918.644531000.bin</t>
  </si>
  <si>
    <t>-551.584219110394 203.858066521804 -98.3417131093124</t>
  </si>
  <si>
    <t>-574.692273527218 198.514962270692 -206.484962902786</t>
  </si>
  <si>
    <t>-588.864381348698 195.692661074654 -298.229332220898</t>
  </si>
  <si>
    <t>-600.450972434617 193.640805479846 -381.293508146777</t>
  </si>
  <si>
    <t>-610.235095010297 192.048712544924 -464.599523159551</t>
  </si>
  <si>
    <t>-622.543067083556 190.158805682595 -586.623489261875</t>
  </si>
  <si>
    <t>-611.665282598431 190.256412031625 -664.224216877794</t>
  </si>
  <si>
    <t>-615.609406779216 222.305214748035 -533.720136268901</t>
  </si>
  <si>
    <t>-615.857557483305 377.896897133152 -522.507543432463</t>
  </si>
  <si>
    <t>-511.462380933889 607.982628018531 -397.045305045396</t>
  </si>
  <si>
    <t>-293.93504379046 538.884357306969 -353.966229497979</t>
  </si>
  <si>
    <t>-618.675499694854 159.670951193322 -532.440727854751</t>
  </si>
  <si>
    <t>-634.637098465777 6.72393909153197 -506.151598113065</t>
  </si>
  <si>
    <t>-438.788519229812 47.504509916351 -255.270261883378</t>
  </si>
  <si>
    <t>-565.165895046758 295.370178729084 -101.639470067975</t>
  </si>
  <si>
    <t>-587.186446563409 296.150063364893 313.351012769699</t>
  </si>
  <si>
    <t>-626.909461656045 321.1386017757 774.131632910869</t>
  </si>
  <si>
    <t>-476.595836873041 325.795634535336 831.297572175828</t>
  </si>
  <si>
    <t>-538.346444910624 112.217160102435 -98.4358779284775</t>
  </si>
  <si>
    <t>-533.378160640688 100.880226580041 316.954744347965</t>
  </si>
  <si>
    <t>-566.538967466109 48.0961143224711 775.750266320138</t>
  </si>
  <si>
    <t>-413.711564879684 58.8044748834611 824.871788017238</t>
  </si>
  <si>
    <t>9763-20170724T120918.707716800.bin</t>
  </si>
  <si>
    <t>-551.692907766308 204.19658953208 -98.4702543185375</t>
  </si>
  <si>
    <t>-574.9445234171 198.761464786692 -206.578078546397</t>
  </si>
  <si>
    <t>-589.20852025059 195.829321108164 -298.304703965053</t>
  </si>
  <si>
    <t>-600.867179239894 193.664757739338 -381.356034982606</t>
  </si>
  <si>
    <t>-610.713158757132 191.946969583413 -464.652299360112</t>
  </si>
  <si>
    <t>-623.10079070237 189.858822900302 -586.664977043098</t>
  </si>
  <si>
    <t>-612.213614403624 189.832986655279 -664.264485500189</t>
  </si>
  <si>
    <t>-616.182308526975 222.093697818673 -533.813347610433</t>
  </si>
  <si>
    <t>-616.668264848506 377.719856586552 -522.933561428609</t>
  </si>
  <si>
    <t>-511.907066990752 607.775999938826 -397.722621145318</t>
  </si>
  <si>
    <t>-294.273776892251 539.187755281511 -354.364264675253</t>
  </si>
  <si>
    <t>-619.148149181629 159.456292122693 -532.440353711916</t>
  </si>
  <si>
    <t>-634.878146719048 6.53832381393318 -505.916640845687</t>
  </si>
  <si>
    <t>-438.748202503912 48.1745581141952 -255.081297483077</t>
  </si>
  <si>
    <t>-565.242800959802 295.792292597246 -101.809160822624</t>
  </si>
  <si>
    <t>-587.05718789178 296.380344328028 313.192546558263</t>
  </si>
  <si>
    <t>-626.906065165343 321.149783700054 773.993352179452</t>
  </si>
  <si>
    <t>-476.597626399878 326.126739579862 831.145996476512</t>
  </si>
  <si>
    <t>-538.48200187274 112.515006353513 -98.513370457207</t>
  </si>
  <si>
    <t>-533.61052209638 101.058226962603 316.87512961013</t>
  </si>
  <si>
    <t>-566.757920178311 48.1293181966726 775.688593405798</t>
  </si>
  <si>
    <t>-413.795228186793 58.6068072119122 824.437355673821</t>
  </si>
  <si>
    <t>9763-20170724T120918.741804700.bin</t>
  </si>
  <si>
    <t>-551.679734360455 204.352612425431 -98.5334148115254</t>
  </si>
  <si>
    <t>-574.977531492233 198.854454147409 -206.628189882574</t>
  </si>
  <si>
    <t>-589.25201543687 195.847263056782 -298.35066188419</t>
  </si>
  <si>
    <t>-600.909104667477 193.604800837071 -381.400268251403</t>
  </si>
  <si>
    <t>-610.742903878715 191.798610896009 -464.695899786868</t>
  </si>
  <si>
    <t>-623.101298133293 189.56989670127 -586.709222073208</t>
  </si>
  <si>
    <t>-612.230054907131 189.499633071576 -664.310876834744</t>
  </si>
  <si>
    <t>-616.214315142646 221.866706523034 -533.891115042634</t>
  </si>
  <si>
    <t>-616.755077531718 377.501111933907 -523.26802827089</t>
  </si>
  <si>
    <t>-511.869272073411 607.55493748457 -398.15693116958</t>
  </si>
  <si>
    <t>-294.215530716111 539.139714925489 -354.628305386284</t>
  </si>
  <si>
    <t>-619.142657418407 159.22919758469 -532.450396555225</t>
  </si>
  <si>
    <t>-634.754179592971 6.31785984043427 -505.776548393568</t>
  </si>
  <si>
    <t>-438.589234937217 48.2386910816174 -255.134968852517</t>
  </si>
  <si>
    <t>-565.264006822855 295.936311591408 -101.894285759626</t>
  </si>
  <si>
    <t>-587.020524627156 296.46211123236 313.110523585539</t>
  </si>
  <si>
    <t>-626.925862445193 321.129653295805 773.912528906421</t>
  </si>
  <si>
    <t>-476.615286043984 326.008456209945 831.0679337281</t>
  </si>
  <si>
    <t>-538.424912148354 112.662822946036 -98.5299701469852</t>
  </si>
  <si>
    <t>-533.632819836329 101.170797280784 316.858560010183</t>
  </si>
  <si>
    <t>-566.803054260135 48.1086914636296 775.674614860428</t>
  </si>
  <si>
    <t>-413.814537064634 58.6158452266236 824.33613973911</t>
  </si>
  <si>
    <t>9763-20170724T120918.773892500.bin</t>
  </si>
  <si>
    <t>-551.644825379915 204.516267848032 -98.5666092930162</t>
  </si>
  <si>
    <t>-575.007466097151 198.940778792669 -206.643424282717</t>
  </si>
  <si>
    <t>-589.315393768402 195.85710956012 -298.358217793493</t>
  </si>
  <si>
    <t>-600.994222443302 193.538929207661 -381.402650279697</t>
  </si>
  <si>
    <t>-610.841332943922 191.651069080357 -464.694967668243</t>
  </si>
  <si>
    <t>-623.210280221109 189.29492986526 -586.70456611772</t>
  </si>
  <si>
    <t>-612.387777290956 189.18553283486 -664.313214751469</t>
  </si>
  <si>
    <t>-616.338154524524 221.647769704181 -533.919074854091</t>
  </si>
  <si>
    <t>-616.947334192711 377.305381815798 -523.561374134413</t>
  </si>
  <si>
    <t>-511.824873422449 607.249601879482 -398.447562325659</t>
  </si>
  <si>
    <t>-294.143024857085 538.957772231837 -354.865994550911</t>
  </si>
  <si>
    <t>-619.227634890685 159.009871613173 -532.41653713886</t>
  </si>
  <si>
    <t>-634.717087522444 6.11259694517958 -505.60703372977</t>
  </si>
  <si>
    <t>-438.558968433361 48.1908653864791 -255.163693661973</t>
  </si>
  <si>
    <t>-565.344187929069 296.081580007834 -101.969927405947</t>
  </si>
  <si>
    <t>-587.026701892314 296.539346258506 313.038783062511</t>
  </si>
  <si>
    <t>-626.922866043238 321.158648204711 773.837537138918</t>
  </si>
  <si>
    <t>-476.610496029725 326.060206316383 830.986460996232</t>
  </si>
  <si>
    <t>-538.298349960607 112.847430140234 -98.5294301723945</t>
  </si>
  <si>
    <t>-533.604057803937 101.265547211268 316.857685561902</t>
  </si>
  <si>
    <t>-566.845326067419 48.1439321147684 775.669733487955</t>
  </si>
  <si>
    <t>-413.853661616069 58.9431161083196 824.257487832513</t>
  </si>
  <si>
    <t>9763-20170724T120918.839771600.bin</t>
  </si>
  <si>
    <t>-551.605015270283 204.81393429491 -98.6223067975616</t>
  </si>
  <si>
    <t>-575.105878638476 199.056077718663 -206.659539024506</t>
  </si>
  <si>
    <t>-589.525110131097 195.835844655986 -298.352325559433</t>
  </si>
  <si>
    <t>-601.301339169192 193.396599322302 -381.379402868081</t>
  </si>
  <si>
    <t>-611.242412345576 191.390725707896 -464.65785858538</t>
  </si>
  <si>
    <t>-623.744549564917 188.864809500698 -586.65059446092</t>
  </si>
  <si>
    <t>-613.066691189053 188.649246906011 -664.278843518379</t>
  </si>
  <si>
    <t>-616.867408823028 221.293646718682 -533.912340727843</t>
  </si>
  <si>
    <t>-617.698106295291 376.963811289274 -523.825534740427</t>
  </si>
  <si>
    <t>-511.87726717166 606.541809323111 -398.628218975741</t>
  </si>
  <si>
    <t>-294.048699441113 538.512188973687 -355.370840625187</t>
  </si>
  <si>
    <t>-619.65001268665 158.652750468704 -532.330136800386</t>
  </si>
  <si>
    <t>-634.829935344232 5.76068941506605 -505.316781934033</t>
  </si>
  <si>
    <t>-438.453652448261 47.7728553472984 -255.073108479138</t>
  </si>
  <si>
    <t>-565.671502694132 296.245783155462 -102.097508958572</t>
  </si>
  <si>
    <t>-587.142662737216 296.671832257648 312.922306833769</t>
  </si>
  <si>
    <t>-626.961654542757 321.121077779955 773.717536887337</t>
  </si>
  <si>
    <t>-476.637995655469 325.786286083604 830.856559640484</t>
  </si>
  <si>
    <t>-537.898093253727 113.277817451191 -98.5101819821624</t>
  </si>
  <si>
    <t>-533.513522307112 101.498261757846 316.874682267072</t>
  </si>
  <si>
    <t>-566.918023208598 48.1912272153997 775.646469079681</t>
  </si>
  <si>
    <t>-413.903396471305 59.2308904271572 824.1074501759</t>
  </si>
  <si>
    <t>9763-20170724T120918.875870800.bin</t>
  </si>
  <si>
    <t>-551.606155901704 204.967342596287 -98.6371304615167</t>
  </si>
  <si>
    <t>-575.209896020607 199.13014334118 -206.647693649583</t>
  </si>
  <si>
    <t>-589.698643775399 195.85624756274 -298.327577501881</t>
  </si>
  <si>
    <t>-601.530135366351 193.371481511698 -381.345381299778</t>
  </si>
  <si>
    <t>-611.518793539375 191.323114612689 -464.617104946337</t>
  </si>
  <si>
    <t>-624.081998624394 188.737708671973 -586.602467067795</t>
  </si>
  <si>
    <t>-613.480226418772 188.457277247078 -664.240891271463</t>
  </si>
  <si>
    <t>-617.22259586708 221.194180408659 -533.878807703045</t>
  </si>
  <si>
    <t>-618.225518331143 376.866215566148 -523.868135151595</t>
  </si>
  <si>
    <t>-512.02091336547 606.312985913475 -398.754700797995</t>
  </si>
  <si>
    <t>-294.169627389213 538.355983942161 -355.497445430833</t>
  </si>
  <si>
    <t>-619.916036609519 158.550324110683 -532.273744688996</t>
  </si>
  <si>
    <t>-634.89211283341 5.64504719904517 -505.203778072443</t>
  </si>
  <si>
    <t>-438.393434212101 47.6634831840211 -254.825370153279</t>
  </si>
  <si>
    <t>-565.875230895895 296.356232196542 -102.137193893425</t>
  </si>
  <si>
    <t>-587.149235254777 296.769449789065 312.892662673821</t>
  </si>
  <si>
    <t>-626.942629024767 321.143527251195 773.680242423989</t>
  </si>
  <si>
    <t>-476.627552134811 326.211160451497 830.807738348552</t>
  </si>
  <si>
    <t>-537.717657205855 113.468484748495 -98.5043415646912</t>
  </si>
  <si>
    <t>-533.392284351293 101.664987792521 316.880487686101</t>
  </si>
  <si>
    <t>-566.954095047469 48.2251174814403 775.632553533126</t>
  </si>
  <si>
    <t>-413.929498846555 59.3556090410771 824.041180129021</t>
  </si>
  <si>
    <t>9763-20170724T120918.941044700.bin</t>
  </si>
  <si>
    <t>-551.70107078373 205.260789311505 -98.6084163030002</t>
  </si>
  <si>
    <t>-575.581387754957 199.329165742618 -206.552944941901</t>
  </si>
  <si>
    <t>-590.220943742118 195.972839654241 -298.20599788976</t>
  </si>
  <si>
    <t>-602.154850343791 193.407791547044 -381.206778162402</t>
  </si>
  <si>
    <t>-612.212562392675 191.272330142786 -464.467853668514</t>
  </si>
  <si>
    <t>-624.839630091571 188.552155868345 -586.443662301486</t>
  </si>
  <si>
    <t>-614.348250164428 188.196163236621 -664.096910944381</t>
  </si>
  <si>
    <t>-618.028558168474 221.070049907244 -533.751947236288</t>
  </si>
  <si>
    <t>-619.350706630176 376.753848414663 -523.939337088527</t>
  </si>
  <si>
    <t>-512.525095732712 605.933572282073 -398.865397078127</t>
  </si>
  <si>
    <t>-294.560492168287 538.451743406967 -355.435664527977</t>
  </si>
  <si>
    <t>-620.569436927893 158.421257525196 -532.091614941606</t>
  </si>
  <si>
    <t>-635.167482742457 5.5011039316164 -504.898140298333</t>
  </si>
  <si>
    <t>-438.50439073814 48.1106093870433 -255.4017725947</t>
  </si>
  <si>
    <t>-566.359708307588 296.59838968392 -102.1198232302</t>
  </si>
  <si>
    <t>-587.289867725738 296.81745456806 312.927744285582</t>
  </si>
  <si>
    <t>-626.971257572981 321.031493360046 773.692492270294</t>
  </si>
  <si>
    <t>-476.645529034807 326.15880313779 830.786428334209</t>
  </si>
  <si>
    <t>-537.442150960812 113.786726295737 -98.4814787217872</t>
  </si>
  <si>
    <t>-533.006995233662 102.096294470394 316.905429136472</t>
  </si>
  <si>
    <t>-567.008972725357 48.1943253554218 775.587701964385</t>
  </si>
  <si>
    <t>-413.936692641302 59.0915352012657 823.898488747119</t>
  </si>
  <si>
    <t>9763-20170724T120918.976907600.bin</t>
  </si>
  <si>
    <t>-551.732566629002 205.292927853965 -98.5760277786021</t>
  </si>
  <si>
    <t>-575.748047666109 199.341821484985 -206.489638698027</t>
  </si>
  <si>
    <t>-590.463023013198 195.959008049151 -298.129513018115</t>
  </si>
  <si>
    <t>-602.449704669992 193.36390897056 -381.121728712277</t>
  </si>
  <si>
    <t>-612.544873846253 191.192691253205 -464.377323591784</t>
  </si>
  <si>
    <t>-625.210214551504 188.412278626476 -586.347880696859</t>
  </si>
  <si>
    <t>-614.77156345588 188.044089669293 -664.008152711433</t>
  </si>
  <si>
    <t>-618.409318872441 220.957653415616 -533.67138701559</t>
  </si>
  <si>
    <t>-619.837657717308 376.648388957903 -523.943572638929</t>
  </si>
  <si>
    <t>-512.78330576865 605.604352329754 -398.655780088007</t>
  </si>
  <si>
    <t>-294.765616555246 538.243608724586 -355.304411498152</t>
  </si>
  <si>
    <t>-620.896205350915 158.307016527129 -531.98503901229</t>
  </si>
  <si>
    <t>-635.299736900847 5.38313768601029 -504.72435063677</t>
  </si>
  <si>
    <t>-438.65572912427 48.3009354311591 -255.810804160881</t>
  </si>
  <si>
    <t>-566.473740548319 296.536720775073 -102.069798154627</t>
  </si>
  <si>
    <t>-587.361592793037 296.613795751354 312.979879511648</t>
  </si>
  <si>
    <t>-626.972457577504 320.986551251923 773.725444256663</t>
  </si>
  <si>
    <t>-476.639916217842 326.290070523041 830.785284215369</t>
  </si>
  <si>
    <t>-537.383077435728 113.862624692953 -98.4571718966959</t>
  </si>
  <si>
    <t>-532.758360434862 102.27503687823 316.930559336254</t>
  </si>
  <si>
    <t>-567.045570608389 48.198567981889 775.564265346036</t>
  </si>
  <si>
    <t>-413.938062456045 58.8329906170452 823.822257610085</t>
  </si>
  <si>
    <t>9763-20170724T120919.038726700.bin</t>
  </si>
  <si>
    <t>-551.739039923694 205.184968147204 -98.5012624390632</t>
  </si>
  <si>
    <t>-575.954406889107 199.229054739485 -206.369956429724</t>
  </si>
  <si>
    <t>-590.783303197204 195.819791926062 -297.990420461264</t>
  </si>
  <si>
    <t>-602.851120925333 193.189550907855 -380.969901762023</t>
  </si>
  <si>
    <t>-613.006296644887 190.971202042942 -464.217117680275</t>
  </si>
  <si>
    <t>-625.736423505439 188.108355574891 -586.178877901786</t>
  </si>
  <si>
    <t>-615.406454348526 187.74779468432 -663.853621329559</t>
  </si>
  <si>
    <t>-618.956658986284 220.691334451831 -533.522968097688</t>
  </si>
  <si>
    <t>-620.560122051961 376.383019257092 -523.883014931615</t>
  </si>
  <si>
    <t>-513.117982478588 604.959115033967 -398.233811026758</t>
  </si>
  <si>
    <t>-295.138205923013 537.402373765425 -354.996681381003</t>
  </si>
  <si>
    <t>-621.344382686299 158.037850097205 -531.803116864669</t>
  </si>
  <si>
    <t>-635.354957346922 5.0965682298272 -504.42402324103</t>
  </si>
  <si>
    <t>-439.228364805384 49.3040592177845 -257.015468839428</t>
  </si>
  <si>
    <t>-566.57635162363 296.181197862139 -101.947814890245</t>
  </si>
  <si>
    <t>-587.504855917967 296.009269775779 313.0998929335</t>
  </si>
  <si>
    <t>-627.06430084036 320.788380231596 773.813741391984</t>
  </si>
  <si>
    <t>-476.681178421217 325.626404069267 830.781555423453</t>
  </si>
  <si>
    <t>-537.272609302031 113.994471961798 -98.4227090156145</t>
  </si>
  <si>
    <t>-532.391881191273 102.558558973368 316.966302489843</t>
  </si>
  <si>
    <t>-567.103451546194 48.2395838702728 775.524416963473</t>
  </si>
  <si>
    <t>-413.997744388787 59.2759594568383 823.697827459006</t>
  </si>
  <si>
    <t>9763-20170724T120919.076333300.bin</t>
  </si>
  <si>
    <t>-551.74238429317 205.228985891901 -98.4521869641522</t>
  </si>
  <si>
    <t>-575.998682561022 199.30749805803 -206.313632244699</t>
  </si>
  <si>
    <t>-590.841301569546 195.906777829151 -297.932114778186</t>
  </si>
  <si>
    <t>-602.913863137241 193.274479794274 -380.910769195327</t>
  </si>
  <si>
    <t>-613.06638803102 191.044640005022 -464.157919402352</t>
  </si>
  <si>
    <t>-625.784609099359 188.155368092322 -586.120305806473</t>
  </si>
  <si>
    <t>-615.498356918432 187.800533518689 -663.800992316335</t>
  </si>
  <si>
    <t>-619.021661074549 220.750192996487 -533.469717913353</t>
  </si>
  <si>
    <t>-620.660523238603 376.445788923322 -523.865522004166</t>
  </si>
  <si>
    <t>-513.140173969106 604.855222106803 -397.980638875578</t>
  </si>
  <si>
    <t>-295.188166687823 537.297955414228 -354.604827909688</t>
  </si>
  <si>
    <t>-621.386159249015 158.096289016594 -531.738816421355</t>
  </si>
  <si>
    <t>-635.268056683911 5.14505717318048 -504.332453458982</t>
  </si>
  <si>
    <t>-439.625545266727 50.4693475841543 -257.615651923742</t>
  </si>
  <si>
    <t>-566.568863682024 296.147898320015 -101.87780363336</t>
  </si>
  <si>
    <t>-587.556282899847 295.840044915416 313.166789470061</t>
  </si>
  <si>
    <t>-627.106392753507 320.739363342558 773.862707821016</t>
  </si>
  <si>
    <t>-476.701015727408 325.628891018659 830.767335229036</t>
  </si>
  <si>
    <t>-537.283962879436 114.16185027696 -98.4048333927616</t>
  </si>
  <si>
    <t>-532.306209794722 102.755996138148 316.983841632789</t>
  </si>
  <si>
    <t>-567.132491882137 48.3001387099107 775.509627686698</t>
  </si>
  <si>
    <t>-414.041324607846 59.6544105913258 823.65561816455</t>
  </si>
  <si>
    <t>9763-20170724T120919.142009300.bin</t>
  </si>
  <si>
    <t>-551.725327927854 205.47366895898 -98.3867915065284</t>
  </si>
  <si>
    <t>-576.036743630481 199.656379826348 -206.241401516736</t>
  </si>
  <si>
    <t>-590.89341001241 196.296471331506 -297.859289874194</t>
  </si>
  <si>
    <t>-602.966993902116 193.683553889649 -380.838381691891</t>
  </si>
  <si>
    <t>-613.109576133332 191.455461179201 -464.086777238344</t>
  </si>
  <si>
    <t>-625.802393585267 188.548164891241 -586.051321829244</t>
  </si>
  <si>
    <t>-615.586667237524 188.198112895553 -663.741267955105</t>
  </si>
  <si>
    <t>-619.049150510528 221.150598761169 -533.404123826365</t>
  </si>
  <si>
    <t>-620.67842909642 376.846849065473 -523.829235700611</t>
  </si>
  <si>
    <t>-513.267929780767 605.135313938741 -397.63100851141</t>
  </si>
  <si>
    <t>-295.327850537392 537.691084600114 -354.019897887304</t>
  </si>
  <si>
    <t>-621.416664219161 158.496982282111 -531.664571301534</t>
  </si>
  <si>
    <t>-635.260950049257 5.56836383005088 -504.157686813405</t>
  </si>
  <si>
    <t>-439.791577601872 52.1620449691357 -257.620260985741</t>
  </si>
  <si>
    <t>-566.323743463282 296.370889372849 -101.737192187993</t>
  </si>
  <si>
    <t>-587.627024958205 295.868705512135 313.291170497494</t>
  </si>
  <si>
    <t>-627.165129909125 320.681509723871 773.974974899245</t>
  </si>
  <si>
    <t>-476.724751132256 325.620496946928 830.782804079182</t>
  </si>
  <si>
    <t>-537.477931056609 114.448795133753 -98.3869778092865</t>
  </si>
  <si>
    <t>-532.268165893074 103.003278517362 316.997735097986</t>
  </si>
  <si>
    <t>-567.141797588612 48.303297322268 775.481376987127</t>
  </si>
  <si>
    <t>-414.061242871346 59.8386988613026 823.617490005577</t>
  </si>
  <si>
    <t>9763-20170724T120919.173097800.bin</t>
  </si>
  <si>
    <t>-551.649101412952 205.633075041708 -98.3648782938694</t>
  </si>
  <si>
    <t>-575.948092610141 199.850293219935 -206.22406373794</t>
  </si>
  <si>
    <t>-590.802306327567 196.51063596683 -297.843020899685</t>
  </si>
  <si>
    <t>-602.877210611618 193.913903036797 -380.82246167916</t>
  </si>
  <si>
    <t>-613.024741090749 191.700152119646 -464.070667892897</t>
  </si>
  <si>
    <t>-625.728911510087 188.811841048318 -586.034546167041</t>
  </si>
  <si>
    <t>-615.527873292811 188.451053865072 -663.726404969117</t>
  </si>
  <si>
    <t>-618.957565406614 221.405554944067 -533.384346782593</t>
  </si>
  <si>
    <t>-620.528042695198 377.099442483571 -523.755130125309</t>
  </si>
  <si>
    <t>-513.160419232726 605.41343841182 -397.566779958898</t>
  </si>
  <si>
    <t>-295.281075240503 537.899496551833 -353.760509563324</t>
  </si>
  <si>
    <t>-621.351257640827 158.752995407103 -531.65135836819</t>
  </si>
  <si>
    <t>-635.246446694278 5.8245437029052 -504.121806287803</t>
  </si>
  <si>
    <t>-439.670500085371 52.5252731649964 -257.552597189508</t>
  </si>
  <si>
    <t>-566.102273522734 296.540536320978 -101.705698041262</t>
  </si>
  <si>
    <t>-587.480373630292 296.019206985189 313.318782049165</t>
  </si>
  <si>
    <t>-627.163491386197 320.734956350523 774.011924324809</t>
  </si>
  <si>
    <t>-476.717438406527 325.68658869439 830.803527169022</t>
  </si>
  <si>
    <t>-537.539912450296 114.59094473811 -98.3811346133571</t>
  </si>
  <si>
    <t>-532.3038175536 103.06999970628 317.001200750481</t>
  </si>
  <si>
    <t>-567.128235141433 48.2717201873891 775.48600374394</t>
  </si>
  <si>
    <t>-414.066225120924 59.9751899761643 823.640604815909</t>
  </si>
  <si>
    <t>9763-20170724T120919.242081300.bin</t>
  </si>
  <si>
    <t>-551.43146992177 206.068378073026 -98.302286747891</t>
  </si>
  <si>
    <t>-575.706266449182 200.352760537957 -206.170616115211</t>
  </si>
  <si>
    <t>-590.534744165413 197.073931859692 -297.795867313367</t>
  </si>
  <si>
    <t>-602.584514112004 194.535682941284 -380.780912963879</t>
  </si>
  <si>
    <t>-612.704833019888 192.382693528533 -464.033874781698</t>
  </si>
  <si>
    <t>-625.366760752055 189.586568165307 -586.004411924275</t>
  </si>
  <si>
    <t>-615.16678951591 189.247701189124 -663.69640202051</t>
  </si>
  <si>
    <t>-618.566267475197 222.138452767611 -533.332095079218</t>
  </si>
  <si>
    <t>-619.983552714169 377.819541520797 -523.515483559836</t>
  </si>
  <si>
    <t>-512.468876091739 606.140447796249 -397.465007049494</t>
  </si>
  <si>
    <t>-294.740786455992 538.184982082618 -353.589401895546</t>
  </si>
  <si>
    <t>-621.055438256737 159.488162882403 -531.637367409017</t>
  </si>
  <si>
    <t>-635.171212408015 6.56359637307241 -504.219206833676</t>
  </si>
  <si>
    <t>-439.572851248264 52.7888608679291 -257.522857343532</t>
  </si>
  <si>
    <t>-565.658325109839 297.083459018257 -101.638063704984</t>
  </si>
  <si>
    <t>-587.218605314898 296.366229926276 313.376671576425</t>
  </si>
  <si>
    <t>-627.183238194703 320.800049465855 774.06373879448</t>
  </si>
  <si>
    <t>-476.734696241635 325.612477262778 830.860640310716</t>
  </si>
  <si>
    <t>-537.598670320907 114.955557273288 -98.347907043765</t>
  </si>
  <si>
    <t>-532.389584182334 103.252100483327 317.029564370207</t>
  </si>
  <si>
    <t>-567.116521628949 48.2941730074733 775.507420746659</t>
  </si>
  <si>
    <t>-414.11996470897 60.7023418437489 823.693843765637</t>
  </si>
  <si>
    <t>9763-20170724T120919.276155800.bin</t>
  </si>
  <si>
    <t>-551.320794418893 206.277185454303 -98.2920079403891</t>
  </si>
  <si>
    <t>-575.578109824668 200.582702530937 -206.165434971567</t>
  </si>
  <si>
    <t>-590.400538066054 197.336284051906 -297.79278838824</t>
  </si>
  <si>
    <t>-602.447988149771 194.834176068859 -380.779163923927</t>
  </si>
  <si>
    <t>-612.568903453953 192.723856912373 -464.033268758407</t>
  </si>
  <si>
    <t>-625.234731268675 189.997422204784 -586.004882200407</t>
  </si>
  <si>
    <t>-615.015536932424 189.698891655289 -663.694496722287</t>
  </si>
  <si>
    <t>-618.412067832053 222.518344936833 -533.31645627515</t>
  </si>
  <si>
    <t>-619.747794927168 378.192895564713 -523.406989323072</t>
  </si>
  <si>
    <t>-512.065049985862 606.436307182136 -397.359638452638</t>
  </si>
  <si>
    <t>-294.436819962438 538.122325820862 -353.54534485639</t>
  </si>
  <si>
    <t>-620.942121004036 159.868950526543 -531.653188665191</t>
  </si>
  <si>
    <t>-635.160178294531 6.93474633392975 -504.334461865701</t>
  </si>
  <si>
    <t>-439.683268232027 52.9515044912062 -257.447461633839</t>
  </si>
  <si>
    <t>-565.443810002584 297.359235575096 -101.617836621565</t>
  </si>
  <si>
    <t>-587.092165126864 296.610044629133 313.392325975154</t>
  </si>
  <si>
    <t>-627.184350763087 320.860749945346 774.078416114453</t>
  </si>
  <si>
    <t>-476.742270697654 325.683652233939 830.89172299457</t>
  </si>
  <si>
    <t>-537.571534041215 115.069258390065 -98.3363583027844</t>
  </si>
  <si>
    <t>-532.370034795048 103.345275998933 317.040657479614</t>
  </si>
  <si>
    <t>-567.095601183462 48.2353257156469 775.5161139199</t>
  </si>
  <si>
    <t>-414.070872910238 60.1950195435584 823.726494386916</t>
  </si>
  <si>
    <t>9763-20170724T120919.342329700.bin</t>
  </si>
  <si>
    <t>-551.128234599077 206.652000682999 -98.2609689590209</t>
  </si>
  <si>
    <t>-575.306103884793 200.990341977463 -206.153856896716</t>
  </si>
  <si>
    <t>-590.067095206327 197.807188376976 -297.793454187952</t>
  </si>
  <si>
    <t>-602.060447807403 195.377566305833 -380.789720803821</t>
  </si>
  <si>
    <t>-612.128087390525 193.35508986698 -464.052474542528</t>
  </si>
  <si>
    <t>-624.716468900729 190.773811884429 -586.03534717364</t>
  </si>
  <si>
    <t>-614.447413940647 190.58839385769 -663.718835514597</t>
  </si>
  <si>
    <t>-617.906662927613 223.231324083154 -533.305948196076</t>
  </si>
  <si>
    <t>-619.234101442275 378.899215930185 -523.238505892351</t>
  </si>
  <si>
    <t>-511.083786818368 606.790011951636 -396.953911717213</t>
  </si>
  <si>
    <t>-293.672326216585 537.788723757546 -353.140312122144</t>
  </si>
  <si>
    <t>-620.478869676282 160.581796481777 -531.714757441881</t>
  </si>
  <si>
    <t>-634.850740954296 7.62743870344775 -504.579422622227</t>
  </si>
  <si>
    <t>-439.572121629091 53.3061013587057 -257.403798530062</t>
  </si>
  <si>
    <t>-565.125562591097 297.882848957669 -101.579182778875</t>
  </si>
  <si>
    <t>-586.931049726772 296.997245627525 313.422450802287</t>
  </si>
  <si>
    <t>-627.203320664831 320.936183389306 774.106202044082</t>
  </si>
  <si>
    <t>-476.768207907611 325.670527402912 830.945317701199</t>
  </si>
  <si>
    <t>-537.535153627788 115.298321517829 -98.29972496815</t>
  </si>
  <si>
    <t>-532.254793802271 103.424199788763 317.072030314034</t>
  </si>
  <si>
    <t>-567.043610133778 48.1089884582575 775.531867498537</t>
  </si>
  <si>
    <t>-413.956235634336 58.9896146832093 823.798424289379</t>
  </si>
  <si>
    <t>9763-20170724T120919.375422100.bin</t>
  </si>
  <si>
    <t>-551.042006635103 206.858012379179 -98.2312571995108</t>
  </si>
  <si>
    <t>-575.197157754673 201.20834776388 -206.129874652462</t>
  </si>
  <si>
    <t>-589.913658590275 198.049282145038 -297.777479287912</t>
  </si>
  <si>
    <t>-601.856271443412 195.646457008589 -380.781915563055</t>
  </si>
  <si>
    <t>-611.862292173132 193.655352937765 -464.052842075722</t>
  </si>
  <si>
    <t>-624.348345204271 191.12484931267 -586.047127614096</t>
  </si>
  <si>
    <t>-613.989352359448 190.979223266969 -663.718846466971</t>
  </si>
  <si>
    <t>-617.578773305169 223.560079021725 -533.299039974794</t>
  </si>
  <si>
    <t>-618.960703908021 379.224889858696 -523.1062153977</t>
  </si>
  <si>
    <t>-510.64219092317 607.014373156224 -396.782628360905</t>
  </si>
  <si>
    <t>-293.361359573429 537.683387027978 -352.84205403758</t>
  </si>
  <si>
    <t>-620.160379870439 160.910236311086 -531.73524819828</t>
  </si>
  <si>
    <t>-634.597026760401 7.96061304655382 -504.650669979972</t>
  </si>
  <si>
    <t>-439.402307806004 53.4529107413496 -257.236520049684</t>
  </si>
  <si>
    <t>-565.010094315694 298.083525182114 -101.550057044774</t>
  </si>
  <si>
    <t>-586.934540928575 297.138639380535 313.445206737605</t>
  </si>
  <si>
    <t>-627.215196957632 320.959586939137 774.122234702473</t>
  </si>
  <si>
    <t>-476.777113578174 325.59423114895 830.961733188567</t>
  </si>
  <si>
    <t>-537.481660783704 115.519398572236 -98.2834101554903</t>
  </si>
  <si>
    <t>-532.271319327559 103.486180079023 317.084717880476</t>
  </si>
  <si>
    <t>-567.047952681335 48.1556723027436 775.536102826848</t>
  </si>
  <si>
    <t>-414.011523803765 59.7816199873316 823.790861000229</t>
  </si>
  <si>
    <t>9763-20170724T120919.440598400.bin</t>
  </si>
  <si>
    <t>-550.895681611956 207.254665589244 -98.1949816136616</t>
  </si>
  <si>
    <t>-575.043396499237 201.613393461161 -206.095652141185</t>
  </si>
  <si>
    <t>-589.688636958055 198.456224677932 -297.754834502487</t>
  </si>
  <si>
    <t>-601.540578789741 196.050387222178 -380.77214000316</t>
  </si>
  <si>
    <t>-611.429603124749 194.050396642552 -464.056834394372</t>
  </si>
  <si>
    <t>-623.715795875936 191.499345689114 -586.071041868066</t>
  </si>
  <si>
    <t>-613.1124380456 191.391006294786 -663.709812826321</t>
  </si>
  <si>
    <t>-617.032665836752 223.943589631094 -533.317343626625</t>
  </si>
  <si>
    <t>-618.532438808201 379.597491310536 -523.045848883929</t>
  </si>
  <si>
    <t>-509.938131887483 607.07597169306 -396.399060258516</t>
  </si>
  <si>
    <t>-292.711970910919 537.59936685589 -352.418076931574</t>
  </si>
  <si>
    <t>-619.616658562774 161.294302333724 -531.747250791498</t>
  </si>
  <si>
    <t>-634.018170042354 8.33536636134158 -504.666483114413</t>
  </si>
  <si>
    <t>-439.138470092581 53.593160476735 -256.958738383761</t>
  </si>
  <si>
    <t>-564.906424968253 298.492453170069 -101.511674259623</t>
  </si>
  <si>
    <t>-586.959824000044 297.423776978461 313.47639460661</t>
  </si>
  <si>
    <t>-627.197702107232 321.034637027005 774.163532105777</t>
  </si>
  <si>
    <t>-476.7653226865 326.067970826111 830.984157787798</t>
  </si>
  <si>
    <t>-537.274440987295 115.92765434071 -98.27221023294</t>
  </si>
  <si>
    <t>-532.210968153417 103.659367335616 317.090843656212</t>
  </si>
  <si>
    <t>-567.024391290382 48.1523823658113 775.539078737104</t>
  </si>
  <si>
    <t>-413.973120109131 59.4870037151143 823.81601975423</t>
  </si>
  <si>
    <t>9763-20170724T120919.509353500.bin</t>
  </si>
  <si>
    <t>-550.954236891911 207.48730847047 -98.1378297463361</t>
  </si>
  <si>
    <t>-575.121499423511 201.831712353718 -206.033496662907</t>
  </si>
  <si>
    <t>-589.655361584415 198.709709052665 -297.711480158191</t>
  </si>
  <si>
    <t>-601.35375061217 196.349982047971 -380.751771288604</t>
  </si>
  <si>
    <t>-611.035210212619 194.409408669241 -464.06239655432</t>
  </si>
  <si>
    <t>-622.958376900354 191.956716017569 -586.114660259212</t>
  </si>
  <si>
    <t>-612.10404856713 191.938213189384 -663.718575922862</t>
  </si>
  <si>
    <t>-616.45682287073 224.359440649048 -533.312673035865</t>
  </si>
  <si>
    <t>-618.135676111592 380.005434789919 -522.978035686588</t>
  </si>
  <si>
    <t>-509.580219573066 607.360099328185 -396.075784633103</t>
  </si>
  <si>
    <t>-292.293372097949 537.943301243835 -352.300469494422</t>
  </si>
  <si>
    <t>-618.996392800777 161.706494549472 -531.805622427981</t>
  </si>
  <si>
    <t>-633.437902046954 8.73083434541422 -504.832889716317</t>
  </si>
  <si>
    <t>-438.944494032574 53.7641415373719 -256.517864487024</t>
  </si>
  <si>
    <t>-565.074801723849 298.735767004404 -101.446608028157</t>
  </si>
  <si>
    <t>-587.012523752373 297.548886537865 313.547329840623</t>
  </si>
  <si>
    <t>-627.223074883161 321.020482117601 774.235888953144</t>
  </si>
  <si>
    <t>-476.78796906304 326.081268020994 831.046845249646</t>
  </si>
  <si>
    <t>-537.225336673235 116.090823841576 -98.2203620608847</t>
  </si>
  <si>
    <t>-531.956143234 103.89484726751 317.142290864559</t>
  </si>
  <si>
    <t>-567.012246489257 48.110824743648 775.535781992752</t>
  </si>
  <si>
    <t>-413.949072142927 59.3539011255284 823.796218542673</t>
  </si>
  <si>
    <t>9763-20170724T120919.542441300.bin</t>
  </si>
  <si>
    <t>-550.982360046235 207.545107837199 -98.1338595419317</t>
  </si>
  <si>
    <t>-575.121725654117 201.884334109385 -206.035506457916</t>
  </si>
  <si>
    <t>-589.563247577891 198.771678521674 -297.728307595986</t>
  </si>
  <si>
    <t>-601.150024210488 196.423977654228 -380.784766078173</t>
  </si>
  <si>
    <t>-610.69140533535 194.498108307158 -464.111763476249</t>
  </si>
  <si>
    <t>-622.378292297792 192.069014650262 -586.187276860513</t>
  </si>
  <si>
    <t>-611.416273616596 192.081927724124 -663.776295618967</t>
  </si>
  <si>
    <t>-615.997676680708 224.46219375947 -533.364824990272</t>
  </si>
  <si>
    <t>-617.79292714225 380.11122998409 -523.021063088969</t>
  </si>
  <si>
    <t>-509.281676442456 607.377919217286 -395.924150551294</t>
  </si>
  <si>
    <t>-291.954643421598 538.105631806959 -352.119556694932</t>
  </si>
  <si>
    <t>-618.502710668933 161.807465207103 -531.878242263285</t>
  </si>
  <si>
    <t>-632.889866759667 8.81349067838687 -505.005073163127</t>
  </si>
  <si>
    <t>-438.757372256227 53.7608522714922 -256.394688477717</t>
  </si>
  <si>
    <t>-565.142247803263 298.76272268915 -101.424627270342</t>
  </si>
  <si>
    <t>-587.097358502652 297.525768533111 313.568147172492</t>
  </si>
  <si>
    <t>-627.253192024973 320.986072657622 774.269120798785</t>
  </si>
  <si>
    <t>-476.810902722939 325.917385894933 831.072612855935</t>
  </si>
  <si>
    <t>-537.207125669685 116.195184292726 -98.2086399658665</t>
  </si>
  <si>
    <t>-531.947372718907 103.927217143047 317.15194612296</t>
  </si>
  <si>
    <t>-567.010265051919 48.1071674161542 775.531602062513</t>
  </si>
  <si>
    <t>-413.931110558511 59.1561773730775 823.786519686455</t>
  </si>
  <si>
    <t>9763-20170724T120919.580048600.bin</t>
  </si>
  <si>
    <t>-550.991795277181 207.584926413615 -98.1207565304721</t>
  </si>
  <si>
    <t>-575.069779980945 201.922166240894 -206.035923692209</t>
  </si>
  <si>
    <t>-589.424625127635 198.819544956429 -297.742872614275</t>
  </si>
  <si>
    <t>-600.918640360669 196.484417653275 -380.812409488459</t>
  </si>
  <si>
    <t>-610.352488696995 194.574482353538 -464.152106014998</t>
  </si>
  <si>
    <t>-621.865917477544 192.171846542767 -586.244711750857</t>
  </si>
  <si>
    <t>-610.830867150467 192.221192724751 -663.823243176396</t>
  </si>
  <si>
    <t>-615.575097709319 224.554367798602 -533.404933357316</t>
  </si>
  <si>
    <t>-617.433924890288 380.198002509602 -523.0440341448</t>
  </si>
  <si>
    <t>-508.974169600169 607.377227474748 -395.746597549492</t>
  </si>
  <si>
    <t>-291.661338882212 538.247993400983 -351.646511105647</t>
  </si>
  <si>
    <t>-618.05276865207 161.897916755667 -531.938080611626</t>
  </si>
  <si>
    <t>-632.367820400057 8.88282753306612 -505.148899117278</t>
  </si>
  <si>
    <t>-438.51401374648 53.7322546843936 -256.169127883355</t>
  </si>
  <si>
    <t>-565.162554585924 298.766454410808 -101.412462681072</t>
  </si>
  <si>
    <t>-587.186139116613 297.544031795587 313.576790417415</t>
  </si>
  <si>
    <t>-627.282239641814 320.970171863921 774.291439855087</t>
  </si>
  <si>
    <t>-476.836090843343 325.851211205463 831.088897750632</t>
  </si>
  <si>
    <t>-537.172241545903 116.285654045893 -98.2087685785107</t>
  </si>
  <si>
    <t>-532.006827328271 103.915112025159 317.149981695825</t>
  </si>
  <si>
    <t>-567.010898627381 48.1395299964568 775.530696705445</t>
  </si>
  <si>
    <t>-413.954295749264 59.5088815714935 823.782747707181</t>
  </si>
  <si>
    <t>9763-20170724T120919.638204400.bin</t>
  </si>
  <si>
    <t>-550.915368489724 207.609265645918 -98.1151631121311</t>
  </si>
  <si>
    <t>-574.889939082835 201.955057594966 -206.053762671319</t>
  </si>
  <si>
    <t>-589.122943862773 198.870094841549 -297.780306182802</t>
  </si>
  <si>
    <t>-600.492800664308 196.55437210795 -380.867606371436</t>
  </si>
  <si>
    <t>-609.788289634726 194.666890772598 -464.223193247538</t>
  </si>
  <si>
    <t>-621.083592381093 192.300786781652 -586.336897329215</t>
  </si>
  <si>
    <t>-609.973359020048 192.410716068312 -663.904628702078</t>
  </si>
  <si>
    <t>-614.904258657368 224.668185547232 -533.474649170994</t>
  </si>
  <si>
    <t>-616.887540827928 380.30574507348 -523.038021268422</t>
  </si>
  <si>
    <t>-508.589098648387 607.179082883955 -395.059394036155</t>
  </si>
  <si>
    <t>-291.249864322814 538.269912635753 -350.745554175883</t>
  </si>
  <si>
    <t>-617.350388081783 162.009748268125 -532.034263756767</t>
  </si>
  <si>
    <t>-631.549973362481 8.96523748789218 -505.33148188988</t>
  </si>
  <si>
    <t>-437.964297756448 53.8650436287573 -255.709328958938</t>
  </si>
  <si>
    <t>-565.069493853776 298.804720344027 -101.407912656621</t>
  </si>
  <si>
    <t>-587.236726604933 297.601186378965 313.573741727728</t>
  </si>
  <si>
    <t>-627.285942264123 321.030140466172 774.310028433272</t>
  </si>
  <si>
    <t>-476.84349311441 325.920968048052 831.116488692921</t>
  </si>
  <si>
    <t>-537.111608244836 116.293462897851 -98.205946278924</t>
  </si>
  <si>
    <t>-532.120517236313 103.762557369456 317.15016435727</t>
  </si>
  <si>
    <t>-566.991274127298 48.090137855929 775.545130127341</t>
  </si>
  <si>
    <t>-413.934771693607 59.4261587384476 823.805107730755</t>
  </si>
  <si>
    <t>9763-20170724T120919.675303600.bin</t>
  </si>
  <si>
    <t>-550.826198469463 207.565847420792 -98.1200291656248</t>
  </si>
  <si>
    <t>-574.777691381475 201.911477249992 -206.063707499037</t>
  </si>
  <si>
    <t>-588.989268401427 198.842169218542 -297.794069901338</t>
  </si>
  <si>
    <t>-600.338678521144 196.547400804322 -380.884673168556</t>
  </si>
  <si>
    <t>-609.612282859472 194.688072742741 -464.243422567664</t>
  </si>
  <si>
    <t>-620.873910635185 192.370807408536 -586.361206131813</t>
  </si>
  <si>
    <t>-609.765841853319 192.523075078794 -663.929162355283</t>
  </si>
  <si>
    <t>-614.7201009598 224.717424858601 -533.483263586753</t>
  </si>
  <si>
    <t>-616.765932530911 380.344362383664 -522.936182602153</t>
  </si>
  <si>
    <t>-508.555327519313 607.121663594193 -394.713155309486</t>
  </si>
  <si>
    <t>-291.233153808669 538.164968205223 -350.389495159058</t>
  </si>
  <si>
    <t>-617.144685281553 162.057954645189 -532.070607831723</t>
  </si>
  <si>
    <t>-631.309354731233 9.00238859013257 -505.429622344001</t>
  </si>
  <si>
    <t>-437.773100547786 53.9827249151097 -255.643619129042</t>
  </si>
  <si>
    <t>-564.973264836439 298.761526492765 -101.413397389903</t>
  </si>
  <si>
    <t>-587.192031072407 297.588703060297 313.565581464926</t>
  </si>
  <si>
    <t>-627.290312702581 321.052257913657 774.306059776327</t>
  </si>
  <si>
    <t>-476.852187929228 325.912403761407 831.126625259769</t>
  </si>
  <si>
    <t>-537.034882853389 116.248687762031 -98.2091225494768</t>
  </si>
  <si>
    <t>-532.117813519767 103.688237119219 317.14687477642</t>
  </si>
  <si>
    <t>-566.983093150242 48.0924963277193 775.552797190465</t>
  </si>
  <si>
    <t>-413.927643180836 59.4115143812373 823.819866428501</t>
  </si>
  <si>
    <t>9763-20170724T120919.743494100.bin</t>
  </si>
  <si>
    <t>-550.561351803271 207.357527414616 -98.1319565172261</t>
  </si>
  <si>
    <t>-574.502616133181 201.700017116302 -206.077809413169</t>
  </si>
  <si>
    <t>-588.727729649734 198.664358969093 -297.807054110717</t>
  </si>
  <si>
    <t>-600.097579249908 196.414803064914 -380.896214191541</t>
  </si>
  <si>
    <t>-609.3994063607 194.616753310122 -464.253151913642</t>
  </si>
  <si>
    <t>-620.710338429214 192.406874986588 -586.368290963788</t>
  </si>
  <si>
    <t>-609.604023350392 192.669883780663 -663.936201358104</t>
  </si>
  <si>
    <t>-614.561181162945 224.708001583598 -533.462073283846</t>
  </si>
  <si>
    <t>-616.685203080718 380.327694459405 -522.707063292218</t>
  </si>
  <si>
    <t>-508.942074173482 607.162373045588 -394.192117247031</t>
  </si>
  <si>
    <t>-291.648861136359 538.208994486268 -349.721641806265</t>
  </si>
  <si>
    <t>-616.933229992079 162.044989709996 -532.108347571757</t>
  </si>
  <si>
    <t>-631.058917609084 8.96871273345755 -505.584535069901</t>
  </si>
  <si>
    <t>-437.744600358293 54.3326853496526 -256.098630807811</t>
  </si>
  <si>
    <t>-564.736756812419 298.612225051103 -101.424186937383</t>
  </si>
  <si>
    <t>-587.033150837915 297.502297940269 313.550837378171</t>
  </si>
  <si>
    <t>-627.297777703223 321.094943033333 774.283820517996</t>
  </si>
  <si>
    <t>-476.875914393412 325.989960204505 831.144504804271</t>
  </si>
  <si>
    <t>-536.75335103063 116.001063122377 -98.2170079742366</t>
  </si>
  <si>
    <t>-531.970890012284 103.471675428581 317.141590591914</t>
  </si>
  <si>
    <t>-566.955090254392 47.9918680493304 775.5625453953</t>
  </si>
  <si>
    <t>-413.853218361105 58.6154049507029 823.840744060629</t>
  </si>
  <si>
    <t>9763-20170724T120919.774576200.bin</t>
  </si>
  <si>
    <t>-550.403069085264 207.218516965841 -98.1428297088409</t>
  </si>
  <si>
    <t>-574.345712059944 201.55055206794 -206.08782939647</t>
  </si>
  <si>
    <t>-588.606006391048 198.519104339222 -297.811793415377</t>
  </si>
  <si>
    <t>-600.02104607914 196.279816688924 -380.894982229232</t>
  </si>
  <si>
    <t>-609.381466352835 194.498926854071 -464.245770769637</t>
  </si>
  <si>
    <t>-620.792382312004 192.322963946435 -586.352257208197</t>
  </si>
  <si>
    <t>-609.709103011601 192.643774773989 -663.923217373631</t>
  </si>
  <si>
    <t>-614.615859513362 224.61010920394 -533.440545374489</t>
  </si>
  <si>
    <t>-616.761824171343 380.21562581667 -522.587899459737</t>
  </si>
  <si>
    <t>-509.258905486468 607.204847352477 -394.144695832716</t>
  </si>
  <si>
    <t>-291.962654817536 538.25174026018 -349.688628357037</t>
  </si>
  <si>
    <t>-616.954901884882 161.94551295907 -532.105284036391</t>
  </si>
  <si>
    <t>-631.052661173529 8.86072077730296 -505.61950479807</t>
  </si>
  <si>
    <t>-437.785934321479 54.3531213956933 -256.463007050882</t>
  </si>
  <si>
    <t>-564.596712854854 298.51542590224 -101.431543495354</t>
  </si>
  <si>
    <t>-586.925404631217 297.477001269061 313.541825310619</t>
  </si>
  <si>
    <t>-627.265421832733 321.183908810292 774.264794884982</t>
  </si>
  <si>
    <t>-476.858664044794 326.197522308054 831.155136624931</t>
  </si>
  <si>
    <t>-536.565565229718 115.805084641208 -98.2267271838297</t>
  </si>
  <si>
    <t>-531.831998094193 103.337895683824 317.134260708272</t>
  </si>
  <si>
    <t>-566.944133680522 47.9848328802213 775.566121905379</t>
  </si>
  <si>
    <t>-413.857524742059 58.8051262191339 823.849050043571</t>
  </si>
  <si>
    <t>9763-20170724T120919.841591100.bin</t>
  </si>
  <si>
    <t>-550.208185610117 206.824374767505 -98.1437440653885</t>
  </si>
  <si>
    <t>-574.1341593195 201.14582917087 -206.091939177497</t>
  </si>
  <si>
    <t>-588.429366837461 198.120537490546 -297.810679366454</t>
  </si>
  <si>
    <t>-599.895521027818 195.893784140741 -380.887134313023</t>
  </si>
  <si>
    <t>-609.326561309597 194.133876250667 -464.230224916426</t>
  </si>
  <si>
    <t>-620.861988429953 191.999563640814 -586.325802170248</t>
  </si>
  <si>
    <t>-609.740282880405 192.402346903416 -663.890942585059</t>
  </si>
  <si>
    <t>-614.679844144524 224.270488430132 -533.405093744372</t>
  </si>
  <si>
    <t>-616.968878710973 379.870429775068 -522.412546689601</t>
  </si>
  <si>
    <t>-509.762383199456 607.099114951504 -394.145414890874</t>
  </si>
  <si>
    <t>-292.464667962817 538.154392894541 -349.683616411237</t>
  </si>
  <si>
    <t>-616.920797702884 161.601785256038 -532.097595845059</t>
  </si>
  <si>
    <t>-630.895807738991 8.48680895281041 -505.681346734645</t>
  </si>
  <si>
    <t>-437.744908887195 54.0666345303023 -256.992844643435</t>
  </si>
  <si>
    <t>-564.537803732966 298.174910698905 -101.435613506857</t>
  </si>
  <si>
    <t>-586.812183608718 297.278610325749 313.541123892942</t>
  </si>
  <si>
    <t>-627.251863149117 321.248980641846 774.233653448226</t>
  </si>
  <si>
    <t>-476.867714424123 326.360098344405 831.174706084521</t>
  </si>
  <si>
    <t>-536.261385047321 115.341218109057 -98.2433206220435</t>
  </si>
  <si>
    <t>-531.644136685742 102.91360007783 317.120215907463</t>
  </si>
  <si>
    <t>-566.915235946391 47.9376314633403 775.576237474727</t>
  </si>
  <si>
    <t>-413.827093206085 58.6421461066552 823.880200696492</t>
  </si>
  <si>
    <t>9763-20170724T120919.905780100.bin</t>
  </si>
  <si>
    <t>-550.121778403058 206.27102628379 -98.1917185749684</t>
  </si>
  <si>
    <t>-574.012377567315 200.566275677545 -206.146313644312</t>
  </si>
  <si>
    <t>-588.218164389246 197.527186590794 -297.878471349681</t>
  </si>
  <si>
    <t>-599.579484605589 195.289546710236 -380.969075632842</t>
  </si>
  <si>
    <t>-608.881439476842 193.520968950525 -464.326728367076</t>
  </si>
  <si>
    <t>-620.201613806441 191.3753480771 -586.442135686523</t>
  </si>
  <si>
    <t>-609.003580917476 191.855070008852 -663.995815678497</t>
  </si>
  <si>
    <t>-614.170287161844 223.653297560978 -533.508142669187</t>
  </si>
  <si>
    <t>-616.762619558538 379.238449086008 -522.482766157077</t>
  </si>
  <si>
    <t>-509.938436777692 606.590263732002 -394.11437848383</t>
  </si>
  <si>
    <t>-292.525862484762 537.915415232231 -349.796725679698</t>
  </si>
  <si>
    <t>-616.298483620982 160.98045539041 -532.209615348977</t>
  </si>
  <si>
    <t>-630.06760577322 7.84351717893173 -505.825560195019</t>
  </si>
  <si>
    <t>-437.621088534998 53.8819422767492 -258.2313350774</t>
  </si>
  <si>
    <t>-564.523651580315 297.672310968835 -101.486700656512</t>
  </si>
  <si>
    <t>-586.829081525033 296.958517512362 313.488682302405</t>
  </si>
  <si>
    <t>-627.245817833918 321.286602999918 774.183674210589</t>
  </si>
  <si>
    <t>-476.870355165414 326.291432484651 831.157242565597</t>
  </si>
  <si>
    <t>-536.091681408113 114.723467233171 -98.2823092030097</t>
  </si>
  <si>
    <t>-531.645964820808 102.343493213846 317.084469621273</t>
  </si>
  <si>
    <t>-566.908929951612 47.9190505532267 775.591369193707</t>
  </si>
  <si>
    <t>-413.825217308944 58.6659974129354 823.899792957616</t>
  </si>
  <si>
    <t>9763-20170724T120919.944885000.bin</t>
  </si>
  <si>
    <t>-550.180106408786 206.111139823236 -98.2143065693881</t>
  </si>
  <si>
    <t>-574.050238189966 200.387040239534 -206.172382269313</t>
  </si>
  <si>
    <t>-588.17387673107 197.343057693307 -297.917065471755</t>
  </si>
  <si>
    <t>-599.434511312132 195.104146614379 -381.021420145108</t>
  </si>
  <si>
    <t>-608.609331081289 193.336472508814 -464.39306748544</t>
  </si>
  <si>
    <t>-619.714288837877 191.194410368436 -586.528299997676</t>
  </si>
  <si>
    <t>-608.458339045893 191.712526810483 -664.073456015495</t>
  </si>
  <si>
    <t>-613.811905889237 223.471935645007 -533.579527794891</t>
  </si>
  <si>
    <t>-616.592111961704 379.052599357371 -522.568247750609</t>
  </si>
  <si>
    <t>-509.920353432511 606.345269477511 -393.969132083651</t>
  </si>
  <si>
    <t>-292.405868403819 537.997097459719 -349.646276367804</t>
  </si>
  <si>
    <t>-615.871119143372 160.796758252206 -532.293128403595</t>
  </si>
  <si>
    <t>-629.54423410391 7.64025595987528 -505.951659253114</t>
  </si>
  <si>
    <t>-437.069523369673 53.3234979281833 -258.341195801433</t>
  </si>
  <si>
    <t>-564.636481224917 297.519980955881 -101.526384596641</t>
  </si>
  <si>
    <t>-586.874554712766 296.850617865954 313.452707715321</t>
  </si>
  <si>
    <t>-627.236847718613 321.311502986181 774.151848712062</t>
  </si>
  <si>
    <t>-476.867632083842 326.454779402489 831.129609337466</t>
  </si>
  <si>
    <t>-536.11593140977 114.592723301284 -98.2999572558363</t>
  </si>
  <si>
    <t>-531.705918617476 102.205336459406 317.066967208697</t>
  </si>
  <si>
    <t>-566.909518702327 47.9265648560825 775.597086293684</t>
  </si>
  <si>
    <t>-413.855163491994 59.1214056089732 823.896823612849</t>
  </si>
  <si>
    <t>9763-20170724T120919.977983800.bin</t>
  </si>
  <si>
    <t>-550.276603690392 205.984071040177 -98.2344681786484</t>
  </si>
  <si>
    <t>-574.133560040379 200.236213569194 -206.194256995745</t>
  </si>
  <si>
    <t>-588.206044751818 197.194252587287 -297.946886048546</t>
  </si>
  <si>
    <t>-599.403689562403 194.964445309816 -381.059895223548</t>
  </si>
  <si>
    <t>-608.498340205646 193.213641706187 -464.440620413589</t>
  </si>
  <si>
    <t>-619.46701041177 191.104221872703 -586.588742890801</t>
  </si>
  <si>
    <t>-608.185235347008 191.661577239295 -664.129894520708</t>
  </si>
  <si>
    <t>-613.655003915584 223.368731333195 -533.62219977044</t>
  </si>
  <si>
    <t>-616.55381166472 378.948982137301 -522.601145076366</t>
  </si>
  <si>
    <t>-509.937895886578 606.048645958158 -393.615016468101</t>
  </si>
  <si>
    <t>-292.351593907201 537.898993624584 -349.339103213298</t>
  </si>
  <si>
    <t>-615.653133532349 160.690772556519 -532.36034822633</t>
  </si>
  <si>
    <t>-629.17238864674 7.513591598208 -506.048797645879</t>
  </si>
  <si>
    <t>-436.494725165914 52.965824922104 -258.220349074135</t>
  </si>
  <si>
    <t>-564.822709066235 297.370306457613 -101.562469018434</t>
  </si>
  <si>
    <t>-586.936502494302 296.801212110646 313.423394967753</t>
  </si>
  <si>
    <t>-627.251644319823 321.290713327467 774.1269021308</t>
  </si>
  <si>
    <t>-476.878098580835 326.293433540252 831.105903840469</t>
  </si>
  <si>
    <t>-536.129656642223 114.494879839116 -98.3090628410721</t>
  </si>
  <si>
    <t>-531.757731012868 102.134206520746 317.059090162505</t>
  </si>
  <si>
    <t>-566.914667008437 47.9235021145139 775.602495474176</t>
  </si>
  <si>
    <t>-413.849710970748 59.0041461876003 823.895246035904</t>
  </si>
  <si>
    <t>9763-20170724T120920.055191800.bin</t>
  </si>
  <si>
    <t>-550.529065982237 205.854840839762 -98.2611009725778</t>
  </si>
  <si>
    <t>-574.397998056055 200.06105225088 -206.21568461355</t>
  </si>
  <si>
    <t>-588.408020704981 197.004890523941 -297.977480443627</t>
  </si>
  <si>
    <t>-599.519422398958 194.768193293477 -381.101887649012</t>
  </si>
  <si>
    <t>-608.497412584865 193.017435010873 -464.49536521319</t>
  </si>
  <si>
    <t>-619.261976498341 190.914410406057 -586.661772095987</t>
  </si>
  <si>
    <t>-607.954681556693 191.521661850786 -664.19880228784</t>
  </si>
  <si>
    <t>-613.61296089058 223.178573557364 -533.677307100026</t>
  </si>
  <si>
    <t>-616.841333060825 378.751897455891 -522.660817601507</t>
  </si>
  <si>
    <t>-510.054192391438 605.299177500553 -392.847595894841</t>
  </si>
  <si>
    <t>-292.363070751705 537.411367076154 -348.684613973038</t>
  </si>
  <si>
    <t>-615.464191516595 160.495623773546 -532.435006287092</t>
  </si>
  <si>
    <t>-628.564783476591 7.2705111250034 -506.218653911766</t>
  </si>
  <si>
    <t>-436.18046357188 52.7038027448907 -258.141606063345</t>
  </si>
  <si>
    <t>-565.312243986114 297.174790669024 -101.583292798693</t>
  </si>
  <si>
    <t>-587.119746967201 296.717565903238 313.418949859857</t>
  </si>
  <si>
    <t>-627.294713363142 321.181075993814 774.117445087154</t>
  </si>
  <si>
    <t>-476.912120170533 326.090091303894 831.080549205222</t>
  </si>
  <si>
    <t>-536.151757789794 114.448732659821 -98.3261631879985</t>
  </si>
  <si>
    <t>-531.760855986784 102.102198040267 317.042264486395</t>
  </si>
  <si>
    <t>-566.929656115566 47.8689550924171 775.587100391459</t>
  </si>
  <si>
    <t>-413.793519066976 58.0425596425171 823.853421341634</t>
  </si>
  <si>
    <t>9763-20170724T120920.073236300.bin</t>
  </si>
  <si>
    <t>-550.70057569628 205.7985759066 -98.2624093093378</t>
  </si>
  <si>
    <t>-574.580994904616 199.981350926882 -206.21320926072</t>
  </si>
  <si>
    <t>-588.564199646208 196.929909587305 -297.979234120133</t>
  </si>
  <si>
    <t>-599.635755713187 194.704946433677 -381.109229882245</t>
  </si>
  <si>
    <t>-608.55779921622 192.973193274724 -464.509036116229</t>
  </si>
  <si>
    <t>-619.22274203743 190.904818298 -586.684779308211</t>
  </si>
  <si>
    <t>-607.908257568279 191.553624566589 -664.220509360533</t>
  </si>
  <si>
    <t>-613.64097868971 223.154634939525 -533.684540737681</t>
  </si>
  <si>
    <t>-616.994501861405 378.728622570081 -522.667726334452</t>
  </si>
  <si>
    <t>-510.173148801905 605.007887851927 -392.415902872424</t>
  </si>
  <si>
    <t>-292.384449230701 537.399853476979 -348.305068653276</t>
  </si>
  <si>
    <t>-615.445221578729 160.46995110003 -532.465832069199</t>
  </si>
  <si>
    <t>-628.497686523385 7.2319053079525 -506.283223651608</t>
  </si>
  <si>
    <t>-436.144293057169 52.9202371962913 -258.692226293803</t>
  </si>
  <si>
    <t>-565.665773024734 296.99312179058 -101.578417343033</t>
  </si>
  <si>
    <t>-587.251399036093 296.59272028175 313.435456000372</t>
  </si>
  <si>
    <t>-627.331439622531 321.080699329156 774.13143439046</t>
  </si>
  <si>
    <t>-476.935368733672 325.91385669136 831.06558795153</t>
  </si>
  <si>
    <t>-536.154334466161 114.472315743554 -98.3331244690515</t>
  </si>
  <si>
    <t>-531.743490273544 102.176729983194 317.036600395522</t>
  </si>
  <si>
    <t>-566.952664448059 47.8918071235692 775.574494560475</t>
  </si>
  <si>
    <t>-413.849022043217 58.7198246181574 823.801474150207</t>
  </si>
  <si>
    <t>9763-20170724T120920.146003000.bin</t>
  </si>
  <si>
    <t>-550.829304268019 205.618452668871 -98.2352479252919</t>
  </si>
  <si>
    <t>-574.745444071373 199.815709722517 -206.178860919257</t>
  </si>
  <si>
    <t>-588.732082538156 196.79910560898 -297.945494068166</t>
  </si>
  <si>
    <t>-599.795035710839 194.613211169411 -381.077721639471</t>
  </si>
  <si>
    <t>-608.69650098551 192.927565782612 -464.480716512906</t>
  </si>
  <si>
    <t>-619.317894564952 190.932975429138 -586.661371023763</t>
  </si>
  <si>
    <t>-608.03124381385 191.602731366814 -664.201038446352</t>
  </si>
  <si>
    <t>-613.758529201112 223.150850293855 -533.639410151729</t>
  </si>
  <si>
    <t>-617.129336760577 378.718851740803 -522.576882986728</t>
  </si>
  <si>
    <t>-510.200107735601 604.566098596884 -391.665712885788</t>
  </si>
  <si>
    <t>-292.22394652166 537.432713381189 -347.756410193353</t>
  </si>
  <si>
    <t>-615.556201833928 160.465234099053 -532.459884093131</t>
  </si>
  <si>
    <t>-628.638321122256 7.23615164004718 -506.261552192627</t>
  </si>
  <si>
    <t>-435.856412999189 52.8802411254069 -259.620111459288</t>
  </si>
  <si>
    <t>-565.880226708549 296.536214322307 -101.509125590507</t>
  </si>
  <si>
    <t>-587.665957184878 296.035036359961 313.494162364196</t>
  </si>
  <si>
    <t>-627.420609860073 320.918683285935 774.183536781858</t>
  </si>
  <si>
    <t>-476.984144897932 325.861499014898 831.001284931894</t>
  </si>
  <si>
    <t>-536.185094423013 114.541756396535 -98.3245812525066</t>
  </si>
  <si>
    <t>-531.693902716377 102.215640038907 317.043264661778</t>
  </si>
  <si>
    <t>-566.981131213306 47.9322344404563 775.545621768382</t>
  </si>
  <si>
    <t>-413.929255088109 59.6553997946141 823.727720527978</t>
  </si>
  <si>
    <t>9763-20170724T120920.179102100.bin</t>
  </si>
  <si>
    <t>-550.748667627514 205.506179700298 -98.2091168799566</t>
  </si>
  <si>
    <t>-574.690075444759 199.742873645391 -206.149327525371</t>
  </si>
  <si>
    <t>-588.659019245497 196.7592313368 -297.919705082136</t>
  </si>
  <si>
    <t>-599.690319126156 194.602501872724 -381.057049570567</t>
  </si>
  <si>
    <t>-608.544386820253 192.944579550914 -464.465554124212</t>
  </si>
  <si>
    <t>-619.079238613642 190.988709512229 -586.654454208371</t>
  </si>
  <si>
    <t>-607.774614440095 191.633645898155 -664.191577962543</t>
  </si>
  <si>
    <t>-613.555636835907 223.189828918632 -533.618372152112</t>
  </si>
  <si>
    <t>-616.933302241558 378.76043446301 -522.521580385391</t>
  </si>
  <si>
    <t>-509.716734283732 604.327544403137 -391.36265175838</t>
  </si>
  <si>
    <t>-291.661877550491 537.332666095938 -347.632855206042</t>
  </si>
  <si>
    <t>-615.357592796659 160.504090855915 -532.459708607694</t>
  </si>
  <si>
    <t>-628.502067608262 7.2892835744924 -506.249160940748</t>
  </si>
  <si>
    <t>-435.519551890731 52.7965868421813 -260.08191032367</t>
  </si>
  <si>
    <t>-565.748406156121 296.3613636755 -101.464317299113</t>
  </si>
  <si>
    <t>-587.674945803706 295.852430615982 313.531556627196</t>
  </si>
  <si>
    <t>-627.477102281556 320.839206003408 774.215086833695</t>
  </si>
  <si>
    <t>-477.014704544272 325.729565808168 830.968422833582</t>
  </si>
  <si>
    <t>-536.111442196223 114.507914722173 -98.3250457917441</t>
  </si>
  <si>
    <t>-531.635647584349 102.129709692415 317.041494115002</t>
  </si>
  <si>
    <t>-566.974844583448 47.8386162434792 775.538042849388</t>
  </si>
  <si>
    <t>-413.862027709212 58.7035208380971 823.727914467682</t>
  </si>
  <si>
    <t>9763-20170724T120920.239257900.bin</t>
  </si>
  <si>
    <t>-550.357948484514 205.528023810292 -98.1353324034917</t>
  </si>
  <si>
    <t>-574.435464289662 199.864889962832 -206.050629008643</t>
  </si>
  <si>
    <t>-588.401308499637 196.963722294725 -297.824105709934</t>
  </si>
  <si>
    <t>-599.38230575732 194.880230726319 -380.969760860422</t>
  </si>
  <si>
    <t>-608.138770499404 193.291881513208 -464.39009429984</t>
  </si>
  <si>
    <t>-618.478790223738 191.433632261961 -586.597104662617</t>
  </si>
  <si>
    <t>-607.148020978186 192.030324958603 -664.130787545404</t>
  </si>
  <si>
    <t>-613.031188442508 223.591968317834 -533.527265977108</t>
  </si>
  <si>
    <t>-616.349643269608 379.154871257743 -522.412561789415</t>
  </si>
  <si>
    <t>-507.900740077179 603.841270465914 -390.756046173553</t>
  </si>
  <si>
    <t>-289.688082269129 536.892404372571 -347.748868432781</t>
  </si>
  <si>
    <t>-614.852183801157 160.906021341633 -532.420103403773</t>
  </si>
  <si>
    <t>-628.108179253261 7.68223207437677 -506.237573304014</t>
  </si>
  <si>
    <t>-434.728999110912 53.4749031902313 -260.639009900099</t>
  </si>
  <si>
    <t>-565.177504352577 296.316686756533 -101.343277933726</t>
  </si>
  <si>
    <t>-587.154310633442 295.720540471536 313.649822627333</t>
  </si>
  <si>
    <t>-627.543990615192 320.675561285299 774.295392061725</t>
  </si>
  <si>
    <t>-477.050603951335 325.348042301089 830.985386498125</t>
  </si>
  <si>
    <t>-535.969018166413 114.677470902164 -98.3243260972924</t>
  </si>
  <si>
    <t>-531.446581870238 102.265361003279 317.040678639104</t>
  </si>
  <si>
    <t>-566.981296032054 47.8617756359761 775.519391005944</t>
  </si>
  <si>
    <t>-413.888237716957 58.9485989645102 823.721155967295</t>
  </si>
  <si>
    <t>9763-20170724T120920.277368100.bin</t>
  </si>
  <si>
    <t>-550.014447978494 205.718599916233 -98.0765406797943</t>
  </si>
  <si>
    <t>-574.197651699973 200.097027471772 -205.970404084866</t>
  </si>
  <si>
    <t>-588.195976622337 197.248432824651 -297.740608180522</t>
  </si>
  <si>
    <t>-599.183129227925 195.21884805028 -380.886753325841</t>
  </si>
  <si>
    <t>-607.922091719866 193.690485329309 -464.309895826778</t>
  </si>
  <si>
    <t>-618.21050534128 191.925125370447 -586.522687603392</t>
  </si>
  <si>
    <t>-606.884365198507 192.515146272615 -664.057145491069</t>
  </si>
  <si>
    <t>-612.769523154048 224.042893594882 -533.427679755476</t>
  </si>
  <si>
    <t>-615.987267372944 379.605442397679 -522.298891913842</t>
  </si>
  <si>
    <t>-506.613039393118 603.809896293594 -390.586214323204</t>
  </si>
  <si>
    <t>-288.371383626375 536.692796602969 -347.990381380922</t>
  </si>
  <si>
    <t>-614.622592449625 161.35642585997 -532.366056929149</t>
  </si>
  <si>
    <t>-627.988679291907 8.13637334805708 -506.242450120381</t>
  </si>
  <si>
    <t>-434.507230906311 54.272175091279 -260.838375449149</t>
  </si>
  <si>
    <t>-564.725140245545 296.483782353465 -101.253078604444</t>
  </si>
  <si>
    <t>-586.731074405783 295.824120686164 313.738375057482</t>
  </si>
  <si>
    <t>-627.53995356014 320.660095554739 774.345531916712</t>
  </si>
  <si>
    <t>-477.050235725789 325.589204952755 831.023503990784</t>
  </si>
  <si>
    <t>-535.664928031895 114.902679315661 -98.301290532768</t>
  </si>
  <si>
    <t>-531.377609123693 102.484116401009 317.066039352769</t>
  </si>
  <si>
    <t>-566.942355476511 47.8389070050246 775.511463911326</t>
  </si>
  <si>
    <t>-413.889166817486 59.2049595241115 823.774905782096</t>
  </si>
  <si>
    <t>9763-20170724T120920.343547600.bin</t>
  </si>
  <si>
    <t>-548.944721372295 206.41677506208 -97.8988804619638</t>
  </si>
  <si>
    <t>-573.292389356749 200.936639941857 -205.763020204988</t>
  </si>
  <si>
    <t>-587.414970197803 198.222187436818 -297.518228544357</t>
  </si>
  <si>
    <t>-598.50862957344 196.32241630724 -380.653313536911</t>
  </si>
  <si>
    <t>-607.348062477176 194.931569070442 -464.068482814781</t>
  </si>
  <si>
    <t>-617.776519562987 193.376138545452 -586.272098016963</t>
  </si>
  <si>
    <t>-606.524527745103 193.977596429068 -663.817195383217</t>
  </si>
  <si>
    <t>-612.229471918955 225.401070964635 -533.131979010629</t>
  </si>
  <si>
    <t>-615.087280864881 380.974014940183 -521.990974830871</t>
  </si>
  <si>
    <t>-502.939338635681 603.756223222654 -390.197667762425</t>
  </si>
  <si>
    <t>-284.629365140396 536.652858920772 -347.931636284471</t>
  </si>
  <si>
    <t>-614.171780349887 162.716098293605 -532.168318264023</t>
  </si>
  <si>
    <t>-627.790484210169 9.49544901612035 -506.176500336227</t>
  </si>
  <si>
    <t>-434.209078480723 56.0027364945547 -260.877356164552</t>
  </si>
  <si>
    <t>-563.471983223104 297.048601170069 -100.976306747757</t>
  </si>
  <si>
    <t>-585.677819707444 296.161929793048 314.004031750168</t>
  </si>
  <si>
    <t>-627.527049021968 320.596146048078 774.511815802905</t>
  </si>
  <si>
    <t>-477.047898060691 325.472817951676 831.222062695716</t>
  </si>
  <si>
    <t>-534.740949157979 115.66107739137 -98.1384570575455</t>
  </si>
  <si>
    <t>-530.455286227457 103.249986774734 317.229053729578</t>
  </si>
  <si>
    <t>-566.45805613559 47.802211435652 775.571601791984</t>
  </si>
  <si>
    <t>-413.679916128371 59.2097724041789 824.689138669414</t>
  </si>
  <si>
    <t>9763-20170724T120920.377690800.bin</t>
  </si>
  <si>
    <t>-548.184483712628 206.690848706281 -97.7000526804065</t>
  </si>
  <si>
    <t>-572.617224532244 201.285443540477 -205.548565623429</t>
  </si>
  <si>
    <t>-586.794194538203 198.640489619023 -297.297461026358</t>
  </si>
  <si>
    <t>-597.929772042999 196.807261405819 -380.42867377671</t>
  </si>
  <si>
    <t>-606.803724230751 195.485847582999 -463.841155177897</t>
  </si>
  <si>
    <t>-617.274365595981 194.034494420762 -586.0425382235</t>
  </si>
  <si>
    <t>-606.05277899551 194.648722074015 -663.591894321869</t>
  </si>
  <si>
    <t>-611.65251947276 226.012399565946 -532.881770032136</t>
  </si>
  <si>
    <t>-614.167155249054 381.595157576163 -521.75128621932</t>
  </si>
  <si>
    <t>-500.537891044344 603.484528588358 -389.720611708762</t>
  </si>
  <si>
    <t>-282.232122717107 536.447631242944 -347.327399136459</t>
  </si>
  <si>
    <t>-613.707363102306 163.330284044668 -531.961286522343</t>
  </si>
  <si>
    <t>-627.576871265942 10.1242221286113 -506.032170414854</t>
  </si>
  <si>
    <t>-433.858827263629 56.7137882874963 -260.700711356223</t>
  </si>
  <si>
    <t>-562.695331183276 297.319972072435 -100.742492918758</t>
  </si>
  <si>
    <t>-585.085077251604 296.297754754009 314.227665282234</t>
  </si>
  <si>
    <t>-627.5057387753 320.588206372541 774.706815939945</t>
  </si>
  <si>
    <t>-477.035508993844 325.409389163126 831.44569684519</t>
  </si>
  <si>
    <t>-534.032799697506 115.835360445345 -97.9405657760909</t>
  </si>
  <si>
    <t>-529.354960893561 103.854309242051 317.435365573096</t>
  </si>
  <si>
    <t>-565.857238451359 47.8010050568544 775.631177476332</t>
  </si>
  <si>
    <t>-413.373244404655 58.4917373654391 825.812626320462</t>
  </si>
  <si>
    <t>9763-20170724T120920.442390100.bin</t>
  </si>
  <si>
    <t>-546.459884980026 207.256612612739 -97.2935263897969</t>
  </si>
  <si>
    <t>-570.891916802809 201.971197301178 -205.148231124618</t>
  </si>
  <si>
    <t>-585.027526251763 199.415051421743 -296.905993557908</t>
  </si>
  <si>
    <t>-596.109725116441 197.659567022566 -380.045856634542</t>
  </si>
  <si>
    <t>-604.914278442222 196.409868604936 -463.466912256869</t>
  </si>
  <si>
    <t>-615.26600994111 195.056764378067 -585.679491665104</t>
  </si>
  <si>
    <t>-604.134284357553 195.687803888159 -663.241757399712</t>
  </si>
  <si>
    <t>-609.577053935493 226.98781984266 -532.497687784374</t>
  </si>
  <si>
    <t>-611.369716991519 382.591690612753 -521.560090721922</t>
  </si>
  <si>
    <t>-495.018360895287 602.676346881361 -388.880744283019</t>
  </si>
  <si>
    <t>-276.84291261337 535.380297167992 -346.228135047259</t>
  </si>
  <si>
    <t>-611.870427772733 164.313308600829 -531.60961922004</t>
  </si>
  <si>
    <t>-626.322436235254 11.1428034666476 -505.776967047958</t>
  </si>
  <si>
    <t>-432.683305845566 57.4922312093649 -260.514962004344</t>
  </si>
  <si>
    <t>-560.818699611817 297.995703044217 -100.335716342649</t>
  </si>
  <si>
    <t>-583.819501306374 296.605765725285 314.599953407539</t>
  </si>
  <si>
    <t>-627.461937490427 320.58845825129 774.969526567081</t>
  </si>
  <si>
    <t>-477.011374218124 325.195280435247 831.778228430196</t>
  </si>
  <si>
    <t>-532.4452912195 116.382407463576 -97.5477303713864</t>
  </si>
  <si>
    <t>-527.901658061026 104.512719122419 317.832859828037</t>
  </si>
  <si>
    <t>-564.638991829488 47.571393021874 775.950219608558</t>
  </si>
  <si>
    <t>-412.8193203453 58.5248732149814 828.052374273777</t>
  </si>
  <si>
    <t>9763-20170724T120920.474967000.bin</t>
  </si>
  <si>
    <t>-545.561691347549 207.64974505666 -97.169686347667</t>
  </si>
  <si>
    <t>-569.902854414032 202.437700722398 -205.048539851337</t>
  </si>
  <si>
    <t>-583.990467090862 199.921119955539 -296.814687796911</t>
  </si>
  <si>
    <t>-595.041709532948 198.195491299533 -379.959293760014</t>
  </si>
  <si>
    <t>-603.827846929564 196.96981093149 -463.382556663374</t>
  </si>
  <si>
    <t>-614.166912125073 195.645207367318 -585.596763152307</t>
  </si>
  <si>
    <t>-603.12177966994 196.281185196735 -663.171151946245</t>
  </si>
  <si>
    <t>-608.420318475485 227.561404417139 -532.412089844129</t>
  </si>
  <si>
    <t>-609.842105338419 383.178247713899 -521.605551440102</t>
  </si>
  <si>
    <t>-492.38726330858 602.585024897218 -388.776550482333</t>
  </si>
  <si>
    <t>-274.353671598027 534.995489988701 -345.863181147116</t>
  </si>
  <si>
    <t>-610.840004067353 164.891725141121 -531.528278274154</t>
  </si>
  <si>
    <t>-625.587108059164 11.7546502962375 -505.669269840186</t>
  </si>
  <si>
    <t>-432.030676299691 57.6839549953081 -260.469016021849</t>
  </si>
  <si>
    <t>-559.58436307411 298.475591545689 -100.203136358899</t>
  </si>
  <si>
    <t>-583.046395709616 296.981329059397 314.706356265401</t>
  </si>
  <si>
    <t>-627.414214483212 320.673750642469 775.016634738975</t>
  </si>
  <si>
    <t>-476.982809839942 325.445509346101 831.862444460424</t>
  </si>
  <si>
    <t>-531.864151672991 116.737854078809 -97.4412762483561</t>
  </si>
  <si>
    <t>-527.8231299746 104.534189110525 317.934850800763</t>
  </si>
  <si>
    <t>-564.556923761896 47.5157792308366 775.960545901978</t>
  </si>
  <si>
    <t>-412.764822692909 57.8753175042864 828.263987557204</t>
  </si>
  <si>
    <t>9763-20170724T120920.547666000.bin</t>
  </si>
  <si>
    <t>-544.333282836834 208.590942312651 -97.0906187408143</t>
  </si>
  <si>
    <t>-568.378877707896 203.555657557122 -205.044167260435</t>
  </si>
  <si>
    <t>-582.353352680341 201.112565580554 -296.82962464985</t>
  </si>
  <si>
    <t>-593.359945670785 199.432677090776 -379.981183734335</t>
  </si>
  <si>
    <t>-602.160222382062 198.23072935797 -463.403187948225</t>
  </si>
  <si>
    <t>-612.585277485865 196.920119487441 -585.610088469563</t>
  </si>
  <si>
    <t>-601.751618754715 197.519721301158 -663.214686893842</t>
  </si>
  <si>
    <t>-606.626098803179 228.822546236202 -532.440937745778</t>
  </si>
  <si>
    <t>-607.085904254473 384.46421583324 -521.875227760584</t>
  </si>
  <si>
    <t>-487.799022387742 602.710537084262 -388.767541403901</t>
  </si>
  <si>
    <t>-269.948869566409 534.946325981306 -345.203268755355</t>
  </si>
  <si>
    <t>-609.395572854374 166.168089198246 -531.532690649286</t>
  </si>
  <si>
    <t>-624.932702890219 13.1271449339426 -505.592220174018</t>
  </si>
  <si>
    <t>-430.989934943135 57.8131119364812 -260.484343240146</t>
  </si>
  <si>
    <t>-557.537375855912 299.597824880689 -100.133021722195</t>
  </si>
  <si>
    <t>-581.753967515404 297.86114310312 314.732147467121</t>
  </si>
  <si>
    <t>-627.354312108905 320.712559308246 774.969143163568</t>
  </si>
  <si>
    <t>-476.979806641346 325.606224942463 831.954983123468</t>
  </si>
  <si>
    <t>-531.59885030432 117.553440853607 -97.4275712207715</t>
  </si>
  <si>
    <t>-527.671127323038 104.790904290237 317.932863688704</t>
  </si>
  <si>
    <t>-564.840838233279 47.4492735245703 775.844838451092</t>
  </si>
  <si>
    <t>-412.867726390328 57.3768883985049 827.704483943276</t>
  </si>
  <si>
    <t>9763-20170724T120920.577246400.bin</t>
  </si>
  <si>
    <t>-543.890097987215 209.100157749435 -97.0883570433156</t>
  </si>
  <si>
    <t>-567.781305258983 204.137990173474 -205.079508308419</t>
  </si>
  <si>
    <t>-581.703538835979 201.729608625228 -296.873747557703</t>
  </si>
  <si>
    <t>-592.695456519623 200.074164150485 -380.02776015884</t>
  </si>
  <si>
    <t>-601.513752606435 198.890131693806 -463.448228089751</t>
  </si>
  <si>
    <t>-612.001694268733 197.598736305548 -585.649857013182</t>
  </si>
  <si>
    <t>-601.27755534588 198.16836480849 -663.270056720569</t>
  </si>
  <si>
    <t>-605.940955486225 229.489407372803 -532.48506769927</t>
  </si>
  <si>
    <t>-605.936194224443 385.135868505983 -522.044449029653</t>
  </si>
  <si>
    <t>-485.481901234469 602.637986847879 -388.769884298614</t>
  </si>
  <si>
    <t>-267.656229314315 534.91160787748 -345.024485133812</t>
  </si>
  <si>
    <t>-608.858396779029 166.841461264564 -531.572664474957</t>
  </si>
  <si>
    <t>-624.740147027926 13.8286579673629 -505.646130598443</t>
  </si>
  <si>
    <t>-430.773540044916 57.9981819726297 -260.542484878795</t>
  </si>
  <si>
    <t>-556.697173037364 300.106466543803 -100.130995610046</t>
  </si>
  <si>
    <t>-581.168850962704 298.280369766709 314.718878612521</t>
  </si>
  <si>
    <t>-627.339871037782 320.676534868453 774.910871036497</t>
  </si>
  <si>
    <t>-477.00760774035 325.875199869674 831.980943484934</t>
  </si>
  <si>
    <t>-531.550171411843 118.07090453956 -97.4404384378406</t>
  </si>
  <si>
    <t>-527.562265674861 105.038891823466 317.911093207334</t>
  </si>
  <si>
    <t>-565.147531591682 47.4568754803945 775.756486757328</t>
  </si>
  <si>
    <t>-413.019115532159 57.7261729484892 827.091790246329</t>
  </si>
  <si>
    <t>9763-20170724T120920.642436100.bin</t>
  </si>
  <si>
    <t>-542.985958243421 209.907308490476 -97.1544381764385</t>
  </si>
  <si>
    <t>-566.445463968051 205.018002235722 -205.243458977284</t>
  </si>
  <si>
    <t>-580.192850413935 202.668359471309 -297.065646015408</t>
  </si>
  <si>
    <t>-591.103240139056 201.070401322072 -380.231486005291</t>
  </si>
  <si>
    <t>-599.916451387829 199.947755396247 -463.653263650172</t>
  </si>
  <si>
    <t>-610.480693290602 198.752728225014 -585.849447406172</t>
  </si>
  <si>
    <t>-599.89833001076 199.306134305113 -663.489099871412</t>
  </si>
  <si>
    <t>-604.239664450085 230.594211831266 -532.675828447123</t>
  </si>
  <si>
    <t>-603.361829159884 386.244796192127 -522.398017818602</t>
  </si>
  <si>
    <t>-480.058422086141 602.037145403358 -388.949369118755</t>
  </si>
  <si>
    <t>-262.258710792144 534.352647021035 -345.010672448273</t>
  </si>
  <si>
    <t>-607.450612896594 167.960432131832 -531.785771014786</t>
  </si>
  <si>
    <t>-623.934020597328 14.9836324184084 -506.022486582433</t>
  </si>
  <si>
    <t>-430.027531046216 58.2943737308228 -261.037016850884</t>
  </si>
  <si>
    <t>-555.209855721893 300.8865351102 -100.166454639554</t>
  </si>
  <si>
    <t>-580.458477218028 298.998314831814 314.636576532116</t>
  </si>
  <si>
    <t>-627.324072055019 320.666080283439 774.783437068173</t>
  </si>
  <si>
    <t>-477.049672183087 325.74967121913 832.016244495098</t>
  </si>
  <si>
    <t>-531.13201042894 118.795172377063 -97.5212369141851</t>
  </si>
  <si>
    <t>-527.623042596919 104.989821522313 317.809644474086</t>
  </si>
  <si>
    <t>-565.776283162464 47.4832309338944 775.594862487662</t>
  </si>
  <si>
    <t>-413.300000392029 57.8994342401463 825.857320605471</t>
  </si>
  <si>
    <t>9763-20170724T120920.674019300.bin</t>
  </si>
  <si>
    <t>-542.460820886171 210.092526708974 -97.1825631520495</t>
  </si>
  <si>
    <t>-565.640207755474 205.219101231164 -205.332831409065</t>
  </si>
  <si>
    <t>-579.276593356183 202.889917752735 -297.172103388605</t>
  </si>
  <si>
    <t>-590.136853444802 201.316182727139 -380.344807074962</t>
  </si>
  <si>
    <t>-598.949946575577 200.223961508844 -463.767087219074</t>
  </si>
  <si>
    <t>-609.568734272579 199.080526139156 -585.958959044752</t>
  </si>
  <si>
    <t>-599.047816240723 199.646039845105 -663.606901070807</t>
  </si>
  <si>
    <t>-603.233622168381 230.895548294839 -532.780895098489</t>
  </si>
  <si>
    <t>-601.936680355047 386.559507449293 -522.568760779607</t>
  </si>
  <si>
    <t>-477.012689179131 601.272382680853 -388.886475660193</t>
  </si>
  <si>
    <t>-259.206672627835 533.537628494997 -345.056246774427</t>
  </si>
  <si>
    <t>-606.585039127597 168.268861108591 -531.90357439785</t>
  </si>
  <si>
    <t>-623.330791433687 15.302889004347 -506.259310994117</t>
  </si>
  <si>
    <t>-429.540624870092 58.3073228787632 -261.293943929172</t>
  </si>
  <si>
    <t>-554.475222006104 301.101192342751 -100.198647720664</t>
  </si>
  <si>
    <t>-580.160042307724 299.252697647618 314.577785931413</t>
  </si>
  <si>
    <t>-627.310151811758 320.75159486088 774.710830347903</t>
  </si>
  <si>
    <t>-477.061877276002 325.866329975815 832.009413097541</t>
  </si>
  <si>
    <t>-530.733038180982 118.890356338392 -97.5503306653029</t>
  </si>
  <si>
    <t>-527.650378501739 104.698738368378 317.770910256242</t>
  </si>
  <si>
    <t>-565.934951368324 47.3983657804965 775.587580028455</t>
  </si>
  <si>
    <t>-413.317503531789 57.2699601214217 825.530428182837</t>
  </si>
  <si>
    <t>9763-20170724T120920.741059600.bin</t>
  </si>
  <si>
    <t>-541.271425097648 210.347239210533 -97.1707783671989</t>
  </si>
  <si>
    <t>-563.824489285319 205.539202667272 -205.456262848704</t>
  </si>
  <si>
    <t>-577.185704780754 203.268828054535 -297.337497440924</t>
  </si>
  <si>
    <t>-587.899075917217 201.755307197067 -380.530365860552</t>
  </si>
  <si>
    <t>-596.666612353261 200.730549741234 -463.958328430881</t>
  </si>
  <si>
    <t>-607.329630578156 199.696507768425 -586.14741546931</t>
  </si>
  <si>
    <t>-596.889533605756 200.306359157099 -663.805956084947</t>
  </si>
  <si>
    <t>-600.804849474196 231.454283946631 -532.95796488972</t>
  </si>
  <si>
    <t>-598.590960962494 387.111633711796 -522.908199088663</t>
  </si>
  <si>
    <t>-470.956225790862 599.685019256316 -388.369884176998</t>
  </si>
  <si>
    <t>-253.129436837459 531.860704445257 -344.7823127136</t>
  </si>
  <si>
    <t>-604.496736835678 168.846386602473 -532.105982539861</t>
  </si>
  <si>
    <t>-621.940844468414 15.9234023017925 -506.666967245938</t>
  </si>
  <si>
    <t>-428.545137086646 58.4712438885617 -261.810336562817</t>
  </si>
  <si>
    <t>-553.001293703899 301.42438632896 -100.223279766259</t>
  </si>
  <si>
    <t>-579.717550897529 299.570918107409 314.487966990157</t>
  </si>
  <si>
    <t>-627.335127145602 320.764667561448 774.597320166316</t>
  </si>
  <si>
    <t>-477.136596298178 326.03674473722 832.011914834204</t>
  </si>
  <si>
    <t>-529.826456573723 119.156455463796 -97.5107366320602</t>
  </si>
  <si>
    <t>-527.593481230701 104.212159987506 317.789475438315</t>
  </si>
  <si>
    <t>-566.010234363056 47.3546698447487 775.697933832435</t>
  </si>
  <si>
    <t>-413.302499615327 57.0004956279111 825.408176641883</t>
  </si>
  <si>
    <t>9763-20170724T120920.773648500.bin</t>
  </si>
  <si>
    <t>-540.526543480975 210.271497550661 -97.1647786094924</t>
  </si>
  <si>
    <t>-562.736485786603 205.515025149537 -205.523502363291</t>
  </si>
  <si>
    <t>-575.917220851307 203.282872633859 -297.431647641271</t>
  </si>
  <si>
    <t>-586.511438924872 201.805433814148 -380.640434529446</t>
  </si>
  <si>
    <t>-595.20348742363 200.818891176874 -464.076732808567</t>
  </si>
  <si>
    <t>-605.804347829055 199.842859175264 -586.271607207436</t>
  </si>
  <si>
    <t>-595.401444717268 200.477736654232 -663.935079452787</t>
  </si>
  <si>
    <t>-599.2158767053 231.569659158527 -533.071529982991</t>
  </si>
  <si>
    <t>-596.457637877582 387.228272372861 -523.090543706153</t>
  </si>
  <si>
    <t>-467.851685511514 598.992843662632 -388.202320736524</t>
  </si>
  <si>
    <t>-250.112253122126 531.109125515364 -344.272049203925</t>
  </si>
  <si>
    <t>-603.089697255242 168.972593192928 -532.2355696443</t>
  </si>
  <si>
    <t>-620.949470050627 16.0920000983326 -506.857106624718</t>
  </si>
  <si>
    <t>-427.681832791491 58.2870850045242 -262.044447886793</t>
  </si>
  <si>
    <t>-552.061034536577 301.451758510482 -100.225096956122</t>
  </si>
  <si>
    <t>-579.379937735934 299.605540490842 314.446917621487</t>
  </si>
  <si>
    <t>-627.338569765455 320.783587977154 774.534353090632</t>
  </si>
  <si>
    <t>-477.165519595433 326.045653434325 832.016333349014</t>
  </si>
  <si>
    <t>-529.241651054868 118.946894140691 -97.4725399843477</t>
  </si>
  <si>
    <t>-527.595476667457 103.725896912345 317.820353997578</t>
  </si>
  <si>
    <t>-565.979940490818 47.3019581885037 775.799213552017</t>
  </si>
  <si>
    <t>-413.264318268978 56.7865031753875 825.516348137907</t>
  </si>
  <si>
    <t>9763-20170724T120920.840883800.bin</t>
  </si>
  <si>
    <t>-538.857527782828 209.775334275686 -97.169993935179</t>
  </si>
  <si>
    <t>-560.317307353598 205.226649355523 -205.688598454317</t>
  </si>
  <si>
    <t>-573.076427194228 203.088960405032 -297.658622562293</t>
  </si>
  <si>
    <t>-583.37731629833 201.67472534744 -380.905348802777</t>
  </si>
  <si>
    <t>-591.864634768368 200.729822809997 -464.363135129425</t>
  </si>
  <si>
    <t>-602.264514085678 199.794482873653 -586.575678000163</t>
  </si>
  <si>
    <t>-591.915640881338 200.467113751346 -664.245759182243</t>
  </si>
  <si>
    <t>-595.596826680267 231.492596764315 -533.368382730032</t>
  </si>
  <si>
    <t>-591.917889330191 387.143538967337 -523.55341340612</t>
  </si>
  <si>
    <t>-462.265476624863 597.963050606711 -388.187150561092</t>
  </si>
  <si>
    <t>-244.955945560742 529.605333054992 -342.884582555505</t>
  </si>
  <si>
    <t>-599.805482629473 168.917056485599 -532.531388938446</t>
  </si>
  <si>
    <t>-618.499488705801 16.130069354884 -507.166625013576</t>
  </si>
  <si>
    <t>-425.754595100562 57.6413426201937 -262.178009909296</t>
  </si>
  <si>
    <t>-549.844905368066 301.092952608939 -100.244596841001</t>
  </si>
  <si>
    <t>-578.624767168832 299.291168323853 314.328749145121</t>
  </si>
  <si>
    <t>-627.371983076142 320.699821719797 774.32255725916</t>
  </si>
  <si>
    <t>-477.258721352555 326.0859284756 831.949116312634</t>
  </si>
  <si>
    <t>-528.149847957767 118.316270638167 -97.4593741187982</t>
  </si>
  <si>
    <t>-527.817593517776 102.364941864448 317.809228960773</t>
  </si>
  <si>
    <t>-565.860037221127 47.1061764368874 775.961830788399</t>
  </si>
  <si>
    <t>-413.158887632054 56.4692972770792 825.746664423153</t>
  </si>
  <si>
    <t>9763-20170724T120920.909026300.bin</t>
  </si>
  <si>
    <t>-537.200124042354 208.899641047106 -97.278983553136</t>
  </si>
  <si>
    <t>-557.877284600698 204.577010251533 -205.958621235381</t>
  </si>
  <si>
    <t>-570.147294413703 202.547099758047 -297.997606176638</t>
  </si>
  <si>
    <t>-580.078158731468 201.208297604554 -381.290504041489</t>
  </si>
  <si>
    <t>-588.268729239586 200.316675409944 -464.778653885269</t>
  </si>
  <si>
    <t>-598.316259433952 199.440334911197 -587.021076926866</t>
  </si>
  <si>
    <t>-587.985297709203 200.196474761204 -664.692815237976</t>
  </si>
  <si>
    <t>-591.711669891515 231.106558517521 -533.786850841718</t>
  </si>
  <si>
    <t>-587.549549341628 386.741934338058 -523.993028010455</t>
  </si>
  <si>
    <t>-457.873129830628 597.331071695075 -388.292090949259</t>
  </si>
  <si>
    <t>-241.149479121964 527.434267374725 -342.533778657402</t>
  </si>
  <si>
    <t>-596.103279831927 168.543235569031 -532.977362254999</t>
  </si>
  <si>
    <t>-615.297984143323 15.8124732686401 -507.659642924338</t>
  </si>
  <si>
    <t>-423.608276776694 56.6691525857746 -262.024743027176</t>
  </si>
  <si>
    <t>-547.59844510229 300.411335773086 -100.367972172704</t>
  </si>
  <si>
    <t>-577.880802063351 298.610733838254 314.098338350762</t>
  </si>
  <si>
    <t>-627.405292796617 320.644570877003 773.976678039885</t>
  </si>
  <si>
    <t>-477.356950034859 326.394381106211 831.737100688142</t>
  </si>
  <si>
    <t>-527.106386526121 117.386498026385 -97.5983731347674</t>
  </si>
  <si>
    <t>-527.947317221029 100.611338817923 317.637011603774</t>
  </si>
  <si>
    <t>-565.782647171137 47.0244326282973 776.010727685461</t>
  </si>
  <si>
    <t>-413.09989852644 56.3897366275505 825.851361610274</t>
  </si>
  <si>
    <t>9763-20170724T120920.941112000.bin</t>
  </si>
  <si>
    <t>-536.306799368309 208.675292125381 -97.3514559722313</t>
  </si>
  <si>
    <t>-556.653034532269 204.407568182371 -206.095741125973</t>
  </si>
  <si>
    <t>-568.703541224854 202.434699817015 -298.164803733682</t>
  </si>
  <si>
    <t>-578.45999224814 201.15444891881 -381.479398410955</t>
  </si>
  <si>
    <t>-586.499846817423 200.329548993002 -464.98275179966</t>
  </si>
  <si>
    <t>-596.35300714411 199.56031638094 -587.241667853046</t>
  </si>
  <si>
    <t>-585.989239418428 200.382688166465 -664.908349760571</t>
  </si>
  <si>
    <t>-589.829348020181 231.179587265668 -533.969623458015</t>
  </si>
  <si>
    <t>-585.64345291248 386.808876371541 -524.088512344153</t>
  </si>
  <si>
    <t>-455.981359569497 597.152996610576 -387.994512096038</t>
  </si>
  <si>
    <t>-239.403442217361 526.320572005702 -342.990959469043</t>
  </si>
  <si>
    <t>-594.229673451745 168.616164942764 -533.221407208592</t>
  </si>
  <si>
    <t>-613.516019585251 15.8616764602859 -508.085499657565</t>
  </si>
  <si>
    <t>-422.712119078666 56.5201081694486 -261.999636234259</t>
  </si>
  <si>
    <t>-546.601804569974 300.311088304031 -100.458202779536</t>
  </si>
  <si>
    <t>-577.43586118296 298.470916058346 313.967322006563</t>
  </si>
  <si>
    <t>-627.381148469973 320.797494426138 773.781536749847</t>
  </si>
  <si>
    <t>-477.353535273497 326.211872791922 831.628245500044</t>
  </si>
  <si>
    <t>-526.303767776545 117.136904920071 -97.652214787058</t>
  </si>
  <si>
    <t>-527.789840012345 99.9935908102902 317.566438710926</t>
  </si>
  <si>
    <t>-565.717364703918 46.9048715960587 776.019956165512</t>
  </si>
  <si>
    <t>-413.031899791106 55.9751331753171 825.906849238495</t>
  </si>
  <si>
    <t>9763-20170724T120921.005290500.bin</t>
  </si>
  <si>
    <t>-534.489891793872 208.105349271841 -97.4610206121794</t>
  </si>
  <si>
    <t>-554.377465367765 203.901059079285 -206.292524356795</t>
  </si>
  <si>
    <t>-566.069817072373 202.052844515679 -298.410500317914</t>
  </si>
  <si>
    <t>-575.512266766169 200.912956583946 -381.763196694157</t>
  </si>
  <si>
    <t>-583.246424953966 200.257452965159 -465.296884216598</t>
  </si>
  <si>
    <t>-592.660936137543 199.767383850351 -587.591871406808</t>
  </si>
  <si>
    <t>-582.133339343254 200.807869894618 -665.234047840822</t>
  </si>
  <si>
    <t>-586.361509765084 231.267312185521 -534.22220754494</t>
  </si>
  <si>
    <t>-582.338614109912 386.888676967683 -524.050647456914</t>
  </si>
  <si>
    <t>-452.848052406732 596.664502379661 -386.92011071464</t>
  </si>
  <si>
    <t>-236.303886741134 524.507208553289 -343.90281247872</t>
  </si>
  <si>
    <t>-590.698356377727 168.697654388968 -533.637702854358</t>
  </si>
  <si>
    <t>-609.933246716764 15.8727606497812 -508.948568865768</t>
  </si>
  <si>
    <t>-420.716272257509 56.59372642983 -262.232818925308</t>
  </si>
  <si>
    <t>-544.87497050664 299.674352615368 -100.582232999917</t>
  </si>
  <si>
    <t>-576.653039092697 297.90631453482 313.772251319709</t>
  </si>
  <si>
    <t>-627.437313430723 320.54345878727 773.44229401019</t>
  </si>
  <si>
    <t>-477.485362228029 326.367523828277 831.444909796258</t>
  </si>
  <si>
    <t>-524.418012526985 116.52254319767 -97.7530208272135</t>
  </si>
  <si>
    <t>-526.817965138956 98.9220931895825 317.442197970182</t>
  </si>
  <si>
    <t>-565.569981966511 46.7507941956346 776.011496382041</t>
  </si>
  <si>
    <t>-412.904906257585 55.5315334950847 826.012349027002</t>
  </si>
  <si>
    <t>9763-20170724T120921.044394600.bin</t>
  </si>
  <si>
    <t>-533.561502552328 207.952049504988 -97.4724298134422</t>
  </si>
  <si>
    <t>-553.3239400248 203.743336727574 -206.3265864229</t>
  </si>
  <si>
    <t>-564.873012680335 201.924057352644 -298.463226483661</t>
  </si>
  <si>
    <t>-574.17006020239 200.820191880872 -381.832634901777</t>
  </si>
  <si>
    <t>-581.742221876601 200.21145324118 -465.381677301238</t>
  </si>
  <si>
    <t>-590.901223664558 199.800467896714 -587.696320275586</t>
  </si>
  <si>
    <t>-580.224113990611 200.968905398219 -665.316177166488</t>
  </si>
  <si>
    <t>-584.761173528116 231.26905787214 -534.289532722564</t>
  </si>
  <si>
    <t>-581.029179506728 386.892668156278 -524.039685541564</t>
  </si>
  <si>
    <t>-451.539092926932 596.200731976908 -386.19517144133</t>
  </si>
  <si>
    <t>-234.854626406541 524.140185191992 -343.72554473957</t>
  </si>
  <si>
    <t>-589.003436560841 168.692691149374 -533.761806765731</t>
  </si>
  <si>
    <t>-608.030414324825 15.8085231418788 -509.261640299348</t>
  </si>
  <si>
    <t>-419.557952639954 56.7034682020712 -262.536951477264</t>
  </si>
  <si>
    <t>-544.098269519603 299.418225249833 -100.596216987719</t>
  </si>
  <si>
    <t>-576.208149653564 297.678133101756 313.732769442416</t>
  </si>
  <si>
    <t>-627.440949753883 320.504898788734 773.315202007541</t>
  </si>
  <si>
    <t>-477.51703045168 326.233702510861 831.39989150247</t>
  </si>
  <si>
    <t>-523.32322662061 116.448050335247 -97.7523137522993</t>
  </si>
  <si>
    <t>-526.154127016372 98.6687174084382 317.432518152353</t>
  </si>
  <si>
    <t>-565.529529095087 46.7311500165592 775.99073852317</t>
  </si>
  <si>
    <t>-412.885941608397 55.7234486855039 826.019738667914</t>
  </si>
  <si>
    <t>9763-20170724T120921.076482800.bin</t>
  </si>
  <si>
    <t>-532.595998067953 207.86562456385 -97.4572006347885</t>
  </si>
  <si>
    <t>-552.266854566481 203.641481216921 -206.327315090767</t>
  </si>
  <si>
    <t>-563.711925815114 201.854101698607 -298.477531551178</t>
  </si>
  <si>
    <t>-572.90301867568 200.794525879321 -381.859420908835</t>
  </si>
  <si>
    <t>-580.3565293214 200.245830381485 -465.419451025763</t>
  </si>
  <si>
    <t>-589.327481022735 199.940341103473 -587.7482497553</t>
  </si>
  <si>
    <t>-578.505295571131 201.244636457423 -665.345947253454</t>
  </si>
  <si>
    <t>-583.330522933305 231.366830444849 -534.300734993102</t>
  </si>
  <si>
    <t>-579.90193555158 386.975456132298 -523.91847215323</t>
  </si>
  <si>
    <t>-450.520748434957 595.877995524412 -385.358444513289</t>
  </si>
  <si>
    <t>-233.678022043928 524.067667206575 -343.274697078038</t>
  </si>
  <si>
    <t>-587.451737911156 168.781746556329 -533.842148507737</t>
  </si>
  <si>
    <t>-606.217444799848 15.8271416127748 -509.543904377236</t>
  </si>
  <si>
    <t>-418.265159633382 56.9043945145829 -262.818563219093</t>
  </si>
  <si>
    <t>-543.353449720401 299.181673838955 -100.587450070277</t>
  </si>
  <si>
    <t>-575.726778109694 297.462631299821 313.721148911523</t>
  </si>
  <si>
    <t>-627.436067168186 320.45595510935 773.205171183908</t>
  </si>
  <si>
    <t>-477.556398908732 326.424719971537 831.379664704171</t>
  </si>
  <si>
    <t>-522.115203602717 116.516891619952 -97.7219194930053</t>
  </si>
  <si>
    <t>-525.47667721014 98.5344703808632 317.450244165004</t>
  </si>
  <si>
    <t>-565.5019520998 46.6935309260234 775.960896349452</t>
  </si>
  <si>
    <t>-412.868895368575 55.9435707959574 825.97474393806</t>
  </si>
  <si>
    <t>9763-20170724T120921.142673600.bin</t>
  </si>
  <si>
    <t>-530.600677803914 207.661674948376 -97.3923700902774</t>
  </si>
  <si>
    <t>-550.121137102634 203.405011056218 -206.288388692264</t>
  </si>
  <si>
    <t>-561.406119182019 201.689617063068 -298.459640680187</t>
  </si>
  <si>
    <t>-570.436552773534 200.730921140354 -381.860236332416</t>
  </si>
  <si>
    <t>-577.712085142619 200.320641953903 -465.436706643703</t>
  </si>
  <si>
    <t>-586.40242910138 200.257891021547 -587.786245709013</t>
  </si>
  <si>
    <t>-575.307177110418 201.77995941072 -665.341253822948</t>
  </si>
  <si>
    <t>-580.663004341959 231.587087881236 -534.253193006561</t>
  </si>
  <si>
    <t>-577.890453356222 387.197934688739 -523.516339005274</t>
  </si>
  <si>
    <t>-449.171693487244 595.737612734736 -383.797795984661</t>
  </si>
  <si>
    <t>-231.944962852872 525.089179485031 -341.727973726192</t>
  </si>
  <si>
    <t>-584.515294922108 168.983902655033 -533.947613098859</t>
  </si>
  <si>
    <t>-602.646958907474 15.8977147303144 -510.019826962048</t>
  </si>
  <si>
    <t>-415.11757929805 57.4177784426893 -263.234681634651</t>
  </si>
  <si>
    <t>-541.69948491392 298.677837706695 -100.512595506415</t>
  </si>
  <si>
    <t>-574.696920412912 297.093753581691 313.747378144971</t>
  </si>
  <si>
    <t>-627.448880419807 320.30120228244 773.066414267242</t>
  </si>
  <si>
    <t>-477.65224687891 326.609198473479 831.418698398547</t>
  </si>
  <si>
    <t>-519.735885125556 116.587290793805 -97.6516073038455</t>
  </si>
  <si>
    <t>-524.167399997314 98.2248011167949 317.493854770397</t>
  </si>
  <si>
    <t>-565.469716734378 46.5989209668471 775.895582507921</t>
  </si>
  <si>
    <t>-412.811421532911 55.6421488537803 825.870543352589</t>
  </si>
  <si>
    <t>9763-20170724T120921.206865800.bin</t>
  </si>
  <si>
    <t>-528.762536629236 207.579789132004 -97.3029734662528</t>
  </si>
  <si>
    <t>-548.224652616979 203.26944167765 -206.207295425801</t>
  </si>
  <si>
    <t>-559.391035930888 201.632075013832 -298.394370860394</t>
  </si>
  <si>
    <t>-568.28318686381 200.78675291084 -381.811118837493</t>
  </si>
  <si>
    <t>-575.387223324681 200.535433571659 -465.403082534554</t>
  </si>
  <si>
    <t>-583.789227561443 200.753048758203 -587.772473607389</t>
  </si>
  <si>
    <t>-572.445438561166 202.474777889578 -665.287402850608</t>
  </si>
  <si>
    <t>-578.342322159217 231.969154817592 -534.142989026318</t>
  </si>
  <si>
    <t>-576.359713873069 387.557163518184 -522.989438855643</t>
  </si>
  <si>
    <t>-448.013567550751 594.938489732082 -381.219351263435</t>
  </si>
  <si>
    <t>-229.929139698009 526.591164767771 -339.790621023412</t>
  </si>
  <si>
    <t>-581.862773370372 169.345713484453 -534.012599208677</t>
  </si>
  <si>
    <t>-599.245681912301 16.1072959015471 -510.506792570505</t>
  </si>
  <si>
    <t>-412.15428068126 58.1198000165243 -263.555008540064</t>
  </si>
  <si>
    <t>-540.387414757273 298.314890915678 -100.414205433271</t>
  </si>
  <si>
    <t>-573.73282535774 296.796728724213 313.818075327913</t>
  </si>
  <si>
    <t>-627.407234953475 320.34084851587 772.9745164295</t>
  </si>
  <si>
    <t>-477.688664405087 326.672699698129 831.524277322861</t>
  </si>
  <si>
    <t>-517.403096373462 116.784169311829 -97.574265299987</t>
  </si>
  <si>
    <t>-522.87607798469 98.0340956526506 317.54148093593</t>
  </si>
  <si>
    <t>-565.447404158547 46.5209210334551 775.834669518185</t>
  </si>
  <si>
    <t>-412.799815593834 56.0573225363298 825.750635097165</t>
  </si>
  <si>
    <t>9763-20170724T120921.244983000.bin</t>
  </si>
  <si>
    <t>-527.978765842352 207.496378826873 -97.26460665585</t>
  </si>
  <si>
    <t>-547.383653489732 203.142946953388 -206.177390671004</t>
  </si>
  <si>
    <t>-558.484171821711 201.528075682867 -298.372814905597</t>
  </si>
  <si>
    <t>-567.307946996682 200.72327768401 -381.797217724436</t>
  </si>
  <si>
    <t>-574.333972527943 200.533267699559 -465.395847636435</t>
  </si>
  <si>
    <t>-582.610373494928 200.863408935477 -587.773718600555</t>
  </si>
  <si>
    <t>-571.148045859614 202.684756638352 -665.268952837292</t>
  </si>
  <si>
    <t>-577.305577166543 232.034882135002 -534.104090246404</t>
  </si>
  <si>
    <t>-575.753906641186 387.611266188416 -522.746917093302</t>
  </si>
  <si>
    <t>-447.261076349373 594.188915596722 -379.939556997689</t>
  </si>
  <si>
    <t>-228.827354304831 526.648118935374 -339.031201370388</t>
  </si>
  <si>
    <t>-580.65203092049 169.401910745332 -534.046747318803</t>
  </si>
  <si>
    <t>-597.554012954959 16.0721355280166 -510.791447021103</t>
  </si>
  <si>
    <t>-410.91009966452 58.5426928580987 -263.631410569253</t>
  </si>
  <si>
    <t>-539.910508587485 298.028667484958 -100.35203984996</t>
  </si>
  <si>
    <t>-573.424903320865 296.651400918066 313.867066874288</t>
  </si>
  <si>
    <t>-627.404764727584 320.329985793904 772.969380416273</t>
  </si>
  <si>
    <t>-477.727031244244 326.837832532052 831.604330070344</t>
  </si>
  <si>
    <t>-516.291330969922 116.892150185456 -97.5241744108187</t>
  </si>
  <si>
    <t>-522.233623582845 97.9295593699849 317.575465839422</t>
  </si>
  <si>
    <t>-565.417917746955 46.4305613747626 775.808384852984</t>
  </si>
  <si>
    <t>-412.766869967475 55.9131997048362 825.723976589952</t>
  </si>
  <si>
    <t>9763-20170724T120921.273576400.bin</t>
  </si>
  <si>
    <t>-527.26141466454 207.3328467038 -97.1828650585726</t>
  </si>
  <si>
    <t>-546.570149321818 202.949493626408 -206.111535110635</t>
  </si>
  <si>
    <t>-557.572693843079 201.366062576275 -298.319214274566</t>
  </si>
  <si>
    <t>-566.29942677889 200.608097337687 -381.754382519788</t>
  </si>
  <si>
    <t>-573.218952840385 200.484772002479 -465.36190496014</t>
  </si>
  <si>
    <t>-581.328348146867 200.93360281101 -587.750586069821</t>
  </si>
  <si>
    <t>-569.731478194337 202.878369946719 -665.222744837027</t>
  </si>
  <si>
    <t>-576.178964394422 232.057569373063 -534.03820185031</t>
  </si>
  <si>
    <t>-574.99822395631 387.611586157997 -522.537520693326</t>
  </si>
  <si>
    <t>-446.350861963268 593.767429016736 -379.260608142684</t>
  </si>
  <si>
    <t>-227.716746355733 526.632372146024 -338.756962764665</t>
  </si>
  <si>
    <t>-579.361126203304 169.415635651312 -534.057001609959</t>
  </si>
  <si>
    <t>-595.860532241791 16.0071131288005 -511.036459991331</t>
  </si>
  <si>
    <t>-409.496942665672 58.7656337133446 -263.690997319795</t>
  </si>
  <si>
    <t>-539.506603369764 297.627305435837 -100.258671329755</t>
  </si>
  <si>
    <t>-573.253626270834 296.422083380141 313.942188132817</t>
  </si>
  <si>
    <t>-627.411495697575 320.283779942473 772.990758400883</t>
  </si>
  <si>
    <t>-477.773629939772 327.021964860734 831.701476182899</t>
  </si>
  <si>
    <t>-515.222043735293 116.925118997894 -97.4677134903399</t>
  </si>
  <si>
    <t>-521.630210574674 97.7145746179144 317.613572327267</t>
  </si>
  <si>
    <t>-565.384820525338 46.2583943369066 775.783910025105</t>
  </si>
  <si>
    <t>-412.708011829293 55.3249275425258 825.697958077543</t>
  </si>
  <si>
    <t>9763-20170724T120921.342290900.bin</t>
  </si>
  <si>
    <t>-526.030259090942 207.111883463022 -96.938252007957</t>
  </si>
  <si>
    <t>-545.220814979127 202.695734833551 -205.886501001442</t>
  </si>
  <si>
    <t>-556.077123296767 201.169216201768 -298.112530950773</t>
  </si>
  <si>
    <t>-564.650207444786 200.489783886625 -381.56427099533</t>
  </si>
  <si>
    <t>-571.393424828793 200.473627033341 -465.186312831245</t>
  </si>
  <si>
    <t>-579.218961791827 201.109081922339 -587.59264527039</t>
  </si>
  <si>
    <t>-567.381279315049 203.256261248307 -665.022934068079</t>
  </si>
  <si>
    <t>-574.329404742239 232.157409775522 -533.81215477194</t>
  </si>
  <si>
    <t>-573.831876408951 387.727302561537 -522.152977878579</t>
  </si>
  <si>
    <t>-444.326564675576 594.192800428509 -380.100104813992</t>
  </si>
  <si>
    <t>-225.490490646268 527.843105471837 -339.393599107131</t>
  </si>
  <si>
    <t>-577.240930263478 169.503065742189 -533.951293125674</t>
  </si>
  <si>
    <t>-592.986825825688 15.9604740649374 -511.274167105268</t>
  </si>
  <si>
    <t>-407.072159695678 59.3017391099399 -263.494844892144</t>
  </si>
  <si>
    <t>-538.896784543666 297.040002862552 -100.001120350472</t>
  </si>
  <si>
    <t>-573.021293053453 296.036191038629 314.169342189913</t>
  </si>
  <si>
    <t>-627.408186483733 320.385928854159 773.119257108386</t>
  </si>
  <si>
    <t>-477.793312637538 327.137813045232 831.886988913844</t>
  </si>
  <si>
    <t>-513.402851518591 117.047603112052 -97.3199649289786</t>
  </si>
  <si>
    <t>-520.848053345871 97.2801936255387 317.717927542053</t>
  </si>
  <si>
    <t>-565.372472922354 46.0032703975357 775.747454935274</t>
  </si>
  <si>
    <t>-412.677328808424 55.0386022252546 825.611044815587</t>
  </si>
  <si>
    <t>9763-20170724T120921.405979900.bin</t>
  </si>
  <si>
    <t>-524.71177142772 207.065869651336 -96.817644465163</t>
  </si>
  <si>
    <t>-543.782523443252 202.626070057343 -205.785996787085</t>
  </si>
  <si>
    <t>-554.471617248954 201.114139254029 -298.031787855532</t>
  </si>
  <si>
    <t>-562.866047223884 200.457052872602 -381.501801062071</t>
  </si>
  <si>
    <t>-569.402121816766 200.473284126506 -465.140302145506</t>
  </si>
  <si>
    <t>-576.893387731231 201.16502276231 -587.567264085666</t>
  </si>
  <si>
    <t>-564.83590911667 203.400586066043 -664.961206274821</t>
  </si>
  <si>
    <t>-572.203679589063 232.191187550168 -533.756157082817</t>
  </si>
  <si>
    <t>-572.06784225755 387.753272556042 -522.090015900073</t>
  </si>
  <si>
    <t>-441.672075377567 594.008326001765 -380.547201884112</t>
  </si>
  <si>
    <t>-222.626383116394 528.668341613222 -339.337883086948</t>
  </si>
  <si>
    <t>-575.008891309203 169.531670213571 -533.938592889121</t>
  </si>
  <si>
    <t>-590.400605898701 15.9324099659502 -511.397572931532</t>
  </si>
  <si>
    <t>-404.819001986294 59.628739231212 -263.459743984581</t>
  </si>
  <si>
    <t>-537.738698055839 296.632084591653 -99.8183002739554</t>
  </si>
  <si>
    <t>-572.446232540751 295.69501956385 314.303766655411</t>
  </si>
  <si>
    <t>-627.407121233801 320.539182073795 773.207526867433</t>
  </si>
  <si>
    <t>-477.818924681632 327.339345722351 832.037196718269</t>
  </si>
  <si>
    <t>-511.852129078289 117.367952654318 -97.2067636707105</t>
  </si>
  <si>
    <t>-520.541607056051 96.9804401764363 317.776849583166</t>
  </si>
  <si>
    <t>-565.404203916129 45.7797218604628 775.722414269103</t>
  </si>
  <si>
    <t>-412.697957546417 55.3272337909475 825.456303757058</t>
  </si>
  <si>
    <t>9763-20170724T120921.439072300.bin</t>
  </si>
  <si>
    <t>-524.059765793699 206.944064687262 -96.7689710902996</t>
  </si>
  <si>
    <t>-543.028604675954 202.510102044846 -205.755261107518</t>
  </si>
  <si>
    <t>-553.626236319424 200.995288392901 -298.01163076456</t>
  </si>
  <si>
    <t>-561.935972785295 200.33255814244 -381.489963745039</t>
  </si>
  <si>
    <t>-568.385618550676 200.339737945511 -465.135295878247</t>
  </si>
  <si>
    <t>-575.748639268356 201.015436545614 -587.570012885497</t>
  </si>
  <si>
    <t>-563.607883309657 203.237086744513 -664.951374878135</t>
  </si>
  <si>
    <t>-571.135103111759 232.049683078374 -533.756930262569</t>
  </si>
  <si>
    <t>-571.126517566015 387.622870146147 -522.133286815627</t>
  </si>
  <si>
    <t>-440.145655571372 593.75597567227 -380.953102229165</t>
  </si>
  <si>
    <t>-221.14636241605 528.585898042541 -339.231316346069</t>
  </si>
  <si>
    <t>-573.900493249114 169.388333911425 -533.936558655231</t>
  </si>
  <si>
    <t>-589.169382053325 15.7868908477824 -511.425068747491</t>
  </si>
  <si>
    <t>-403.861091193754 59.5411150061223 -263.393820458291</t>
  </si>
  <si>
    <t>-537.107851238285 296.399959692 -99.7403530895587</t>
  </si>
  <si>
    <t>-572.10936500255 295.602017090355 314.357311542368</t>
  </si>
  <si>
    <t>-627.433144375246 320.522442439921 773.227416368021</t>
  </si>
  <si>
    <t>-477.864618857723 327.553179299414 832.080017349824</t>
  </si>
  <si>
    <t>-511.190693417823 117.335353553516 -97.1685392915366</t>
  </si>
  <si>
    <t>-520.299827951709 96.7222396591428 317.794986538601</t>
  </si>
  <si>
    <t>-565.391675395804 45.6635506843654 775.719818331311</t>
  </si>
  <si>
    <t>-412.68287071253 55.3048784907776 825.427812118073</t>
  </si>
  <si>
    <t>9763-20170724T120921.477704000.bin</t>
  </si>
  <si>
    <t>-523.457145749525 206.828809594087 -96.721481033419</t>
  </si>
  <si>
    <t>-542.312706393413 202.409088071413 -205.728082661954</t>
  </si>
  <si>
    <t>-552.829875184381 200.88966688335 -297.993504830597</t>
  </si>
  <si>
    <t>-561.073468549465 200.216935119136 -381.478425558793</t>
  </si>
  <si>
    <t>-567.463843641323 200.208095260739 -465.128370028753</t>
  </si>
  <si>
    <t>-574.747888039212 200.855022902557 -587.567832287272</t>
  </si>
  <si>
    <t>-562.531292297709 203.04165307219 -664.938282553173</t>
  </si>
  <si>
    <t>-570.183279161112 231.902422857532 -533.758370555553</t>
  </si>
  <si>
    <t>-570.244620493745 387.462132755461 -522.196466334678</t>
  </si>
  <si>
    <t>-438.730918783181 593.681231236363 -381.639230698351</t>
  </si>
  <si>
    <t>-219.82330897162 528.432124019655 -339.561407597052</t>
  </si>
  <si>
    <t>-572.920096958092 169.24008360978 -533.926510688323</t>
  </si>
  <si>
    <t>-588.112170816395 15.6215548508096 -511.376112735075</t>
  </si>
  <si>
    <t>-403.161020682932 59.4355604235941 -263.235977351772</t>
  </si>
  <si>
    <t>-536.575055347545 296.282822540155 -99.6927597911277</t>
  </si>
  <si>
    <t>-571.747450347242 295.520439880127 314.390397682</t>
  </si>
  <si>
    <t>-627.441422632695 320.556632941703 773.223839345288</t>
  </si>
  <si>
    <t>-477.886535067981 327.454212799661 832.126982001722</t>
  </si>
  <si>
    <t>-510.555677694172 117.258451976961 -97.132036738506</t>
  </si>
  <si>
    <t>-519.982711390548 96.4729405445428 317.815771865888</t>
  </si>
  <si>
    <t>-565.34520079698 45.5195454934262 775.726833850332</t>
  </si>
  <si>
    <t>-412.604291532732 54.4544857080896 825.468254209174</t>
  </si>
  <si>
    <t>9763-20170724T120921.542382100.bin</t>
  </si>
  <si>
    <t>-522.332631482317 206.611978764201 -96.5888870194946</t>
  </si>
  <si>
    <t>-541.015447489525 202.240821320398 -205.62720765234</t>
  </si>
  <si>
    <t>-551.329401647052 200.711502295866 -297.915372566488</t>
  </si>
  <si>
    <t>-559.367633665789 200.008539316734 -381.420048864707</t>
  </si>
  <si>
    <t>-565.531370959099 199.947104748429 -465.086891885445</t>
  </si>
  <si>
    <t>-572.461649801231 200.491291608113 -587.547570307812</t>
  </si>
  <si>
    <t>-560.053493832838 202.598352164074 -664.889660598898</t>
  </si>
  <si>
    <t>-568.002279351197 231.581422921626 -533.75392380634</t>
  </si>
  <si>
    <t>-567.827154089223 387.18076532877 -522.459296438879</t>
  </si>
  <si>
    <t>-435.798497455658 593.572155177626 -382.639753482633</t>
  </si>
  <si>
    <t>-216.995899881556 528.878181725095 -339.181147082077</t>
  </si>
  <si>
    <t>-570.83918334984 168.923431929148 -533.871755264679</t>
  </si>
  <si>
    <t>-586.351815757197 15.3645448966711 -511.156564296773</t>
  </si>
  <si>
    <t>-401.850946634638 59.2564347395567 -262.849381132648</t>
  </si>
  <si>
    <t>-535.366557456974 296.036361547315 -99.5529690862513</t>
  </si>
  <si>
    <t>-571.110769266904 295.300126988752 314.481353663687</t>
  </si>
  <si>
    <t>-627.490372092758 320.614366542719 773.235442113389</t>
  </si>
  <si>
    <t>-477.961179321094 327.558642912088 832.198186594561</t>
  </si>
  <si>
    <t>-509.529971741836 117.031765344479 -97.0260504427486</t>
  </si>
  <si>
    <t>-519.431811050258 96.1744227301724 317.90711369097</t>
  </si>
  <si>
    <t>-565.312487228027 45.408634248023 775.758264002321</t>
  </si>
  <si>
    <t>-412.604274593535 55.0493008607407 825.468421333729</t>
  </si>
  <si>
    <t>9763-20170724T120921.573482200.bin</t>
  </si>
  <si>
    <t>-521.827240826816 206.52726416384 -96.545342870207</t>
  </si>
  <si>
    <t>-540.414369739238 202.189705580804 -205.601267197035</t>
  </si>
  <si>
    <t>-550.618567196551 200.646317044207 -297.901598676733</t>
  </si>
  <si>
    <t>-558.54708228386 199.913750657253 -381.416350398</t>
  </si>
  <si>
    <t>-564.591096367668 199.805393329411 -465.091851689616</t>
  </si>
  <si>
    <t>-571.336138079214 200.261235350587 -587.563199484258</t>
  </si>
  <si>
    <t>-558.850156721122 202.325487226568 -664.894012930173</t>
  </si>
  <si>
    <t>-566.93282939062 231.389023394713 -533.786840503606</t>
  </si>
  <si>
    <t>-566.641818982497 386.992209908115 -522.616460372662</t>
  </si>
  <si>
    <t>-434.537555030453 593.120545426582 -382.480476001392</t>
  </si>
  <si>
    <t>-215.562384974322 529.466442368867 -338.36051806962</t>
  </si>
  <si>
    <t>-569.820105410412 168.733275812976 -533.860936286634</t>
  </si>
  <si>
    <t>-585.529227952929 15.2085117743923 -511.013743709177</t>
  </si>
  <si>
    <t>-401.463333652924 59.0829156284351 -262.698754169495</t>
  </si>
  <si>
    <t>-534.776946444214 295.955710545529 -99.4943841948271</t>
  </si>
  <si>
    <t>-570.782908221006 295.24002531122 314.51730471656</t>
  </si>
  <si>
    <t>-627.520413153953 320.606375959444 773.223010236792</t>
  </si>
  <si>
    <t>-478.004861818934 327.6828897902 832.204984329605</t>
  </si>
  <si>
    <t>-509.105367117819 116.966171730739 -96.9786840408794</t>
  </si>
  <si>
    <t>-519.220336969175 95.9888857553528 317.943290509579</t>
  </si>
  <si>
    <t>-565.289394844095 45.2885380722244 775.766528512965</t>
  </si>
  <si>
    <t>-412.565693792498 54.7193323331808 825.469233243525</t>
  </si>
  <si>
    <t>9763-20170724T120921.643672800.bin</t>
  </si>
  <si>
    <t>-520.851457070458 206.588697290929 -96.5196650395824</t>
  </si>
  <si>
    <t>-539.158034875133 202.310097596043 -205.625502170623</t>
  </si>
  <si>
    <t>-549.119767292539 200.787384009845 -297.952526968832</t>
  </si>
  <si>
    <t>-556.827994139384 200.063873588152 -381.488026204872</t>
  </si>
  <si>
    <t>-562.650910357126 199.953706645666 -465.179272983618</t>
  </si>
  <si>
    <t>-569.072342433172 200.395832969596 -587.668069271839</t>
  </si>
  <si>
    <t>-556.43149132783 202.411981127952 -664.974896084938</t>
  </si>
  <si>
    <t>-564.779656640197 231.528148414536 -533.885267391431</t>
  </si>
  <si>
    <t>-564.267018218842 387.129394335047 -522.707800198084</t>
  </si>
  <si>
    <t>-432.363026716846 592.740221254283 -381.625928918968</t>
  </si>
  <si>
    <t>-212.982626133355 531.230020543231 -336.489943062512</t>
  </si>
  <si>
    <t>-567.729789039067 168.875151007725 -533.956745230014</t>
  </si>
  <si>
    <t>-583.748967210538 15.4032099910598 -511.010204915208</t>
  </si>
  <si>
    <t>-400.515531441381 59.0109967553499 -262.288920864215</t>
  </si>
  <si>
    <t>-533.579403666802 296.151755554985 -99.4511509556669</t>
  </si>
  <si>
    <t>-570.211391307667 295.320220683243 314.505334517929</t>
  </si>
  <si>
    <t>-627.559986604345 320.697942713485 773.156309676451</t>
  </si>
  <si>
    <t>-478.068021562126 327.654137785266 832.212180982443</t>
  </si>
  <si>
    <t>-508.326590773064 116.947882811147 -96.927987088559</t>
  </si>
  <si>
    <t>-518.893946537708 95.622963488328 317.965010458154</t>
  </si>
  <si>
    <t>-565.198939459189 45.0570301131208 775.794891257945</t>
  </si>
  <si>
    <t>-412.450298564537 53.7148712929065 825.561663951297</t>
  </si>
  <si>
    <t>9763-20170724T120921.678270900.bin</t>
  </si>
  <si>
    <t>-520.403408047719 206.667432089598 -96.4991225512089</t>
  </si>
  <si>
    <t>-538.531466301548 202.429411103626 -205.636380082981</t>
  </si>
  <si>
    <t>-548.365348456312 200.927068006098 -297.97728879934</t>
  </si>
  <si>
    <t>-555.967666312985 200.217473143497 -381.522693163059</t>
  </si>
  <si>
    <t>-561.694431063074 200.117479904689 -465.220602603868</t>
  </si>
  <si>
    <t>-567.986233749057 200.570453834913 -587.71602599558</t>
  </si>
  <si>
    <t>-555.262662655068 202.579399687443 -665.009561694074</t>
  </si>
  <si>
    <t>-563.746901958762 231.697993866533 -533.926233788218</t>
  </si>
  <si>
    <t>-563.201413713003 387.296736940667 -522.7657368998</t>
  </si>
  <si>
    <t>-431.417225868028 592.463814994378 -380.927695585434</t>
  </si>
  <si>
    <t>-211.810067113123 531.607266288877 -336.008880901924</t>
  </si>
  <si>
    <t>-566.70393042773 169.045441941556 -534.006034217343</t>
  </si>
  <si>
    <t>-582.802874795425 15.5833268280787 -511.051081850318</t>
  </si>
  <si>
    <t>-399.966315795527 58.9431672062783 -262.020063314413</t>
  </si>
  <si>
    <t>-533.098808749038 296.302099219519 -99.4400305238679</t>
  </si>
  <si>
    <t>-570.031744236971 295.374631755963 314.489481681593</t>
  </si>
  <si>
    <t>-627.565262660627 320.812353236375 773.111296523262</t>
  </si>
  <si>
    <t>-478.095414986297 327.876505938927 832.21028693832</t>
  </si>
  <si>
    <t>-507.924741014727 116.961834880942 -96.9168945440637</t>
  </si>
  <si>
    <t>-518.718217050882 95.4329246231327 317.959721686329</t>
  </si>
  <si>
    <t>-565.138720794925 45.0170430631772 775.815099125553</t>
  </si>
  <si>
    <t>-412.448260206598 54.405551947749 825.62782633049</t>
  </si>
  <si>
    <t>9763-20170724T120921.742947200.bin</t>
  </si>
  <si>
    <t>-519.605160605786 206.870301843348 -96.4286636231433</t>
  </si>
  <si>
    <t>-537.422568953807 202.690633610121 -205.619192330636</t>
  </si>
  <si>
    <t>-547.046120824076 201.223695883094 -297.98297657059</t>
  </si>
  <si>
    <t>-554.479336407178 200.542961778664 -381.543913566147</t>
  </si>
  <si>
    <t>-560.058282672049 200.468037501827 -465.251632118024</t>
  </si>
  <si>
    <t>-566.157395821968 200.954982810033 -587.756694955577</t>
  </si>
  <si>
    <t>-553.257856302705 202.995851249078 -665.020260017647</t>
  </si>
  <si>
    <t>-561.979928368843 232.066767767637 -533.952871409929</t>
  </si>
  <si>
    <t>-561.342423831594 387.663300932146 -522.755704792173</t>
  </si>
  <si>
    <t>-429.778471924455 591.848165981347 -379.30533224953</t>
  </si>
  <si>
    <t>-209.605380152468 532.182782523731 -335.574466583607</t>
  </si>
  <si>
    <t>-564.982315964679 169.416119409239 -534.052392870673</t>
  </si>
  <si>
    <t>-581.21255136059 15.969078368752 -511.096275390122</t>
  </si>
  <si>
    <t>-398.756635313203 58.9321270658402 -261.697840999114</t>
  </si>
  <si>
    <t>-532.224939312549 296.619772502014 -99.3986586772758</t>
  </si>
  <si>
    <t>-569.718294649797 295.433480162077 314.479902523554</t>
  </si>
  <si>
    <t>-627.625607395662 320.844131347737 773.066620501393</t>
  </si>
  <si>
    <t>-478.182195386824 327.997103189307 832.221652154851</t>
  </si>
  <si>
    <t>-507.204405118882 117.027044653981 -96.8556252546387</t>
  </si>
  <si>
    <t>-518.296461305564 95.1939565696962 317.997185982516</t>
  </si>
  <si>
    <t>-565.010918136057 44.8282586330474 775.849804023594</t>
  </si>
  <si>
    <t>-412.364589376988 54.3473320522796 825.7728764224</t>
  </si>
  <si>
    <t>9763-20170724T120921.807690200.bin</t>
  </si>
  <si>
    <t>-518.788065570515 207.052444184025 -96.3851149486325</t>
  </si>
  <si>
    <t>-536.382757725851 202.930757202808 -205.613859387279</t>
  </si>
  <si>
    <t>-545.824539824449 201.493157343929 -297.996929431444</t>
  </si>
  <si>
    <t>-553.096651696272 200.833004677318 -381.57218436583</t>
  </si>
  <si>
    <t>-558.517777909583 200.772056965036 -465.290401624195</t>
  </si>
  <si>
    <t>-564.390155424933 201.272303473635 -587.806522044968</t>
  </si>
  <si>
    <t>-551.315027872026 203.387300295382 -665.038445529862</t>
  </si>
  <si>
    <t>-560.263436128529 232.375446887049 -533.993872128916</t>
  </si>
  <si>
    <t>-559.414205533982 387.979527132157 -522.775819775114</t>
  </si>
  <si>
    <t>-429.292154848321 591.501706366868 -377.085894096789</t>
  </si>
  <si>
    <t>-208.230752520174 534.327283841039 -334.524638056098</t>
  </si>
  <si>
    <t>-563.363397167206 169.729869982357 -534.100982060294</t>
  </si>
  <si>
    <t>-579.929906829581 16.3308957702527 -511.060612502034</t>
  </si>
  <si>
    <t>-397.40274165826 59.2355186033299 -261.943647187529</t>
  </si>
  <si>
    <t>-531.196174222025 297.025258855514 -99.3427892802181</t>
  </si>
  <si>
    <t>-569.248567090581 295.540977066951 314.483712718829</t>
  </si>
  <si>
    <t>-627.685106191001 320.937683082355 773.015450916649</t>
  </si>
  <si>
    <t>-478.257157896331 328.077491124338 832.210959599684</t>
  </si>
  <si>
    <t>-506.565346196091 116.895010515499 -96.8184067982087</t>
  </si>
  <si>
    <t>-517.966830574652 94.8724542228988 318.015997782553</t>
  </si>
  <si>
    <t>-564.848917958363 44.6487639167035 775.887806440447</t>
  </si>
  <si>
    <t>-412.244729367806 53.9554594427004 825.979387787917</t>
  </si>
  <si>
    <t>9763-20170724T120921.840778300.bin</t>
  </si>
  <si>
    <t>-518.427609708783 206.991110913157 -96.3904703747747</t>
  </si>
  <si>
    <t>-535.886482041471 202.933032818405 -205.64347415816</t>
  </si>
  <si>
    <t>-545.232726733507 201.505152657969 -298.036351034436</t>
  </si>
  <si>
    <t>-552.427791938735 200.83830559257 -381.618288904641</t>
  </si>
  <si>
    <t>-557.781615431003 200.756313612671 -465.340787773049</t>
  </si>
  <si>
    <t>-563.567233948211 201.210493756058 -587.861136628653</t>
  </si>
  <si>
    <t>-550.428424700115 203.337340915314 -665.082012494014</t>
  </si>
  <si>
    <t>-559.465936984232 232.333546130631 -534.057981088833</t>
  </si>
  <si>
    <t>-558.552844676995 387.92967633044 -522.847464295536</t>
  </si>
  <si>
    <t>-429.455108083056 590.982921083579 -375.600384057527</t>
  </si>
  <si>
    <t>-207.825247050754 535.958327013738 -333.161567701854</t>
  </si>
  <si>
    <t>-562.591177055592 169.688761205816 -534.142478795853</t>
  </si>
  <si>
    <t>-579.256451253501 16.3197859265595 -511.012519696092</t>
  </si>
  <si>
    <t>-396.764109525232 59.1323267258017 -262.095399087127</t>
  </si>
  <si>
    <t>-530.625315018455 297.114671960169 -99.3247827757666</t>
  </si>
  <si>
    <t>-569.012414608085 295.471505162911 314.470253692819</t>
  </si>
  <si>
    <t>-627.727562122898 320.940810640358 772.971063055894</t>
  </si>
  <si>
    <t>-478.319288230869 328.327198569724 832.186155063445</t>
  </si>
  <si>
    <t>-506.430060195929 116.682455402577 -96.8288192103416</t>
  </si>
  <si>
    <t>-517.894675118387 94.5631861533075 317.998789436855</t>
  </si>
  <si>
    <t>-564.750774720223 44.620929772412 775.919511652176</t>
  </si>
  <si>
    <t>-412.180501341874 53.8363564599185 826.131101343919</t>
  </si>
  <si>
    <t>9763-20170724T120921.906997700.bin</t>
  </si>
  <si>
    <t>-517.876173669861 207.215990925361 -96.3603083025754</t>
  </si>
  <si>
    <t>-535.110211616457 203.222670225363 -205.651400709154</t>
  </si>
  <si>
    <t>-544.267854050612 201.814360605797 -298.06344151048</t>
  </si>
  <si>
    <t>-551.294166006057 201.154087971703 -381.659744852582</t>
  </si>
  <si>
    <t>-556.481842421491 201.067617470415 -465.392705046184</t>
  </si>
  <si>
    <t>-562.028036229034 201.504214864662 -587.924167470889</t>
  </si>
  <si>
    <t>-548.765302734054 203.645031691963 -665.123445637759</t>
  </si>
  <si>
    <t>-558.05886211334 232.636121852938 -534.116244848521</t>
  </si>
  <si>
    <t>-557.160312216511 388.235308192704 -522.63502979092</t>
  </si>
  <si>
    <t>-429.475579972876 588.596115057219 -370.54724664828</t>
  </si>
  <si>
    <t>-206.595146741874 540.218047473364 -326.587964978935</t>
  </si>
  <si>
    <t>-561.130032502172 169.989121688145 -534.200500725638</t>
  </si>
  <si>
    <t>-577.801272554617 16.6289737284735 -511.020332202153</t>
  </si>
  <si>
    <t>-395.674720293005 59.5029691471404 -262.221808817537</t>
  </si>
  <si>
    <t>-529.825661491891 297.656662893999 -99.3147008494296</t>
  </si>
  <si>
    <t>-568.683735890884 295.674005874822 314.434887275338</t>
  </si>
  <si>
    <t>-627.767522684259 321.163307579684 772.862891206898</t>
  </si>
  <si>
    <t>-478.373738683235 328.339338920598 832.140618487897</t>
  </si>
  <si>
    <t>-506.112202991551 116.78791056733 -96.7969267495902</t>
  </si>
  <si>
    <t>-517.729879071807 94.3151574447302 318.007455391814</t>
  </si>
  <si>
    <t>-564.582536382204 44.5131796659682 775.973512914774</t>
  </si>
  <si>
    <t>-412.068649842321 53.6618202092616 826.368492874831</t>
  </si>
  <si>
    <t>9763-20170724T120921.940084500.bin</t>
  </si>
  <si>
    <t>-517.665275995624 207.529690659797 -96.3401475185343</t>
  </si>
  <si>
    <t>-534.827813290216 203.518595965091 -205.641857113788</t>
  </si>
  <si>
    <t>-543.895521967459 202.115397557438 -298.062785532705</t>
  </si>
  <si>
    <t>-550.8282740113 201.46515139932 -381.667001380075</t>
  </si>
  <si>
    <t>-555.909506223985 201.395091385517 -465.406525237263</t>
  </si>
  <si>
    <t>-561.285901467107 201.861899707624 -587.945513628065</t>
  </si>
  <si>
    <t>-547.984923616063 204.016780446525 -665.137796616322</t>
  </si>
  <si>
    <t>-557.42859762381 232.982300103713 -534.122893500201</t>
  </si>
  <si>
    <t>-556.654724605324 388.533579559962 -522.386291940812</t>
  </si>
  <si>
    <t>-430.153844684239 587.343431003852 -367.302937739336</t>
  </si>
  <si>
    <t>-206.687316264702 541.318438138923 -323.795209415876</t>
  </si>
  <si>
    <t>-560.424997636106 170.331663290579 -534.229955333334</t>
  </si>
  <si>
    <t>-577.01095686071 16.9463821912836 -511.07182434452</t>
  </si>
  <si>
    <t>-395.342308102965 59.9293448540452 -262.175777989036</t>
  </si>
  <si>
    <t>-529.698126494913 297.97396097037 -99.3150516116901</t>
  </si>
  <si>
    <t>-568.706296741242 295.836546700013 314.419611692593</t>
  </si>
  <si>
    <t>-627.81935438733 321.117305367041 772.830438632356</t>
  </si>
  <si>
    <t>-478.438651741204 328.436383057744 832.123444741698</t>
  </si>
  <si>
    <t>-505.797048288868 117.112305357355 -96.7595938044525</t>
  </si>
  <si>
    <t>-517.566140830743 94.4574488426365 318.030577241615</t>
  </si>
  <si>
    <t>-564.515852003859 44.4426603131858 775.980006110145</t>
  </si>
  <si>
    <t>-412.01098444618 53.469152875186 826.424123960979</t>
  </si>
  <si>
    <t>9763-20170724T120922.008295100.bin</t>
  </si>
  <si>
    <t>-517.476465097542 208.526621417569 -96.3115190027486</t>
  </si>
  <si>
    <t>-534.471869482865 204.447158891432 -205.636765340151</t>
  </si>
  <si>
    <t>-543.36520534883 203.134364065318 -298.076012583036</t>
  </si>
  <si>
    <t>-550.123113190664 202.619329372187 -381.695503425791</t>
  </si>
  <si>
    <t>-555.010084991385 202.740681621924 -465.44648801867</t>
  </si>
  <si>
    <t>-560.079324682491 203.548140231881 -587.996827797418</t>
  </si>
  <si>
    <t>-546.734248822005 205.848743871472 -665.177225915707</t>
  </si>
  <si>
    <t>-556.530113387064 234.52683620841 -534.071157132514</t>
  </si>
  <si>
    <t>-556.449766326286 390.029565369035 -521.645448782466</t>
  </si>
  <si>
    <t>-431.414328000754 584.910115407977 -360.505062849166</t>
  </si>
  <si>
    <t>-206.938226155412 542.259461823285 -318.792411717933</t>
  </si>
  <si>
    <t>-559.179814272222 171.860841477107 -534.374329940454</t>
  </si>
  <si>
    <t>-575.185515359689 18.3449181354085 -511.680101841796</t>
  </si>
  <si>
    <t>-394.633030103656 61.612489332188 -261.820004009358</t>
  </si>
  <si>
    <t>-529.921134132946 298.853189808266 -99.3120453590876</t>
  </si>
  <si>
    <t>-569.077967595559 296.411050167576 314.406966686434</t>
  </si>
  <si>
    <t>-627.896420830353 321.220466492972 772.85267446975</t>
  </si>
  <si>
    <t>-478.519439116531 328.642355782305 832.142336654106</t>
  </si>
  <si>
    <t>-505.199927859363 118.205150650323 -96.6750596030103</t>
  </si>
  <si>
    <t>-517.115635588875 95.0531357826953 318.083437718757</t>
  </si>
  <si>
    <t>-564.414712478544 44.3578400113004 775.960024613245</t>
  </si>
  <si>
    <t>-411.924476743518 53.3157144690895 826.460710925692</t>
  </si>
  <si>
    <t>9763-20170724T120922.053417100.bin</t>
  </si>
  <si>
    <t>-517.442602546614 209.10774680123 -96.2708687351121</t>
  </si>
  <si>
    <t>-534.321751610995 204.972419471055 -205.612070194178</t>
  </si>
  <si>
    <t>-543.120099544177 203.718333853575 -298.061201380759</t>
  </si>
  <si>
    <t>-549.790438688414 203.296431992125 -381.688224929492</t>
  </si>
  <si>
    <t>-554.586816113664 203.551543233258 -465.444174292424</t>
  </si>
  <si>
    <t>-559.51844659329 204.600128869655 -587.998244594484</t>
  </si>
  <si>
    <t>-546.108359500678 207.030490088602 -665.163555600316</t>
  </si>
  <si>
    <t>-556.10771276737 235.475524746964 -534.004733726722</t>
  </si>
  <si>
    <t>-556.288116701737 390.936979791139 -521.119646377141</t>
  </si>
  <si>
    <t>-431.945115666532 584.154748411096 -357.460708592439</t>
  </si>
  <si>
    <t>-207.074029620373 543.292090023536 -316.087135665511</t>
  </si>
  <si>
    <t>-558.601364057388 172.804289618217 -534.440421951001</t>
  </si>
  <si>
    <t>-574.267751255729 19.2108729381036 -512.04548352151</t>
  </si>
  <si>
    <t>-394.097899514306 62.6733836471988 -261.694403213861</t>
  </si>
  <si>
    <t>-530.075395949913 299.306882519055 -99.2965933681381</t>
  </si>
  <si>
    <t>-569.367476528314 296.742317915973 314.408812597862</t>
  </si>
  <si>
    <t>-627.94813222815 321.254218587788 772.887203795506</t>
  </si>
  <si>
    <t>-478.569098983515 328.662636397529 832.173429091842</t>
  </si>
  <si>
    <t>-504.943351699545 118.836136918746 -96.6137797838809</t>
  </si>
  <si>
    <t>-516.942977047884 95.4187621065753 318.127370175132</t>
  </si>
  <si>
    <t>-564.369134189116 44.3417634515044 775.952700128558</t>
  </si>
  <si>
    <t>-411.911183125556 53.7493225758722 826.468969524797</t>
  </si>
  <si>
    <t>9763-20170724T120922.075478500.bin</t>
  </si>
  <si>
    <t>-517.372544246785 209.58073271787 -96.217969190598</t>
  </si>
  <si>
    <t>-534.149775347879 205.414086025422 -205.573635641825</t>
  </si>
  <si>
    <t>-542.830303799643 204.197562235287 -298.034520663836</t>
  </si>
  <si>
    <t>-549.379728187227 203.832410527851 -381.671186648463</t>
  </si>
  <si>
    <t>-554.039732705079 204.168169574401 -465.434603096468</t>
  </si>
  <si>
    <t>-558.754280164741 205.359522047675 -587.995956454616</t>
  </si>
  <si>
    <t>-545.252439884128 207.926964881748 -665.140817972639</t>
  </si>
  <si>
    <t>-555.496350995196 236.174465972739 -533.958243013392</t>
  </si>
  <si>
    <t>-555.897837369609 391.624735639442 -520.712664792249</t>
  </si>
  <si>
    <t>-432.325529372215 583.140659745052 -354.4898233149</t>
  </si>
  <si>
    <t>-206.94419232545 544.74288342789 -313.533794470687</t>
  </si>
  <si>
    <t>-557.874757946048 173.499319297413 -534.475936431539</t>
  </si>
  <si>
    <t>-573.257743420593 19.8494172416483 -512.340359747246</t>
  </si>
  <si>
    <t>-393.372755559091 63.5381870154417 -261.716905790977</t>
  </si>
  <si>
    <t>-530.129001706383 299.672341053351 -99.2596566817995</t>
  </si>
  <si>
    <t>-569.595170776807 297.041814664032 314.428700955503</t>
  </si>
  <si>
    <t>-627.995524415541 321.307951642762 772.926623115483</t>
  </si>
  <si>
    <t>-478.613991378035 328.729080183055 832.204974806233</t>
  </si>
  <si>
    <t>-504.738238675496 119.367360095837 -96.5554749665503</t>
  </si>
  <si>
    <t>-516.831295208758 95.6955807528957 318.168575883208</t>
  </si>
  <si>
    <t>-564.334486076067 44.2984030884281 775.947462168984</t>
  </si>
  <si>
    <t>-411.85794996838 53.3830961003043 826.46679841773</t>
  </si>
  <si>
    <t>9763-20170724T120922.141658100.bin</t>
  </si>
  <si>
    <t>-517.26252422697 210.465678255465 -96.0992432675089</t>
  </si>
  <si>
    <t>-533.8973026214 206.326527280421 -205.477663962663</t>
  </si>
  <si>
    <t>-542.42624830872 205.14631290411 -297.953040373767</t>
  </si>
  <si>
    <t>-548.826105630075 204.817304005844 -381.601679623633</t>
  </si>
  <si>
    <t>-553.323971960131 205.194227795327 -465.373599221249</t>
  </si>
  <si>
    <t>-557.788131033696 206.45119965963 -587.943715329067</t>
  </si>
  <si>
    <t>-544.147309816503 209.218788897273 -665.057144149986</t>
  </si>
  <si>
    <t>-554.758433354562 237.241164168989 -533.878723394059</t>
  </si>
  <si>
    <t>-555.643015453697 392.617229309093 -520.08357597945</t>
  </si>
  <si>
    <t>-433.935525765291 578.593259067167 -346.363184553794</t>
  </si>
  <si>
    <t>-207.022385821092 547.693837739554 -307.579326001496</t>
  </si>
  <si>
    <t>-556.900225258458 174.558020143524 -534.443465285029</t>
  </si>
  <si>
    <t>-571.705304474856 20.8270543405945 -512.391958777269</t>
  </si>
  <si>
    <t>-392.067477141186 64.7127245797135 -261.895042490896</t>
  </si>
  <si>
    <t>-530.170188282337 300.475496349959 -99.143363947525</t>
  </si>
  <si>
    <t>-569.801014414147 297.548470218078 314.527379047862</t>
  </si>
  <si>
    <t>-628.075539736486 321.45001840411 773.029010693664</t>
  </si>
  <si>
    <t>-478.68230385334 328.818843453442 832.284238885552</t>
  </si>
  <si>
    <t>-504.53163248874 120.370455873621 -96.4722096084065</t>
  </si>
  <si>
    <t>-516.699033594981 96.2525243036598 318.223911171935</t>
  </si>
  <si>
    <t>-564.260637048917 44.1528621995449 775.921486093198</t>
  </si>
  <si>
    <t>-411.769590056849 53.0484910457619 826.430757754516</t>
  </si>
  <si>
    <t>9763-20170724T120922.174750800.bin</t>
  </si>
  <si>
    <t>-517.165982068675 210.817115612707 -96.0486392973676</t>
  </si>
  <si>
    <t>-533.763688767054 206.688363568639 -205.433129933166</t>
  </si>
  <si>
    <t>-542.252273061747 205.580731184144 -297.913032550595</t>
  </si>
  <si>
    <t>-548.610931848903 205.342514699791 -381.565083460086</t>
  </si>
  <si>
    <t>-553.062144634662 205.837368400981 -465.33894637305</t>
  </si>
  <si>
    <t>-557.451380568772 207.296900403087 -587.909416732357</t>
  </si>
  <si>
    <t>-543.771182614885 210.15013895793 -665.012872435284</t>
  </si>
  <si>
    <t>-554.53878911986 238.000212438435 -533.788856249261</t>
  </si>
  <si>
    <t>-555.708924494606 393.321536040988 -519.398979500018</t>
  </si>
  <si>
    <t>-434.815574413342 576.288994004034 -341.955122414097</t>
  </si>
  <si>
    <t>-207.267912685588 548.75603605095 -304.371583416662</t>
  </si>
  <si>
    <t>-556.51210646704 175.312449595034 -534.464570281035</t>
  </si>
  <si>
    <t>-571.084114469502 21.5340859569169 -512.570089236523</t>
  </si>
  <si>
    <t>-391.238886484816 65.4837716876168 -262.147716265684</t>
  </si>
  <si>
    <t>-530.095221573108 300.837414981285 -99.0765005792434</t>
  </si>
  <si>
    <t>-569.922188587964 297.735018149458 314.574037782939</t>
  </si>
  <si>
    <t>-628.12212893652 321.506071112552 773.083694335507</t>
  </si>
  <si>
    <t>-478.724586236191 328.862175694085 832.32962116771</t>
  </si>
  <si>
    <t>-504.413515024188 120.715589820265 -96.4333852288177</t>
  </si>
  <si>
    <t>-516.615665897757 96.3797739826723 318.248986757641</t>
  </si>
  <si>
    <t>-564.202120437057 44.0066371151281 775.922224513375</t>
  </si>
  <si>
    <t>-411.676211199111 52.189542817976 826.44660424198</t>
  </si>
  <si>
    <t>9763-20170724T120922.242477700.bin</t>
  </si>
  <si>
    <t>-516.941767265566 211.628535300538 -95.9472591585368</t>
  </si>
  <si>
    <t>-533.53694699276 207.455377140938 -205.330387498276</t>
  </si>
  <si>
    <t>-542.067139666231 206.453199073656 -297.807745153539</t>
  </si>
  <si>
    <t>-548.477604686179 206.365340675902 -381.456036064078</t>
  </si>
  <si>
    <t>-552.993504851182 207.068964258891 -465.22515994112</t>
  </si>
  <si>
    <t>-557.48933925342 208.89950891673 -587.78678970856</t>
  </si>
  <si>
    <t>-543.7458694727 211.891051406855 -664.87359561907</t>
  </si>
  <si>
    <t>-554.717419874256 239.444137883001 -533.568858650839</t>
  </si>
  <si>
    <t>-556.561663937726 394.642264871377 -518.095796710027</t>
  </si>
  <si>
    <t>-436.238411401422 571.410860833578 -334.101857164412</t>
  </si>
  <si>
    <t>-207.88445904986 548.647030406438 -298.257869729381</t>
  </si>
  <si>
    <t>-556.315764772881 176.748338065438 -534.44661538292</t>
  </si>
  <si>
    <t>-570.188862535365 22.8448906861145 -512.96900283558</t>
  </si>
  <si>
    <t>-390.258314819051 67.0146593523507 -262.73727814657</t>
  </si>
  <si>
    <t>-530.202741698625 301.520072142785 -98.9490836655046</t>
  </si>
  <si>
    <t>-570.195916875731 298.16134050951 314.683463554488</t>
  </si>
  <si>
    <t>-628.194315909244 321.708915638077 773.209929241651</t>
  </si>
  <si>
    <t>-478.795435569123 329.012162872672 832.459163413959</t>
  </si>
  <si>
    <t>-503.878236938315 121.713888822572 -96.341327490191</t>
  </si>
  <si>
    <t>-516.17815293566 96.9397791253755 318.312274784945</t>
  </si>
  <si>
    <t>-564.127568045239 43.9761373068716 775.892659457862</t>
  </si>
  <si>
    <t>-411.603381851836 52.2961493940345 826.399827490724</t>
  </si>
  <si>
    <t>9763-20170724T120922.276571900.bin</t>
  </si>
  <si>
    <t>-516.828084232353 212.063064241663 -95.9116839694944</t>
  </si>
  <si>
    <t>-533.485389437662 207.867794544377 -205.284587558403</t>
  </si>
  <si>
    <t>-542.05674884934 206.912562961897 -297.758598284083</t>
  </si>
  <si>
    <t>-548.49817286241 206.889954707451 -381.404712325098</t>
  </si>
  <si>
    <t>-553.037613430663 207.683665874212 -465.171547443957</t>
  </si>
  <si>
    <t>-557.559185563767 209.672123418665 -587.729779452879</t>
  </si>
  <si>
    <t>-543.752677444622 212.752353659339 -664.801892881942</t>
  </si>
  <si>
    <t>-554.862249853574 240.149053715666 -533.469943809173</t>
  </si>
  <si>
    <t>-556.950341638182 395.319249866362 -517.478183938619</t>
  </si>
  <si>
    <t>-436.335250253651 569.07665010778 -330.826415126794</t>
  </si>
  <si>
    <t>-207.852460452479 548.005819253181 -294.768746663432</t>
  </si>
  <si>
    <t>-556.288046359873 177.45017712518 -534.434538626062</t>
  </si>
  <si>
    <t>-569.738035093917 23.4932984443174 -513.199495853737</t>
  </si>
  <si>
    <t>-389.835910675405 67.6815595831658 -262.913591897538</t>
  </si>
  <si>
    <t>-530.33595803538 301.845802171046 -98.897093570559</t>
  </si>
  <si>
    <t>-570.277934978368 298.429305582031 314.739900982012</t>
  </si>
  <si>
    <t>-628.22968235479 321.721667766697 773.258741103293</t>
  </si>
  <si>
    <t>-478.841215335589 329.081296244094 832.527124552656</t>
  </si>
  <si>
    <t>-503.500751126656 122.250946294669 -96.3303021931928</t>
  </si>
  <si>
    <t>-515.847560717504 97.340199745503 318.313673618721</t>
  </si>
  <si>
    <t>-564.083486912697 43.9068472186473 775.826115037597</t>
  </si>
  <si>
    <t>-411.574876992247 52.5399488163118 826.327730493854</t>
  </si>
  <si>
    <t>9763-20170724T120922.342016200.bin</t>
  </si>
  <si>
    <t>-516.672148452138 212.964259743794 -95.9201948422357</t>
  </si>
  <si>
    <t>-533.447038377816 208.725585332405 -205.273512748083</t>
  </si>
  <si>
    <t>-542.096153864034 207.863841545068 -297.741224031476</t>
  </si>
  <si>
    <t>-548.595336468967 207.971709519135 -381.38264036104</t>
  </si>
  <si>
    <t>-553.178705734429 208.944035580861 -465.145336559827</t>
  </si>
  <si>
    <t>-557.747265635429 211.246203290089 -587.696267310391</t>
  </si>
  <si>
    <t>-543.888400986402 214.51760993715 -664.751051918078</t>
  </si>
  <si>
    <t>-555.199908838969 241.587362577075 -533.353360032031</t>
  </si>
  <si>
    <t>-557.831231141799 396.622570097532 -516.457052822184</t>
  </si>
  <si>
    <t>-436.371388302512 565.428039354395 -325.850790279431</t>
  </si>
  <si>
    <t>-207.630752152952 546.43006600908 -290.279024693464</t>
  </si>
  <si>
    <t>-556.285340948402 178.884558225693 -534.490664725387</t>
  </si>
  <si>
    <t>-568.872489163231 24.7854574302994 -513.633448434228</t>
  </si>
  <si>
    <t>-389.135236623415 68.9598372009602 -263.061038811463</t>
  </si>
  <si>
    <t>-530.724510738565 302.517642599422 -98.8587426323161</t>
  </si>
  <si>
    <t>-570.411646051095 298.931499903755 314.801345862042</t>
  </si>
  <si>
    <t>-628.294586074271 321.859862366251 773.32065029784</t>
  </si>
  <si>
    <t>-478.919247633734 329.276534934783 832.615235591966</t>
  </si>
  <si>
    <t>-502.800626425106 123.33652007798 -96.3621461841092</t>
  </si>
  <si>
    <t>-515.25710938637 98.1269505583382 318.260517717209</t>
  </si>
  <si>
    <t>-563.988227922806 43.745687385976 775.60877244082</t>
  </si>
  <si>
    <t>-411.487597901578 52.3709326761377 826.135882752937</t>
  </si>
  <si>
    <t>9763-20170724T120922.375612500.bin</t>
  </si>
  <si>
    <t>-516.696095214022 213.434300483289 -95.9301608177918</t>
  </si>
  <si>
    <t>-533.500039869666 209.167842400244 -205.277814331008</t>
  </si>
  <si>
    <t>-542.165514193634 208.353802860476 -297.744408025743</t>
  </si>
  <si>
    <t>-548.674366675503 208.530605602127 -381.384970054697</t>
  </si>
  <si>
    <t>-553.261422473518 209.59934181642 -465.14634776775</t>
  </si>
  <si>
    <t>-557.827800865468 212.072059304355 -587.694065191199</t>
  </si>
  <si>
    <t>-543.971791779065 215.442519876738 -664.745059085287</t>
  </si>
  <si>
    <t>-555.362342554635 242.338802121631 -533.305915361887</t>
  </si>
  <si>
    <t>-558.242972440768 397.344188468452 -515.928427272024</t>
  </si>
  <si>
    <t>-436.076684857406 564.180642871787 -324.044103342853</t>
  </si>
  <si>
    <t>-207.312086336439 545.71726468245 -288.345350832084</t>
  </si>
  <si>
    <t>-556.285878233723 179.635374868823 -534.536587983419</t>
  </si>
  <si>
    <t>-568.486268518301 25.4841333053726 -513.914838078965</t>
  </si>
  <si>
    <t>-388.813306581367 69.8370788928962 -263.182406770734</t>
  </si>
  <si>
    <t>-530.989588840799 302.816635354181 -98.8481043568468</t>
  </si>
  <si>
    <t>-570.638956330858 299.143808770625 314.814857660792</t>
  </si>
  <si>
    <t>-628.354013400631 321.867761800655 773.360173426543</t>
  </si>
  <si>
    <t>-478.972297666518 329.298851431703 832.63653066155</t>
  </si>
  <si>
    <t>-502.597263697489 123.968984470125 -96.3851807571039</t>
  </si>
  <si>
    <t>-515.175476204348 98.4953932382887 318.217636738749</t>
  </si>
  <si>
    <t>-563.964221714468 43.6399131634821 775.471145265738</t>
  </si>
  <si>
    <t>-411.467724863099 52.4942064749318 825.971174732231</t>
  </si>
  <si>
    <t>9763-20170724T120922.438865700.bin</t>
  </si>
  <si>
    <t>-516.535258198404 214.215413375812 -95.9915649883942</t>
  </si>
  <si>
    <t>-533.325501186763 209.956016577109 -205.341641280147</t>
  </si>
  <si>
    <t>-541.963701781514 209.230973475224 -297.811604948216</t>
  </si>
  <si>
    <t>-548.439550010746 209.519043788979 -381.454448159312</t>
  </si>
  <si>
    <t>-552.984266754261 210.731275980575 -465.216043291936</t>
  </si>
  <si>
    <t>-557.477454286085 213.44938768717 -587.761312495199</t>
  </si>
  <si>
    <t>-543.646799062341 217.025050584636 -664.807632860386</t>
  </si>
  <si>
    <t>-555.140429616049 243.6084725849 -533.307644114989</t>
  </si>
  <si>
    <t>-558.210787186808 398.544831248136 -515.391086397267</t>
  </si>
  <si>
    <t>-435.073894781338 562.455058864127 -321.614532163423</t>
  </si>
  <si>
    <t>-206.291903761148 545.131665054468 -285.458913359343</t>
  </si>
  <si>
    <t>-555.871340700301 180.904971356129 -534.671381029614</t>
  </si>
  <si>
    <t>-567.657238097091 26.700191159355 -514.250477797784</t>
  </si>
  <si>
    <t>-387.830973660441 71.1699016890761 -263.47408239368</t>
  </si>
  <si>
    <t>-530.951273938935 303.322381889557 -98.8446231099907</t>
  </si>
  <si>
    <t>-570.87380990897 299.51994967761 314.790911539781</t>
  </si>
  <si>
    <t>-628.441031789936 322.042482902861 773.376764277481</t>
  </si>
  <si>
    <t>-479.045488296905 329.466213846656 832.619300249871</t>
  </si>
  <si>
    <t>-502.217623974082 124.973775029458 -96.4917634559043</t>
  </si>
  <si>
    <t>-515.099756376507 98.9960796272635 318.0703847556</t>
  </si>
  <si>
    <t>-563.908196552038 43.3685499822318 775.195536239206</t>
  </si>
  <si>
    <t>-411.39169326558 52.0625044766325 825.66302377564</t>
  </si>
  <si>
    <t>9763-20170724T120922.476469100.bin</t>
  </si>
  <si>
    <t>-516.382721160854 214.480982813988 -96.0414375771861</t>
  </si>
  <si>
    <t>-533.121042287962 210.243529930875 -205.400400538815</t>
  </si>
  <si>
    <t>-541.740829410622 209.532696265664 -297.872209771028</t>
  </si>
  <si>
    <t>-548.210393109561 209.831770202377 -381.515419020732</t>
  </si>
  <si>
    <t>-552.759258019537 211.053869305592 -465.276621354579</t>
  </si>
  <si>
    <t>-557.270049675774 213.785489904171 -587.820994302164</t>
  </si>
  <si>
    <t>-543.474182057722 217.417853924382 -664.870904374116</t>
  </si>
  <si>
    <t>-554.947796878901 243.938839956506 -533.363370864585</t>
  </si>
  <si>
    <t>-558.069356817708 398.860126547954 -515.286064922432</t>
  </si>
  <si>
    <t>-434.09227510692 561.695638681357 -321.139369369149</t>
  </si>
  <si>
    <t>-205.348416952777 544.966586774782 -284.466294531663</t>
  </si>
  <si>
    <t>-555.633659643835 181.235086009737 -534.735884398091</t>
  </si>
  <si>
    <t>-567.281053709862 27.0151829156034 -514.327637770223</t>
  </si>
  <si>
    <t>-387.456036707831 71.5488006742971 -263.520625249269</t>
  </si>
  <si>
    <t>-530.830086788974 303.502338851142 -98.8654689515371</t>
  </si>
  <si>
    <t>-570.894617805146 299.685181808199 314.756143290081</t>
  </si>
  <si>
    <t>-628.472771465058 322.134821552076 773.362171586495</t>
  </si>
  <si>
    <t>-479.078844368075 329.540781608599 832.610953744355</t>
  </si>
  <si>
    <t>-502.03463096741 125.352626992794 -96.5707572279124</t>
  </si>
  <si>
    <t>-515.069470044171 99.1115770876822 317.970105993958</t>
  </si>
  <si>
    <t>-563.860899083398 43.2497728895212 775.069699481308</t>
  </si>
  <si>
    <t>-411.355578603017 52.0790773243441 825.547362238786</t>
  </si>
  <si>
    <t>9763-20170724T120922.607294000.bin</t>
  </si>
  <si>
    <t>-516.16379480294 214.648242017373 -96.0631894277145</t>
  </si>
  <si>
    <t>-532.846236383577 210.44405239694 -205.431881314831</t>
  </si>
  <si>
    <t>-541.447180281916 209.757644643268 -297.905556172163</t>
  </si>
  <si>
    <t>-547.91112410737 210.078465717881 -381.549126146296</t>
  </si>
  <si>
    <t>-552.466039732204 211.321994068706 -465.309784920256</t>
  </si>
  <si>
    <t>-556.998387537654 214.085508427502 -587.852717065693</t>
  </si>
  <si>
    <t>-543.250910764578 217.780180551146 -664.908322015462</t>
  </si>
  <si>
    <t>-554.678044700762 244.224488817874 -533.387223043543</t>
  </si>
  <si>
    <t>-557.772558150265 399.126613798014 -515.23525298281</t>
  </si>
  <si>
    <t>-433.015745085848 561.290981358374 -321.0267212664</t>
  </si>
  <si>
    <t>-204.325187834477 544.615017503769 -283.998754598816</t>
  </si>
  <si>
    <t>-555.341212884466 181.52128282502 -534.776670871698</t>
  </si>
  <si>
    <t>-566.973707519192 27.2977786583147 -514.34539817424</t>
  </si>
  <si>
    <t>-387.075551598242 71.8258569099921 -263.444893867007</t>
  </si>
  <si>
    <t>-530.648671720967 303.596730109484 -98.8697749112181</t>
  </si>
  <si>
    <t>-570.834105368374 299.757863834086 314.739914209984</t>
  </si>
  <si>
    <t>-628.517697379166 322.164769478689 773.340895524555</t>
  </si>
  <si>
    <t>-479.141833604406 329.801185873306 832.606053160497</t>
  </si>
  <si>
    <t>-501.788738271815 125.595084425784 -96.6269931144811</t>
  </si>
  <si>
    <t>-514.98536424752 99.1555254778109 317.896084447806</t>
  </si>
  <si>
    <t>-563.804733819552 43.0988782076158 774.957448487477</t>
  </si>
  <si>
    <t>-411.307989215948 51.9380602852605 825.459300551184</t>
  </si>
  <si>
    <t>9763-20170724T120922.641376200.bin</t>
  </si>
  <si>
    <t>-514.81687437305 214.845772720329 -96.1291882492009</t>
  </si>
  <si>
    <t>-531.396466772776 210.810735120891 -205.519959601634</t>
  </si>
  <si>
    <t>-539.895632921814 210.142058536767 -298.003244016</t>
  </si>
  <si>
    <t>-546.264347854995 210.428939166796 -381.654200208857</t>
  </si>
  <si>
    <t>-550.722298479263 211.587509975996 -465.421182606768</t>
  </si>
  <si>
    <t>-555.112866758787 214.169874574852 -587.973199296131</t>
  </si>
  <si>
    <t>-541.408328202661 217.740135020904 -665.042349526279</t>
  </si>
  <si>
    <t>-552.788202763354 244.388898500043 -533.552084986182</t>
  </si>
  <si>
    <t>-555.425403764919 399.312781442995 -515.508872490464</t>
  </si>
  <si>
    <t>-426.974890068114 560.3616042962 -322.785143458542</t>
  </si>
  <si>
    <t>-198.834041779539 543.363145099323 -282.643799700346</t>
  </si>
  <si>
    <t>-553.58439315818 181.684973973523 -534.844986916138</t>
  </si>
  <si>
    <t>-565.658726574856 27.5509505905807 -514.011679252307</t>
  </si>
  <si>
    <t>-385.942537092598 72.0475245610064 -262.805681107682</t>
  </si>
  <si>
    <t>-529.319485499888 303.891801903956 -98.8243344049218</t>
  </si>
  <si>
    <t>-569.998960064462 299.911234178432 314.735761718123</t>
  </si>
  <si>
    <t>-628.64511310582 322.421168410531 773.221786933466</t>
  </si>
  <si>
    <t>-479.318214420988 330.065848119655 832.608914882562</t>
  </si>
  <si>
    <t>-500.492130720075 125.710606580187 -96.8428746771481</t>
  </si>
  <si>
    <t>-514.084002316288 98.7443103218834 317.633502780076</t>
  </si>
  <si>
    <t>-563.503516702885 42.5326236753531 774.587613113948</t>
  </si>
  <si>
    <t>-411.092339359492 51.3523085143113 825.350542417654</t>
  </si>
  <si>
    <t>9763-20170724T120922.706559600.bin</t>
  </si>
  <si>
    <t>-514.048319085673 215.066566377081 -96.1603339051298</t>
  </si>
  <si>
    <t>-530.589626099263 211.120343695906 -205.560231545175</t>
  </si>
  <si>
    <t>-539.016796955955 210.401686487659 -298.049576581391</t>
  </si>
  <si>
    <t>-545.307461704539 210.592489081309 -381.706779259968</t>
  </si>
  <si>
    <t>-549.675491142386 211.602631838937 -465.480488959238</t>
  </si>
  <si>
    <t>-553.9231409256 213.90933170449 -588.042988106788</t>
  </si>
  <si>
    <t>-540.13767759183 217.257486160528 -665.107711234743</t>
  </si>
  <si>
    <t>-551.561713351708 244.249310865902 -533.690867205691</t>
  </si>
  <si>
    <t>-553.601682497525 399.214197478319 -515.842044257385</t>
  </si>
  <si>
    <t>-423.978771874731 558.686823009677 -322.593713706688</t>
  </si>
  <si>
    <t>-196.032441935298 542.125954322395 -281.184471861452</t>
  </si>
  <si>
    <t>-552.556843965429 181.545250816084 -534.836428211382</t>
  </si>
  <si>
    <t>-565.146941844768 27.5044281915762 -513.573179566432</t>
  </si>
  <si>
    <t>-385.644185223809 72.1384625575483 -262.455448216323</t>
  </si>
  <si>
    <t>-528.414200279239 304.174156982222 -98.7903457062148</t>
  </si>
  <si>
    <t>-569.289636960014 300.1299911929 314.749743268319</t>
  </si>
  <si>
    <t>-628.67772737533 322.6195083678 773.146914115984</t>
  </si>
  <si>
    <t>-479.376400933825 330.047752100664 832.625721295369</t>
  </si>
  <si>
    <t>-499.846571414866 125.888160195714 -96.9131409057533</t>
  </si>
  <si>
    <t>-513.601134060958 98.6973164882488 317.543185792273</t>
  </si>
  <si>
    <t>-563.346962032993 42.1505338054299 774.417423301363</t>
  </si>
  <si>
    <t>-410.967600397312 50.7421595421526 825.314764515752</t>
  </si>
  <si>
    <t>9763-20170724T120922.777752600.bin</t>
  </si>
  <si>
    <t>-513.340083112936 215.248894213771 -96.197535315569</t>
  </si>
  <si>
    <t>-529.772629363625 211.410218302684 -205.617604160415</t>
  </si>
  <si>
    <t>-538.026759531505 210.682162224712 -298.122540712672</t>
  </si>
  <si>
    <t>-544.130755751968 210.826459455732 -381.793683434844</t>
  </si>
  <si>
    <t>-548.283228553547 211.748167787615 -465.579364120345</t>
  </si>
  <si>
    <t>-552.185561130734 213.878157117816 -588.156579938931</t>
  </si>
  <si>
    <t>-538.259567642494 217.037540137365 -665.203888943572</t>
  </si>
  <si>
    <t>-549.84910301175 244.294037157141 -533.845881414642</t>
  </si>
  <si>
    <t>-551.081304500611 399.289104851714 -516.163963185151</t>
  </si>
  <si>
    <t>-421.485428960346 557.232676304003 -321.646140840676</t>
  </si>
  <si>
    <t>-193.686985577746 541.453151502883 -279.132481652473</t>
  </si>
  <si>
    <t>-551.097400321447 181.592915658011 -534.895552718807</t>
  </si>
  <si>
    <t>-564.490577174121 27.6845656636895 -513.225782513045</t>
  </si>
  <si>
    <t>-385.390416627504 72.2283220160521 -262.429121752856</t>
  </si>
  <si>
    <t>-527.335242124631 304.496336367401 -98.7636421316677</t>
  </si>
  <si>
    <t>-568.76521752919 300.325915710063 314.720099112305</t>
  </si>
  <si>
    <t>-628.716179456296 322.870550990644 773.07560921816</t>
  </si>
  <si>
    <t>-479.427116594777 329.990375234404 832.623197425552</t>
  </si>
  <si>
    <t>-499.470124474264 125.901274705562 -96.9826351101815</t>
  </si>
  <si>
    <t>-513.323047711937 98.4947729351911 317.456246471594</t>
  </si>
  <si>
    <t>-563.213068951004 41.9030992455084 774.293954205797</t>
  </si>
  <si>
    <t>-410.872323263718 50.4680939568286 825.311276060775</t>
  </si>
  <si>
    <t>9763-20170724T120922.843488900.bin</t>
  </si>
  <si>
    <t>-512.853550403152 215.134100465398 -96.2163764895488</t>
  </si>
  <si>
    <t>-529.085010364438 211.4430429695 -205.671511710518</t>
  </si>
  <si>
    <t>-537.08730639554 210.761655847937 -298.198971923088</t>
  </si>
  <si>
    <t>-542.933479527642 210.919527860736 -381.888496418982</t>
  </si>
  <si>
    <t>-546.798869631646 211.823449713164 -465.688050618704</t>
  </si>
  <si>
    <t>-550.250709798146 213.893153005174 -588.279780405612</t>
  </si>
  <si>
    <t>-536.165956048066 216.903441614063 -665.304316569713</t>
  </si>
  <si>
    <t>-548.027371134961 244.334067985466 -533.97820284356</t>
  </si>
  <si>
    <t>-548.693137512876 399.32970882603 -516.272106035024</t>
  </si>
  <si>
    <t>-418.984829812183 554.873331700537 -319.903805636924</t>
  </si>
  <si>
    <t>-191.14648021161 540.756339344167 -277.02098735476</t>
  </si>
  <si>
    <t>-549.444778494789 181.635823455075 -534.996988119087</t>
  </si>
  <si>
    <t>-563.505406649536 27.8208224707175 -513.097855490105</t>
  </si>
  <si>
    <t>-385.303205443337 71.8976960086002 -262.444990795878</t>
  </si>
  <si>
    <t>-526.504540922755 304.628723231071 -98.7431184848172</t>
  </si>
  <si>
    <t>-568.33557884278 300.338381929108 314.699039629578</t>
  </si>
  <si>
    <t>-628.793061113378 322.966334983582 773.013499874069</t>
  </si>
  <si>
    <t>-479.533171838398 330.261650873347 832.612953770548</t>
  </si>
  <si>
    <t>-499.365583335179 125.583837986632 -97.0544742964947</t>
  </si>
  <si>
    <t>-513.283847934428 97.9738532777596 317.368626793225</t>
  </si>
  <si>
    <t>-563.026789191431 41.5408460436017 774.247988789613</t>
  </si>
  <si>
    <t>-410.742264318535 50.1005929566804 825.433771988187</t>
  </si>
  <si>
    <t>9763-20170724T120922.877079600.bin</t>
  </si>
  <si>
    <t>-512.631140964705 215.041134201288 -96.2448485727975</t>
  </si>
  <si>
    <t>-528.719980189846 211.437676035315 -205.723966808482</t>
  </si>
  <si>
    <t>-536.551898173228 210.789889412486 -298.26626467101</t>
  </si>
  <si>
    <t>-542.22486509566 210.962366788575 -381.96769612236</t>
  </si>
  <si>
    <t>-545.898266969286 211.863703660206 -465.775850660062</t>
  </si>
  <si>
    <t>-549.049602313884 213.909665169629 -588.37603506692</t>
  </si>
  <si>
    <t>-534.835324365258 216.859486922526 -665.379062585222</t>
  </si>
  <si>
    <t>-546.91285087799 244.360134748282 -534.0764302466</t>
  </si>
  <si>
    <t>-547.320012767096 399.350126278676 -516.309466365857</t>
  </si>
  <si>
    <t>-417.590692342516 553.593817880035 -318.932228018896</t>
  </si>
  <si>
    <t>-189.612188182143 540.111110607523 -276.593948554007</t>
  </si>
  <si>
    <t>-548.420659760425 181.664027200799 -535.083922699727</t>
  </si>
  <si>
    <t>-562.784631372974 27.8801808824601 -513.148926465896</t>
  </si>
  <si>
    <t>-384.981411857288 71.7043732928805 -262.462634112782</t>
  </si>
  <si>
    <t>-526.161593021997 304.660345818116 -98.7355918390115</t>
  </si>
  <si>
    <t>-568.217991577203 300.335073295686 314.683282218916</t>
  </si>
  <si>
    <t>-628.81549148897 323.04922171305 772.981707273045</t>
  </si>
  <si>
    <t>-479.569621348665 330.350199165796 832.615515456306</t>
  </si>
  <si>
    <t>-499.236433157382 125.402618890139 -97.1079563323717</t>
  </si>
  <si>
    <t>-513.273257816247 97.6057444105008 317.298680612376</t>
  </si>
  <si>
    <t>-562.91948074149 41.4091146132691 774.234519091007</t>
  </si>
  <si>
    <t>-410.670461711498 49.8545864989521 825.544555099401</t>
  </si>
  <si>
    <t>9763-20170724T120922.942755200.bin</t>
  </si>
  <si>
    <t>-512.147419543585 214.661508085197 -96.24429734951</t>
  </si>
  <si>
    <t>-527.97657077821 211.201310669524 -205.765799240752</t>
  </si>
  <si>
    <t>-535.52241587295 210.613715263719 -298.332269439793</t>
  </si>
  <si>
    <t>-540.911738640343 210.816203430766 -382.052286525723</t>
  </si>
  <si>
    <t>-544.276907903669 211.721419678131 -465.873627620773</t>
  </si>
  <si>
    <t>-546.951877236366 213.743265992693 -588.485348028557</t>
  </si>
  <si>
    <t>-532.464713915249 216.616191523653 -665.4404412043</t>
  </si>
  <si>
    <t>-544.969491682879 244.202993394342 -534.185095988542</t>
  </si>
  <si>
    <t>-545.097413980361 399.177098548962 -516.365677943199</t>
  </si>
  <si>
    <t>-415.132930333539 551.336896762186 -317.530926527844</t>
  </si>
  <si>
    <t>-187.072962843763 538.870080376285 -275.320237918662</t>
  </si>
  <si>
    <t>-546.586745026416 181.509184698984 -535.183688692368</t>
  </si>
  <si>
    <t>-561.405122384748 27.7779650005778 -513.179606330729</t>
  </si>
  <si>
    <t>-384.24097499983 71.060936275062 -262.431868406442</t>
  </si>
  <si>
    <t>-525.536796875438 304.471716121797 -98.6903232349216</t>
  </si>
  <si>
    <t>-568.124945607165 300.061095095505 314.67315726564</t>
  </si>
  <si>
    <t>-628.908761490591 323.03187122302 772.945627590844</t>
  </si>
  <si>
    <t>-479.689759271811 330.514071368852 832.624114754904</t>
  </si>
  <si>
    <t>-498.887227452358 124.809361953075 -97.185154578662</t>
  </si>
  <si>
    <t>-513.038956278117 96.813070628446 317.204218839402</t>
  </si>
  <si>
    <t>-562.694594991575 41.2046977221598 774.231826928206</t>
  </si>
  <si>
    <t>-410.541696129803 49.7853304022394 825.804000626289</t>
  </si>
  <si>
    <t>9763-20170724T120922.977357200.bin</t>
  </si>
  <si>
    <t>-511.906741738606 214.495190591009 -96.2430878088403</t>
  </si>
  <si>
    <t>-527.657924510174 211.079996758821 -205.777270882141</t>
  </si>
  <si>
    <t>-535.100135057889 210.517510091073 -298.352251629299</t>
  </si>
  <si>
    <t>-540.38077295513 210.737094875728 -382.079171785554</t>
  </si>
  <si>
    <t>-543.622433016002 211.652998315757 -465.905089496139</t>
  </si>
  <si>
    <t>-546.10083225631 213.68258754169 -588.521057404944</t>
  </si>
  <si>
    <t>-531.460522786933 216.537704669277 -665.447711687814</t>
  </si>
  <si>
    <t>-544.189887939123 244.138223855146 -534.216009897753</t>
  </si>
  <si>
    <t>-544.232078457889 399.11680194982 -516.357788590022</t>
  </si>
  <si>
    <t>-414.048327744358 550.407068215081 -317.003886081042</t>
  </si>
  <si>
    <t>-186.034134184326 538.41216403729 -274.410672552634</t>
  </si>
  <si>
    <t>-545.836823688943 181.445615214998 -535.220559046804</t>
  </si>
  <si>
    <t>-560.778553106425 27.7340244041986 -513.192607932923</t>
  </si>
  <si>
    <t>-383.758241005574 70.8171764933454 -262.396845498779</t>
  </si>
  <si>
    <t>-525.309252692373 304.434031578426 -98.6836088493391</t>
  </si>
  <si>
    <t>-568.032450078426 299.986535923032 314.665636338555</t>
  </si>
  <si>
    <t>-628.918568053859 323.14574351804 772.910881102382</t>
  </si>
  <si>
    <t>-479.712122955503 330.500703729111 832.636665560164</t>
  </si>
  <si>
    <t>-498.661186133243 124.516960107965 -97.2162157759676</t>
  </si>
  <si>
    <t>-512.926439042362 96.4226122644764 317.162535049682</t>
  </si>
  <si>
    <t>-562.58151074089 41.0623295029745 774.229831378323</t>
  </si>
  <si>
    <t>-410.469041418462 49.6365606918412 825.922181419251</t>
  </si>
  <si>
    <t>9763-20170724T120923.040757000.bin</t>
  </si>
  <si>
    <t>-511.498838857306 214.137293907272 -96.2819593552978</t>
  </si>
  <si>
    <t>-527.238413647744 210.807437609125 -205.820464035027</t>
  </si>
  <si>
    <t>-534.559744961131 210.305476274219 -298.4054224996</t>
  </si>
  <si>
    <t>-539.686829835869 210.572375846366 -382.141795585099</t>
  </si>
  <si>
    <t>-542.730517219239 211.526554007505 -465.974710053861</t>
  </si>
  <si>
    <t>-544.871204679469 213.600480522353 -588.596229950591</t>
  </si>
  <si>
    <t>-529.916095201093 216.435570828321 -665.463141060583</t>
  </si>
  <si>
    <t>-543.090003459344 244.036279391944 -534.275534861499</t>
  </si>
  <si>
    <t>-543.005504704201 398.991907698876 -516.250370875811</t>
  </si>
  <si>
    <t>-412.318024614385 548.078498861722 -315.570162492817</t>
  </si>
  <si>
    <t>-184.449779645242 537.955876058712 -271.72805572528</t>
  </si>
  <si>
    <t>-544.773762253522 181.344725287379 -535.30643600759</t>
  </si>
  <si>
    <t>-559.93551460987 27.6552237531098 -513.239202350163</t>
  </si>
  <si>
    <t>-383.105603666881 70.6377719825441 -262.409650271542</t>
  </si>
  <si>
    <t>-524.895294421327 304.287950263592 -98.6682384608756</t>
  </si>
  <si>
    <t>-567.6889036001 299.728638381632 314.672512480439</t>
  </si>
  <si>
    <t>-628.973459245303 323.115383969961 772.841010489686</t>
  </si>
  <si>
    <t>-479.823556251356 330.771754855966 832.670106073807</t>
  </si>
  <si>
    <t>-498.284050472616 123.933551831172 -97.3016558082749</t>
  </si>
  <si>
    <t>-512.615248809889 95.7406102993127 317.068244094789</t>
  </si>
  <si>
    <t>-562.329076983704 40.7521310280076 774.214746329982</t>
  </si>
  <si>
    <t>-410.29344395183 48.8062573021994 826.215877091744</t>
  </si>
  <si>
    <t>9763-20170724T120923.073346600.bin</t>
  </si>
  <si>
    <t>-511.35534577886 214.121337815394 -96.3010012123975</t>
  </si>
  <si>
    <t>-527.108865456288 210.846110751919 -205.839130431734</t>
  </si>
  <si>
    <t>-534.386082570968 210.390888495627 -298.427748808989</t>
  </si>
  <si>
    <t>-539.450902339992 210.698969022597 -382.167791634144</t>
  </si>
  <si>
    <t>-542.409981728904 211.692792065557 -466.003286342147</t>
  </si>
  <si>
    <t>-544.402603597132 213.821968126503 -588.626319353328</t>
  </si>
  <si>
    <t>-529.304102364389 216.644687829769 -665.465683106891</t>
  </si>
  <si>
    <t>-542.692842154759 244.233143195217 -534.289697838397</t>
  </si>
  <si>
    <t>-542.603137729671 399.1626534613 -516.109152443206</t>
  </si>
  <si>
    <t>-411.511432245431 547.172126783531 -314.896037775708</t>
  </si>
  <si>
    <t>-183.668107250812 538.048643621179 -270.706509446225</t>
  </si>
  <si>
    <t>-544.363716559162 181.542127160518 -535.351241078724</t>
  </si>
  <si>
    <t>-559.595852214017 27.8562262712708 -513.270884012135</t>
  </si>
  <si>
    <t>-382.897057012655 70.8768163163274 -262.44867541352</t>
  </si>
  <si>
    <t>-524.746535242247 304.361481731782 -98.6523836638129</t>
  </si>
  <si>
    <t>-567.528930715932 299.728102183204 314.688683967527</t>
  </si>
  <si>
    <t>-628.980270052538 323.215910312779 772.813747268847</t>
  </si>
  <si>
    <t>-479.845080740574 330.713653129064 832.699333983558</t>
  </si>
  <si>
    <t>-498.155973372642 123.855263726196 -97.3424626569642</t>
  </si>
  <si>
    <t>-512.499630284331 95.5796203132163 317.021277743175</t>
  </si>
  <si>
    <t>-562.216554514126 40.617959761094 774.186110447208</t>
  </si>
  <si>
    <t>-410.244515811108 49.046540613587 826.313598825718</t>
  </si>
  <si>
    <t>9763-20170724T120923.145039700.bin</t>
  </si>
  <si>
    <t>-511.227375804813 214.34191103792 -96.3215483306479</t>
  </si>
  <si>
    <t>-526.990249010084 211.135236885423 -205.86035224592</t>
  </si>
  <si>
    <t>-534.203253546344 210.756910790284 -298.454435567423</t>
  </si>
  <si>
    <t>-539.180557957194 211.141100131854 -382.199394380081</t>
  </si>
  <si>
    <t>-542.022571817321 212.215774562212 -466.037898879461</t>
  </si>
  <si>
    <t>-543.811339886328 214.46857886411 -588.661909498645</t>
  </si>
  <si>
    <t>-528.492407824194 217.231873005967 -665.459752109458</t>
  </si>
  <si>
    <t>-542.206333846227 244.825542509394 -534.291591577614</t>
  </si>
  <si>
    <t>-542.080314056399 399.722995089983 -515.816098490146</t>
  </si>
  <si>
    <t>-409.69315556234 545.317316499382 -313.691015095643</t>
  </si>
  <si>
    <t>-181.819309347586 537.330042504852 -269.43877693689</t>
  </si>
  <si>
    <t>-543.846580604209 182.134469470705 -535.419448371081</t>
  </si>
  <si>
    <t>-559.151252644949 28.4636877070407 -513.306258323731</t>
  </si>
  <si>
    <t>-382.635465289413 71.3885331411775 -262.437685843416</t>
  </si>
  <si>
    <t>-524.592605019491 304.569859395008 -98.6318153112071</t>
  </si>
  <si>
    <t>-567.497791803813 299.831066279384 314.69528444287</t>
  </si>
  <si>
    <t>-629.060499314291 323.200698668606 772.804054824545</t>
  </si>
  <si>
    <t>-479.952614426731 330.94348279159 832.726642034361</t>
  </si>
  <si>
    <t>-498.001458063271 124.091507647919 -97.4111763657916</t>
  </si>
  <si>
    <t>-512.416607056384 95.5225380683282 316.930028148114</t>
  </si>
  <si>
    <t>-562.087318094374 40.5160987345635 774.084923611966</t>
  </si>
  <si>
    <t>-410.187446143176 49.4791304994146 826.333529112538</t>
  </si>
  <si>
    <t>9763-20170724T120923.208222700.bin</t>
  </si>
  <si>
    <t>-511.397142166814 214.671369742409 -96.3726537316097</t>
  </si>
  <si>
    <t>-527.194171547249 211.505616421005 -205.907719859611</t>
  </si>
  <si>
    <t>-534.371660762826 211.171927951643 -298.504744783115</t>
  </si>
  <si>
    <t>-539.290592620582 211.597786746622 -382.252882701845</t>
  </si>
  <si>
    <t>-542.047421724246 212.714740909442 -466.093685372999</t>
  </si>
  <si>
    <t>-543.682207080284 215.027872148773 -588.718806728871</t>
  </si>
  <si>
    <t>-528.22464253102 217.715943568774 -665.491555483217</t>
  </si>
  <si>
    <t>-542.108042978979 245.357101375409 -534.332072316671</t>
  </si>
  <si>
    <t>-541.752875229475 400.24848820118 -515.72722870681</t>
  </si>
  <si>
    <t>-407.83488440195 543.77503010559 -313.132438425323</t>
  </si>
  <si>
    <t>-180.002304567184 536.300142638046 -268.579582665751</t>
  </si>
  <si>
    <t>-543.821739596315 182.668780534504 -535.49176268292</t>
  </si>
  <si>
    <t>-559.340323298952 29.0205163558639 -513.367493576536</t>
  </si>
  <si>
    <t>-382.840652107799 71.9403159645617 -262.461580430093</t>
  </si>
  <si>
    <t>-524.78060677404 304.921496227607 -98.6228339903498</t>
  </si>
  <si>
    <t>-567.712320353618 300.073379307391 314.700225188439</t>
  </si>
  <si>
    <t>-629.157021735015 323.304435921708 772.833264039808</t>
  </si>
  <si>
    <t>-480.032642393329 330.953726345835 832.726687446476</t>
  </si>
  <si>
    <t>-498.166441687971 124.363486056285 -97.5115675758639</t>
  </si>
  <si>
    <t>-512.480578746125 95.6718218148399 316.824642965723</t>
  </si>
  <si>
    <t>-561.976580064463 40.3305069525825 773.969237846918</t>
  </si>
  <si>
    <t>-410.099160943691 49.2766281669326 826.286133457757</t>
  </si>
  <si>
    <t>9763-20170724T120923.279406600.bin</t>
  </si>
  <si>
    <t>-511.783844779353 215.143598090211 -96.4240015954209</t>
  </si>
  <si>
    <t>-527.585350366087 212.00867688459 -205.959236359573</t>
  </si>
  <si>
    <t>-534.737667863353 211.718970153476 -298.558458898841</t>
  </si>
  <si>
    <t>-539.62133658388 212.191080271545 -382.308347189978</t>
  </si>
  <si>
    <t>-542.330159450588 213.358420448878 -466.15010245321</t>
  </si>
  <si>
    <t>-543.880233423018 215.749546777381 -588.774834077053</t>
  </si>
  <si>
    <t>-528.375332808677 218.3894998259 -665.539631695273</t>
  </si>
  <si>
    <t>-542.287105995176 246.042435890109 -534.368570525033</t>
  </si>
  <si>
    <t>-541.524363582984 400.911609773665 -515.660865491331</t>
  </si>
  <si>
    <t>-406.269015133762 543.260621427354 -313.123524203003</t>
  </si>
  <si>
    <t>-178.482727706324 536.082792538597 -268.285755931132</t>
  </si>
  <si>
    <t>-544.113061186284 183.358282189758 -535.567814339049</t>
  </si>
  <si>
    <t>-559.967614279053 29.7461294547134 -513.421324341837</t>
  </si>
  <si>
    <t>-383.32397387198 72.4875055417083 -262.554817552259</t>
  </si>
  <si>
    <t>-525.106479941043 305.3884446516 -98.6469161035748</t>
  </si>
  <si>
    <t>-568.021677686087 300.425648315454 314.676532831114</t>
  </si>
  <si>
    <t>-629.257550136625 323.399361230577 772.855031667759</t>
  </si>
  <si>
    <t>-480.113395569585 331.004227691186 832.705031347854</t>
  </si>
  <si>
    <t>-498.626553819492 124.826843337971 -97.5956273935534</t>
  </si>
  <si>
    <t>-512.787787212597 95.901063810918 316.729592737764</t>
  </si>
  <si>
    <t>-561.894091049077 40.1050027776271 773.848885194106</t>
  </si>
  <si>
    <t>-409.979237700665 48.1902173890264 826.197024054221</t>
  </si>
  <si>
    <t>9763-20170724T120923.343582900.bin</t>
  </si>
  <si>
    <t>-512.276500601264 215.685412771481 -96.5068846755439</t>
  </si>
  <si>
    <t>-528.083348032251 212.622801557066 -206.043453666468</t>
  </si>
  <si>
    <t>-535.244978417679 212.368189929033 -298.641985727626</t>
  </si>
  <si>
    <t>-540.139519582941 212.863445969852 -382.391203883513</t>
  </si>
  <si>
    <t>-542.862044981483 214.044567232894 -466.232328048387</t>
  </si>
  <si>
    <t>-544.435576254346 216.444867887282 -588.856463981555</t>
  </si>
  <si>
    <t>-528.978498070893 219.042047760804 -665.632352848956</t>
  </si>
  <si>
    <t>-542.788372440406 246.732557049802 -534.448786340082</t>
  </si>
  <si>
    <t>-541.690052189633 401.59528667663 -515.691803691959</t>
  </si>
  <si>
    <t>-404.773926681578 542.402754407595 -313.193066575138</t>
  </si>
  <si>
    <t>-177.01676876262 535.831493609358 -268.114829119196</t>
  </si>
  <si>
    <t>-544.701888075192 184.050857213849 -535.651261718567</t>
  </si>
  <si>
    <t>-560.750509995817 30.479837265377 -513.393674458641</t>
  </si>
  <si>
    <t>-384.156017735111 73.0559039409786 -262.57932861305</t>
  </si>
  <si>
    <t>-525.464394656812 306.031344084804 -98.6800997440913</t>
  </si>
  <si>
    <t>-568.430936416549 300.755249667853 314.63409785752</t>
  </si>
  <si>
    <t>-629.355854649334 323.576547633793 772.883418820354</t>
  </si>
  <si>
    <t>-480.179509785507 330.912905226163 832.686356504977</t>
  </si>
  <si>
    <t>-499.230105964984 125.263755055334 -97.7162430575684</t>
  </si>
  <si>
    <t>-513.155189776624 96.0706581275394 316.598209823752</t>
  </si>
  <si>
    <t>-561.746404495932 39.9027693352368 773.761286823043</t>
  </si>
  <si>
    <t>-409.882445009481 48.2318965850159 826.218801709941</t>
  </si>
  <si>
    <t>9763-20170724T120923.376677100.bin</t>
  </si>
  <si>
    <t>-512.609515242437 215.856191764607 -96.5400426459878</t>
  </si>
  <si>
    <t>-528.419461788574 212.838652119806 -206.077420370831</t>
  </si>
  <si>
    <t>-535.605678393563 212.598328346271 -298.673975952685</t>
  </si>
  <si>
    <t>-540.532053503055 213.097849683531 -382.421330608856</t>
  </si>
  <si>
    <t>-543.296221089648 214.274848353022 -466.261143413207</t>
  </si>
  <si>
    <t>-544.941743267241 216.660226635423 -588.884720959777</t>
  </si>
  <si>
    <t>-529.504898403976 219.239406354363 -665.665328096988</t>
  </si>
  <si>
    <t>-543.237680137703 246.953639273097 -534.482102194155</t>
  </si>
  <si>
    <t>-541.890470385217 401.817354799928 -515.750212705265</t>
  </si>
  <si>
    <t>-404.152298609005 541.861282448554 -313.279032130421</t>
  </si>
  <si>
    <t>-176.45157746982 535.472602733098 -267.890740435904</t>
  </si>
  <si>
    <t>-545.201725446066 184.273340211496 -535.675026542452</t>
  </si>
  <si>
    <t>-561.315342788067 30.7269686269369 -513.306051221645</t>
  </si>
  <si>
    <t>-384.600875570374 73.2606342859262 -262.487409445325</t>
  </si>
  <si>
    <t>-525.702934097432 306.29482238941 -98.6892540663341</t>
  </si>
  <si>
    <t>-568.653065347185 300.898527216089 314.625105216099</t>
  </si>
  <si>
    <t>-629.420186095889 323.625135419181 772.905411745299</t>
  </si>
  <si>
    <t>-480.23399817847 331.0141557534 832.677394488336</t>
  </si>
  <si>
    <t>-499.643514429854 125.29869773275 -97.7831068623527</t>
  </si>
  <si>
    <t>-513.282895166494 96.0265534078576 316.535388501587</t>
  </si>
  <si>
    <t>-561.647176784742 39.7621108010001 773.728882975175</t>
  </si>
  <si>
    <t>-409.790613103397 47.5777779982336 826.286546692632</t>
  </si>
  <si>
    <t>9763-20170724T120923.439720400.bin</t>
  </si>
  <si>
    <t>-513.534994302831 216.110131037949 -96.6232554692381</t>
  </si>
  <si>
    <t>-529.3994839725 213.19356939624 -206.15544990348</t>
  </si>
  <si>
    <t>-536.706272141374 212.952809009345 -298.742650148743</t>
  </si>
  <si>
    <t>-541.773888715295 213.421535711725 -382.481629727696</t>
  </si>
  <si>
    <t>-544.712847898889 214.537258908213 -466.316404815409</t>
  </si>
  <si>
    <t>-546.651854599442 216.801119069249 -588.937879245597</t>
  </si>
  <si>
    <t>-531.265064660734 219.294459537085 -665.731380633042</t>
  </si>
  <si>
    <t>-544.765147786666 247.146795950817 -534.570409149085</t>
  </si>
  <si>
    <t>-542.834317365822 402.035614466326 -515.977430450261</t>
  </si>
  <si>
    <t>-403.896011186614 540.225571236485 -313.053177181278</t>
  </si>
  <si>
    <t>-176.516829100578 534.383908093883 -266.009250032032</t>
  </si>
  <si>
    <t>-546.836913943208 184.468828527951 -535.694870370221</t>
  </si>
  <si>
    <t>-563.130071232944 30.9939686810392 -513.005284579809</t>
  </si>
  <si>
    <t>-386.117269943431 73.7158732736202 -262.463741248683</t>
  </si>
  <si>
    <t>-526.462907932688 306.955925788361 -98.7222730913417</t>
  </si>
  <si>
    <t>-569.163696200587 301.12306220141 314.611991757626</t>
  </si>
  <si>
    <t>-629.561067692735 323.693371776758 772.979144317153</t>
  </si>
  <si>
    <t>-480.33771205683 331.018129593184 832.666225395535</t>
  </si>
  <si>
    <t>-500.746371238805 125.140623542374 -97.9398666619904</t>
  </si>
  <si>
    <t>-513.547556501706 96.0068157564879 316.414995329811</t>
  </si>
  <si>
    <t>-561.429235421651 39.7177937443075 773.698417206475</t>
  </si>
  <si>
    <t>-409.664042057506 47.84208656023 826.473093475581</t>
  </si>
  <si>
    <t>9763-20170724T120923.475819900.bin</t>
  </si>
  <si>
    <t>-514.063194283798 216.280549138803 -96.6696831707052</t>
  </si>
  <si>
    <t>-529.991085953511 213.413132503925 -206.19401977506</t>
  </si>
  <si>
    <t>-537.401486881255 213.16664093477 -298.772938920095</t>
  </si>
  <si>
    <t>-542.584165477227 213.61407641602 -382.505056739185</t>
  </si>
  <si>
    <t>-545.6606307037 214.692651259736 -466.335341963385</t>
  </si>
  <si>
    <t>-547.825484561828 216.886546759065 -588.954303249752</t>
  </si>
  <si>
    <t>-532.464607825739 219.318653722664 -665.755056632351</t>
  </si>
  <si>
    <t>-545.825387026109 247.262775721974 -534.608035606229</t>
  </si>
  <si>
    <t>-543.640712832022 402.14259701948 -516.060728087094</t>
  </si>
  <si>
    <t>-404.228679041874 538.87684190326 -312.4760398126</t>
  </si>
  <si>
    <t>-177.05524830509 533.515604063493 -264.392613439485</t>
  </si>
  <si>
    <t>-547.925674104603 184.585229836596 -535.692412555477</t>
  </si>
  <si>
    <t>-564.232503031912 31.1280100380964 -512.817308677394</t>
  </si>
  <si>
    <t>-387.092073854292 74.0462065553943 -262.545018405961</t>
  </si>
  <si>
    <t>-526.914896793271 307.346904623162 -98.7253099042608</t>
  </si>
  <si>
    <t>-569.464230997815 301.253095479811 314.620846053543</t>
  </si>
  <si>
    <t>-629.640191126399 323.773378140677 773.039374179051</t>
  </si>
  <si>
    <t>-480.388653652211 331.043131176129 832.662935465029</t>
  </si>
  <si>
    <t>-501.334819487788 125.098192662763 -98.0030016243535</t>
  </si>
  <si>
    <t>-513.57089688905 96.1134769561504 316.379423975211</t>
  </si>
  <si>
    <t>-561.308530057717 39.699520645627 773.695416817155</t>
  </si>
  <si>
    <t>-409.600969559387 48.0383069335689 826.601999206309</t>
  </si>
  <si>
    <t>9763-20170724T120923.542517500.bin</t>
  </si>
  <si>
    <t>-515.335356682859 216.642364633876 -96.7055393562397</t>
  </si>
  <si>
    <t>-531.583510072329 213.879377239884 -206.185435491014</t>
  </si>
  <si>
    <t>-539.33942806463 213.662020449933 -298.736131657899</t>
  </si>
  <si>
    <t>-544.866693340557 214.117245109364 -382.446380060486</t>
  </si>
  <si>
    <t>-548.320813907465 215.186229730454 -466.26189096002</t>
  </si>
  <si>
    <t>-551.075063413233 217.347949779336 -588.869735045567</t>
  </si>
  <si>
    <t>-535.774065225511 219.652262374013 -665.686291540245</t>
  </si>
  <si>
    <t>-548.753312894396 247.736320737928 -534.542944942561</t>
  </si>
  <si>
    <t>-545.8523288441 402.613778233054 -516.028062409897</t>
  </si>
  <si>
    <t>-407.147834692096 535.512618581531 -309.442766724147</t>
  </si>
  <si>
    <t>-180.353927609742 530.953734479221 -259.519875310383</t>
  </si>
  <si>
    <t>-550.979751439414 185.06241151216 -535.598077669422</t>
  </si>
  <si>
    <t>-567.44710707668 31.6844136357556 -512.33369483455</t>
  </si>
  <si>
    <t>-389.684698329106 75.2918981330722 -262.806416571354</t>
  </si>
  <si>
    <t>-528.14850206833 308.449829560021 -98.7131614875203</t>
  </si>
  <si>
    <t>-570.274176694455 301.671943030682 314.665680244561</t>
  </si>
  <si>
    <t>-629.810592089648 324.032166025757 773.244366810809</t>
  </si>
  <si>
    <t>-480.469689345495 330.965172347983 832.683826749083</t>
  </si>
  <si>
    <t>-502.699224515236 124.684886477255 -98.105904440133</t>
  </si>
  <si>
    <t>-513.409280044842 96.8724033778926 316.399051559888</t>
  </si>
  <si>
    <t>-561.062765205287 39.7115055483962 773.689804952293</t>
  </si>
  <si>
    <t>-409.445317873106 47.7969089429298 826.893271293433</t>
  </si>
  <si>
    <t>9763-20170724T120923.575610600.bin</t>
  </si>
  <si>
    <t>-516.087514152853 216.736649172554 -96.7009856081833</t>
  </si>
  <si>
    <t>-532.485238183941 214.014381665011 -206.159666255245</t>
  </si>
  <si>
    <t>-540.398312817302 213.806139979421 -298.697151724125</t>
  </si>
  <si>
    <t>-546.080791893957 214.26310790595 -382.396765339053</t>
  </si>
  <si>
    <t>-549.703629316781 215.326016769145 -466.205377262794</t>
  </si>
  <si>
    <t>-552.719427008319 217.471159647349 -588.807220774921</t>
  </si>
  <si>
    <t>-537.446727958673 219.687355620036 -665.632000154284</t>
  </si>
  <si>
    <t>-550.204584991159 247.86413566069 -534.491688708615</t>
  </si>
  <si>
    <t>-546.657218954015 402.71793274988 -515.911943957623</t>
  </si>
  <si>
    <t>-409.282117301614 533.686145567517 -307.215976374777</t>
  </si>
  <si>
    <t>-182.772098085636 529.863639602728 -255.960570154078</t>
  </si>
  <si>
    <t>-552.587691391763 185.195573785753 -535.529626040587</t>
  </si>
  <si>
    <t>-569.433782942488 31.8837225786547 -512.116292397826</t>
  </si>
  <si>
    <t>-391.100350878173 75.7341531320408 -263.050473784974</t>
  </si>
  <si>
    <t>-528.834040911743 308.977051450391 -98.666767355759</t>
  </si>
  <si>
    <t>-570.847313731906 301.819351153016 314.717113417552</t>
  </si>
  <si>
    <t>-629.933929615213 324.108915827326 773.411266373905</t>
  </si>
  <si>
    <t>-480.519320333972 330.773040381117 832.696247766058</t>
  </si>
  <si>
    <t>-503.521438549051 124.327818006213 -98.1245996579639</t>
  </si>
  <si>
    <t>-513.500093159013 97.3477513963571 316.453665979628</t>
  </si>
  <si>
    <t>-560.952181575945 39.7237750194111 773.703563810159</t>
  </si>
  <si>
    <t>-409.366456711799 47.4394178704799 827.052053282781</t>
  </si>
  <si>
    <t>9763-20170724T120923.639108500.bin</t>
  </si>
  <si>
    <t>-517.55571722329 216.932616272849 -96.6438371829663</t>
  </si>
  <si>
    <t>-534.169951890704 214.299634787581 -206.072084943021</t>
  </si>
  <si>
    <t>-542.311616972249 214.075830793297 -298.589595774813</t>
  </si>
  <si>
    <t>-548.221818401358 214.490679107925 -382.2737483724</t>
  </si>
  <si>
    <t>-552.094854757082 215.480165149651 -466.07206967474</t>
  </si>
  <si>
    <t>-555.502259997592 217.485265074213 -588.666096459409</t>
  </si>
  <si>
    <t>-540.300098444539 219.479499232975 -665.510849810669</t>
  </si>
  <si>
    <t>-552.622861115922 247.932562486319 -534.39883974298</t>
  </si>
  <si>
    <t>-547.398595116421 402.698502518082 -515.397450372608</t>
  </si>
  <si>
    <t>-414.063020112669 528.060527192282 -300.724209961878</t>
  </si>
  <si>
    <t>-188.462573995372 526.407490078976 -245.495269531256</t>
  </si>
  <si>
    <t>-555.391418839379 185.278250007885 -535.346804360801</t>
  </si>
  <si>
    <t>-573.167918406643 32.1385405073963 -511.521146932562</t>
  </si>
  <si>
    <t>-611.709334347029 0.0764720388303886 -233.914981107333</t>
  </si>
  <si>
    <t>-394.133069036295 75.7936876526892 -263.511899594536</t>
  </si>
  <si>
    <t>-530.069504811393 309.912722729711 -98.5256629095576</t>
  </si>
  <si>
    <t>-572.176956750791 302.008030949429 314.835026120983</t>
  </si>
  <si>
    <t>-630.264170472091 324.182459312718 773.800497492436</t>
  </si>
  <si>
    <t>-480.672172057401 330.481058793579 832.676311964319</t>
  </si>
  <si>
    <t>-505.216570491477 123.846136703322 -98.0891022710407</t>
  </si>
  <si>
    <t>-513.969104626966 98.3426021928913 316.610223740365</t>
  </si>
  <si>
    <t>-560.716417398115 39.8659186460795 773.830065385854</t>
  </si>
  <si>
    <t>-409.250107134939 47.6890568512397 827.501046479263</t>
  </si>
  <si>
    <t>9763-20170724T120923.707965100.bin</t>
  </si>
  <si>
    <t>-519.029351434354 217.536804925168 -96.4148422759031</t>
  </si>
  <si>
    <t>-535.673278387697 214.957462162065 -205.83975760923</t>
  </si>
  <si>
    <t>-543.851000257385 214.737261269091 -298.354141588602</t>
  </si>
  <si>
    <t>-549.798658266907 215.142700609219 -382.035656036201</t>
  </si>
  <si>
    <t>-553.713598193705 216.104469213682 -465.832325204791</t>
  </si>
  <si>
    <t>-557.187396938785 218.046919326755 -588.425434963627</t>
  </si>
  <si>
    <t>-542.071473235883 219.781714705833 -665.293586028491</t>
  </si>
  <si>
    <t>-553.931850228845 248.504771654976 -534.185630286477</t>
  </si>
  <si>
    <t>-546.776483056871 403.092593652183 -514.446472625495</t>
  </si>
  <si>
    <t>-420.18670665737 520.844053098285 -291.537997136724</t>
  </si>
  <si>
    <t>-195.481188961703 519.221162999633 -232.773144194682</t>
  </si>
  <si>
    <t>-557.394380348717 185.884452245024 -535.079630345132</t>
  </si>
  <si>
    <t>-576.744630249266 32.9527176150755 -511.070759661348</t>
  </si>
  <si>
    <t>-615.363810398965 1.91250408800443 -233.35938734601</t>
  </si>
  <si>
    <t>-397.269978790923 75.9310243562409 -263.440218154199</t>
  </si>
  <si>
    <t>-531.244933049756 311.121519502255 -98.2832386296016</t>
  </si>
  <si>
    <t>-573.803097704945 302.437568299806 315.015699745705</t>
  </si>
  <si>
    <t>-630.596637684914 324.401884985907 774.25106984055</t>
  </si>
  <si>
    <t>-480.820394093193 330.213529554 832.707307720629</t>
  </si>
  <si>
    <t>-506.971255075751 123.954416359125 -97.8680538285113</t>
  </si>
  <si>
    <t>-514.492883616333 99.5154064097292 316.919582140975</t>
  </si>
  <si>
    <t>-560.50006001262 39.9614749682173 774.068024699315</t>
  </si>
  <si>
    <t>-409.082015437363 46.1967815545686 828.082030700118</t>
  </si>
  <si>
    <t>9763-20170724T120923.743058300.bin</t>
  </si>
  <si>
    <t>-519.677702357195 217.931890668696 -96.2825833912786</t>
  </si>
  <si>
    <t>-536.286433682926 215.332980731499 -205.712527209737</t>
  </si>
  <si>
    <t>-544.437854146729 215.10334036721 -298.229188142158</t>
  </si>
  <si>
    <t>-550.362258568745 215.504912373627 -381.912275985695</t>
  </si>
  <si>
    <t>-554.254079350629 216.463866117667 -465.710173002182</t>
  </si>
  <si>
    <t>-557.693884152155 218.401787322746 -588.304360033011</t>
  </si>
  <si>
    <t>-542.631713845714 220.044632820349 -665.185004759213</t>
  </si>
  <si>
    <t>-554.283354605155 248.851842132678 -534.069658304461</t>
  </si>
  <si>
    <t>-546.091858231884 403.32402461908 -513.880289522753</t>
  </si>
  <si>
    <t>-423.605958945841 517.508875974073 -286.861360745327</t>
  </si>
  <si>
    <t>-199.351423207418 514.896591679058 -226.432808479462</t>
  </si>
  <si>
    <t>-558.085702511416 186.250855962281 -534.95250061692</t>
  </si>
  <si>
    <t>-578.298010739882 33.4570889479701 -510.862749319341</t>
  </si>
  <si>
    <t>-617.279532298919 2.81839827014346 -233.157314999028</t>
  </si>
  <si>
    <t>-398.794671500365 75.6964474201632 -263.185114312253</t>
  </si>
  <si>
    <t>-531.731287335712 311.724389890365 -98.1632400548328</t>
  </si>
  <si>
    <t>-574.608555763503 302.797337719824 315.097496253409</t>
  </si>
  <si>
    <t>-630.737445371988 324.515041920918 774.449702539597</t>
  </si>
  <si>
    <t>-480.880391032842 330.069454440198 832.723627477712</t>
  </si>
  <si>
    <t>-507.766669111078 124.119422131847 -97.6906454385401</t>
  </si>
  <si>
    <t>-514.58738319245 100.171367339771 317.137732037112</t>
  </si>
  <si>
    <t>-560.402819557585 40.044412541813 774.236183432995</t>
  </si>
  <si>
    <t>-409.015248308847 45.8593556499281 828.382305686132</t>
  </si>
  <si>
    <t>9763-20170724T120923.776153800.bin</t>
  </si>
  <si>
    <t>-520.347575679257 218.444030532747 -96.1321479375556</t>
  </si>
  <si>
    <t>-536.902024193449 215.842576335946 -205.57015766008</t>
  </si>
  <si>
    <t>-545.030143693181 215.592169653341 -298.088836370521</t>
  </si>
  <si>
    <t>-550.942535396394 215.969290137542 -381.772968864225</t>
  </si>
  <si>
    <t>-554.83133957781 216.895743833792 -465.571277520792</t>
  </si>
  <si>
    <t>-558.276590134362 218.776833746312 -588.166208328272</t>
  </si>
  <si>
    <t>-543.271181754283 220.329472726514 -665.059895055477</t>
  </si>
  <si>
    <t>-554.721610910084 249.243195589539 -533.950025504049</t>
  </si>
  <si>
    <t>-545.657177950279 403.582603482799 -513.276345456713</t>
  </si>
  <si>
    <t>-427.686858553291 514.966065194002 -282.505216962876</t>
  </si>
  <si>
    <t>-203.942648052962 510.435605859979 -220.323828712337</t>
  </si>
  <si>
    <t>-558.808051100804 186.659781416463 -534.795268232758</t>
  </si>
  <si>
    <t>-579.709972207661 33.9672869286383 -510.598365626809</t>
  </si>
  <si>
    <t>-619.486492355897 3.74274454858914 -232.960300445744</t>
  </si>
  <si>
    <t>-400.595182305044 75.4679748808462 -262.803594355264</t>
  </si>
  <si>
    <t>-532.207603832094 312.412500381307 -98.0547756205544</t>
  </si>
  <si>
    <t>-575.307425560318 303.187951428807 315.176220409326</t>
  </si>
  <si>
    <t>-630.853612156781 324.57281305483 774.607299992624</t>
  </si>
  <si>
    <t>-480.943115438723 330.152738660579 832.740906707278</t>
  </si>
  <si>
    <t>-508.659801305026 124.519306625163 -97.5100582894046</t>
  </si>
  <si>
    <t>-514.569094130722 100.828980805235 317.347135411517</t>
  </si>
  <si>
    <t>-560.302792151081 40.1714704803901 774.404160430184</t>
  </si>
  <si>
    <t>-408.973258837184 46.1668629637936 828.692877268586</t>
  </si>
  <si>
    <t>9763-20170724T120923.838930300.bin</t>
  </si>
  <si>
    <t>-521.591449431172 219.904092004933 -95.8697627823989</t>
  </si>
  <si>
    <t>-538.237735840753 217.283328121441 -205.293401217836</t>
  </si>
  <si>
    <t>-546.420203811895 216.966128069249 -297.807084110637</t>
  </si>
  <si>
    <t>-552.372802807035 217.261999717065 -381.488683466747</t>
  </si>
  <si>
    <t>-556.292956233556 218.081237804457 -465.286700405979</t>
  </si>
  <si>
    <t>-559.774900318465 219.774294436561 -587.883211794262</t>
  </si>
  <si>
    <t>-544.856743283261 221.122980581684 -664.79782773941</t>
  </si>
  <si>
    <t>-555.96707564792 250.307409763046 -533.721723195773</t>
  </si>
  <si>
    <t>-545.307715180556 404.42681905234 -512.059619003417</t>
  </si>
  <si>
    <t>-437.397459935088 509.350705113936 -273.470153161037</t>
  </si>
  <si>
    <t>-214.184205088079 501.610374279729 -209.717003192026</t>
  </si>
  <si>
    <t>-560.527056402635 187.755229499743 -534.456124790707</t>
  </si>
  <si>
    <t>-582.519080548085 35.2503979077346 -510.008963172524</t>
  </si>
  <si>
    <t>-623.773719375439 5.55699401558786 -232.529415514447</t>
  </si>
  <si>
    <t>-404.143279949516 75.266562056353 -261.711055299533</t>
  </si>
  <si>
    <t>-533.189648561769 314.128464910096 -97.9757245812165</t>
  </si>
  <si>
    <t>-576.239364005451 304.362530847817 315.248043298161</t>
  </si>
  <si>
    <t>-630.990904981365 324.733110451991 774.674551409396</t>
  </si>
  <si>
    <t>-480.99772284704 329.726938872678 832.648210103912</t>
  </si>
  <si>
    <t>-510.17078146885 125.748253798435 -97.1920114386342</t>
  </si>
  <si>
    <t>-514.624811067714 102.174142648369 317.689935006605</t>
  </si>
  <si>
    <t>-560.076415820463 40.2851368423574 774.675439003171</t>
  </si>
  <si>
    <t>-408.838125818508 45.4292778825074 829.304650599035</t>
  </si>
  <si>
    <t>9763-20170724T120923.878036600.bin</t>
  </si>
  <si>
    <t>-522.206799949146 220.656995765335 -95.8305364193146</t>
  </si>
  <si>
    <t>-538.941039623638 218.041853621615 -205.240792299704</t>
  </si>
  <si>
    <t>-547.142368993445 217.735223970707 -297.752974544874</t>
  </si>
  <si>
    <t>-553.089221080242 218.040972375974 -381.435015825636</t>
  </si>
  <si>
    <t>-556.98051621212 218.868049429501 -465.234110330488</t>
  </si>
  <si>
    <t>-560.394735564849 220.568741810597 -587.832563688414</t>
  </si>
  <si>
    <t>-545.479645589533 221.835030710878 -664.749092942661</t>
  </si>
  <si>
    <t>-556.530495751715 251.092298329517 -533.66951413194</t>
  </si>
  <si>
    <t>-545.392071745265 405.084655901637 -511.48051854701</t>
  </si>
  <si>
    <t>-442.936636564464 507.234501150882 -269.309277615836</t>
  </si>
  <si>
    <t>-220.447162707394 496.091067649416 -203.561404791013</t>
  </si>
  <si>
    <t>-561.262682365814 188.553025560679 -534.405300035043</t>
  </si>
  <si>
    <t>-583.707934316936 36.125304119229 -509.878450479558</t>
  </si>
  <si>
    <t>-625.394133955873 6.81151806006096 -232.423024709803</t>
  </si>
  <si>
    <t>-405.430639107551 75.5831297517875 -261.320329803292</t>
  </si>
  <si>
    <t>-533.705751448411 314.889377641687 -97.9774269464341</t>
  </si>
  <si>
    <t>-576.622564906517 304.945898360866 315.256050133629</t>
  </si>
  <si>
    <t>-631.077406074489 324.709334306797 774.662935209474</t>
  </si>
  <si>
    <t>-481.042729784877 329.34442049674 832.558760507472</t>
  </si>
  <si>
    <t>-510.923139116257 126.451144455613 -97.1224016355798</t>
  </si>
  <si>
    <t>-514.852268596351 102.757726813078 317.757983594949</t>
  </si>
  <si>
    <t>-560.006959750616 40.4723125817679 774.735558301227</t>
  </si>
  <si>
    <t>-408.814098901268 45.8921461307641 829.463805570871</t>
  </si>
  <si>
    <t>9763-20170724T120923.939893700.bin</t>
  </si>
  <si>
    <t>-523.574366907194 222.114650681729 -95.8467419317799</t>
  </si>
  <si>
    <t>-540.42660185733 219.532682187185 -205.239817045245</t>
  </si>
  <si>
    <t>-548.762343738877 219.172776154378 -297.739648569931</t>
  </si>
  <si>
    <t>-554.846205940534 219.398609204137 -381.412141301028</t>
  </si>
  <si>
    <t>-558.891270037745 220.111835459717 -465.205038286655</t>
  </si>
  <si>
    <t>-562.549727216768 221.608478456511 -587.799139661121</t>
  </si>
  <si>
    <t>-547.696050289872 222.685196228983 -664.730276844755</t>
  </si>
  <si>
    <t>-558.484522742534 252.214840416078 -533.697671669676</t>
  </si>
  <si>
    <t>-546.799642670672 406.076990060481 -510.711842881876</t>
  </si>
  <si>
    <t>-454.066228934483 500.815561135697 -261.70649785621</t>
  </si>
  <si>
    <t>-233.005474685314 483.686669753401 -192.516230407135</t>
  </si>
  <si>
    <t>-563.404345147437 189.688538833684 -534.314200196538</t>
  </si>
  <si>
    <t>-586.064417819586 37.342431366746 -509.550303353668</t>
  </si>
  <si>
    <t>-628.285275666391 9.05260315555984 -232.069425269333</t>
  </si>
  <si>
    <t>-407.842172449183 76.2570361628204 -260.999234851841</t>
  </si>
  <si>
    <t>-534.853453407128 316.234197626711 -98.0253793016581</t>
  </si>
  <si>
    <t>-577.401498643275 305.959018844901 315.238070159018</t>
  </si>
  <si>
    <t>-631.212197557176 324.550547457175 774.687748680271</t>
  </si>
  <si>
    <t>-481.11433239974 329.184757367996 832.419806630021</t>
  </si>
  <si>
    <t>-512.448058750889 128.068287377617 -97.14867061025</t>
  </si>
  <si>
    <t>-515.514903850591 103.778795748828 317.704650718984</t>
  </si>
  <si>
    <t>-559.792784170719 40.6886966382708 774.716423370768</t>
  </si>
  <si>
    <t>-408.733370702921 46.3899433941829 829.783528592573</t>
  </si>
  <si>
    <t>9763-20170724T120923.977019700.bin</t>
  </si>
  <si>
    <t>-524.215305942988 222.646684018139 -95.895186819513</t>
  </si>
  <si>
    <t>-541.083814281221 220.092026961619 -205.286344043788</t>
  </si>
  <si>
    <t>-549.5058523244 219.706423175207 -297.778256487338</t>
  </si>
  <si>
    <t>-555.697689061717 219.890589653346 -381.442782437555</t>
  </si>
  <si>
    <t>-559.881302039368 220.543313919614 -465.229483376134</t>
  </si>
  <si>
    <t>-563.776296995177 221.930986187092 -587.817546565053</t>
  </si>
  <si>
    <t>-548.959087246928 222.923400203884 -664.756836483429</t>
  </si>
  <si>
    <t>-559.522873238396 252.578806062459 -533.753968428327</t>
  </si>
  <si>
    <t>-547.433093013845 406.361415766555 -510.591698400448</t>
  </si>
  <si>
    <t>-460.131994559677 496.395402378029 -257.904109577087</t>
  </si>
  <si>
    <t>-239.350241865967 476.251413527264 -188.635497370773</t>
  </si>
  <si>
    <t>-564.611530295248 190.065443205555 -534.299912940347</t>
  </si>
  <si>
    <t>-587.535393866406 37.7840058774561 -509.322013353066</t>
  </si>
  <si>
    <t>-629.408424575242 9.74500456624332 -231.762889333125</t>
  </si>
  <si>
    <t>-408.904067242573 76.5522217220832 -261.143321717225</t>
  </si>
  <si>
    <t>-535.403399208334 316.668590646476 -98.0597140016247</t>
  </si>
  <si>
    <t>-577.81011747696 306.301473078578 315.215947674526</t>
  </si>
  <si>
    <t>-631.268125842024 324.444384852352 774.708628710147</t>
  </si>
  <si>
    <t>-481.153368912342 329.124654080064 832.392993712634</t>
  </si>
  <si>
    <t>-513.125947524175 128.609352150189 -97.2041088163586</t>
  </si>
  <si>
    <t>-515.770588253422 104.097077513291 317.638981911828</t>
  </si>
  <si>
    <t>-559.529790781024 40.6614730690937 774.710471758056</t>
  </si>
  <si>
    <t>-408.599693488535 45.8408241766599 830.182337595019</t>
  </si>
  <si>
    <t>9763-20170724T120924.041784900.bin</t>
  </si>
  <si>
    <t>-525.02137804936 223.135229057369 -95.9215272584427</t>
  </si>
  <si>
    <t>-541.929321406833 220.609523774101 -205.307309327445</t>
  </si>
  <si>
    <t>-550.516731990922 220.19739170376 -297.783876406097</t>
  </si>
  <si>
    <t>-556.91203521034 220.341909787652 -381.433238321269</t>
  </si>
  <si>
    <t>-561.353814658947 220.938910077342 -465.206992134106</t>
  </si>
  <si>
    <t>-565.686692835843 222.228549864525 -587.781515568546</t>
  </si>
  <si>
    <t>-551.07835947563 223.075769982497 -664.762622404528</t>
  </si>
  <si>
    <t>-561.105835118541 252.908381638553 -533.762782636272</t>
  </si>
  <si>
    <t>-548.598440826667 406.631719970902 -510.400207649194</t>
  </si>
  <si>
    <t>-469.748415817974 486.338646000353 -251.541090125556</t>
  </si>
  <si>
    <t>-248.319857578259 462.795542280839 -185.483133004083</t>
  </si>
  <si>
    <t>-566.465086811127 190.416837164632 -534.230894362391</t>
  </si>
  <si>
    <t>-589.939826130881 38.2831139442264 -508.932998571622</t>
  </si>
  <si>
    <t>-630.818086269012 11.1843010913076 -231.132364716113</t>
  </si>
  <si>
    <t>-410.225762755412 76.8570733031943 -262.35217231415</t>
  </si>
  <si>
    <t>-535.986353164903 317.064105411905 -98.0959170985788</t>
  </si>
  <si>
    <t>-578.039677624578 306.643287303632 315.21446391482</t>
  </si>
  <si>
    <t>-631.358499387371 324.200955067626 774.757002849976</t>
  </si>
  <si>
    <t>-481.223522700939 328.979403839196 832.380633219451</t>
  </si>
  <si>
    <t>-514.120036287553 129.130306725437 -97.2265033930215</t>
  </si>
  <si>
    <t>-516.052421639501 104.570955966373 317.617651374533</t>
  </si>
  <si>
    <t>-559.025783429649 40.7861022299924 774.738262849088</t>
  </si>
  <si>
    <t>-408.393170421541 46.2440789653456 830.986444943232</t>
  </si>
  <si>
    <t>9763-20170724T120924.105960900.bin</t>
  </si>
  <si>
    <t>-525.658309094198 223.268532776543 -96.0030806410003</t>
  </si>
  <si>
    <t>-542.743031111052 220.758076939896 -205.361798376553</t>
  </si>
  <si>
    <t>-551.586796455207 220.301732426425 -297.813911084635</t>
  </si>
  <si>
    <t>-558.25822187298 220.387755754698 -381.441811221455</t>
  </si>
  <si>
    <t>-563.021602716682 220.907548795682 -465.198532888305</t>
  </si>
  <si>
    <t>-567.874870563416 222.065857153816 -587.754721057283</t>
  </si>
  <si>
    <t>-553.538843800807 222.72851858602 -664.788762616495</t>
  </si>
  <si>
    <t>-562.964135597859 252.794814001322 -533.793065865588</t>
  </si>
  <si>
    <t>-549.763526662585 406.407178353393 -510.131034491814</t>
  </si>
  <si>
    <t>-476.122005213772 473.56230041344 -246.226388863044</t>
  </si>
  <si>
    <t>-253.412020340436 459.056155982235 -181.896328543338</t>
  </si>
  <si>
    <t>-568.526390657344 190.320649402011 -534.163116925209</t>
  </si>
  <si>
    <t>-592.412358064123 38.3135563309802 -508.451844933224</t>
  </si>
  <si>
    <t>-632.285796072961 12.386900867752 -230.393356189653</t>
  </si>
  <si>
    <t>-411.686819894944 76.5632584080745 -264.540613838058</t>
  </si>
  <si>
    <t>-536.438339220223 317.110073720575 -98.1371436537869</t>
  </si>
  <si>
    <t>-578.056587790677 306.669515053557 315.216858143884</t>
  </si>
  <si>
    <t>-631.442036010665 323.904366447464 774.788017005512</t>
  </si>
  <si>
    <t>-481.295474840816 328.230584419311 832.417179563186</t>
  </si>
  <si>
    <t>-515.115229905494 129.423500145488 -97.2985250950384</t>
  </si>
  <si>
    <t>-516.37133303869 104.641621115111 317.535067424277</t>
  </si>
  <si>
    <t>-558.985372819544 40.948683919278 774.65734332311</t>
  </si>
  <si>
    <t>-408.367127755426 46.6267549051229 830.922137366832</t>
  </si>
  <si>
    <t>9763-20170724T120924.140051200.bin</t>
  </si>
  <si>
    <t>-525.982514424775 223.220213968755 -96.0534347409692</t>
  </si>
  <si>
    <t>-543.212268176819 220.684191836149 -205.388683220007</t>
  </si>
  <si>
    <t>-552.220029351775 220.217612066819 -297.824918968333</t>
  </si>
  <si>
    <t>-559.056038013132 220.300759976831 -381.439667093944</t>
  </si>
  <si>
    <t>-564.000048214829 220.823883151811 -465.185759897617</t>
  </si>
  <si>
    <t>-569.134803012641 221.993711996766 -587.730438556943</t>
  </si>
  <si>
    <t>-554.967474786283 222.59386344109 -664.796157335449</t>
  </si>
  <si>
    <t>-564.047217979945 252.712724924697 -533.779607438181</t>
  </si>
  <si>
    <t>-550.428419461375 406.24593451937 -509.76835570976</t>
  </si>
  <si>
    <t>-477.654422164713 469.086998838206 -244.563572347401</t>
  </si>
  <si>
    <t>-255.454929010795 459.772016906172 -177.5625361797</t>
  </si>
  <si>
    <t>-569.71629973756 190.247842217105 -534.138210524368</t>
  </si>
  <si>
    <t>-593.824820468176 38.2838493921049 -508.285814864993</t>
  </si>
  <si>
    <t>-633.124895528397 12.838002686563 -230.10136256967</t>
  </si>
  <si>
    <t>-412.621914284632 76.40813548915 -265.959574395555</t>
  </si>
  <si>
    <t>-536.533874687382 316.980233025832 -98.16527406866</t>
  </si>
  <si>
    <t>-578.09057877428 306.628275840586 315.197121095195</t>
  </si>
  <si>
    <t>-631.480220342402 323.781183204581 774.786699920402</t>
  </si>
  <si>
    <t>-481.334388662798 327.931295119197 832.430729048653</t>
  </si>
  <si>
    <t>-515.683730618769 129.41770417829 -97.3515220214824</t>
  </si>
  <si>
    <t>-516.525209681119 104.585197987459 317.480059092619</t>
  </si>
  <si>
    <t>-559.072293896431 41.0291041260089 774.60279435371</t>
  </si>
  <si>
    <t>-408.387125345869 46.8464014007238 830.673940299921</t>
  </si>
  <si>
    <t>9763-20170724T120924.173642900.bin</t>
  </si>
  <si>
    <t>-526.338583544438 223.055603349255 -96.115292418187</t>
  </si>
  <si>
    <t>-543.710846156888 220.521048377984 -205.428125195418</t>
  </si>
  <si>
    <t>-552.820316540336 220.099175239512 -297.854689671046</t>
  </si>
  <si>
    <t>-559.739587685498 220.240703304997 -381.462333254189</t>
  </si>
  <si>
    <t>-564.757490934476 220.838923455547 -465.203523175078</t>
  </si>
  <si>
    <t>-569.989236523718 222.136244600134 -587.742793495351</t>
  </si>
  <si>
    <t>-555.924286179548 222.711565545001 -664.82766537106</t>
  </si>
  <si>
    <t>-564.807260812228 252.79442353393 -533.766162586923</t>
  </si>
  <si>
    <t>-550.23812433981 406.12095999029 -509.152129169699</t>
  </si>
  <si>
    <t>-480.154312338189 467.12690300875 -242.796762531342</t>
  </si>
  <si>
    <t>-258.697633015322 460.449458968984 -173.076957601647</t>
  </si>
  <si>
    <t>-570.579843170023 190.339772119423 -534.181023279653</t>
  </si>
  <si>
    <t>-594.960980042933 38.4285025113347 -508.287155551494</t>
  </si>
  <si>
    <t>-633.90004622123 13.1731817948596 -230.034564330597</t>
  </si>
  <si>
    <t>-413.565764604087 76.3639501785292 -267.562131889561</t>
  </si>
  <si>
    <t>-536.626142986295 316.785151224424 -98.1996233801968</t>
  </si>
  <si>
    <t>-578.153993983013 306.537955047273 315.16830863427</t>
  </si>
  <si>
    <t>-631.527137842972 323.676115073704 774.772027289883</t>
  </si>
  <si>
    <t>-481.375192153293 327.547793202876 832.419312434762</t>
  </si>
  <si>
    <t>-516.266793973042 129.278361355295 -97.4258581480354</t>
  </si>
  <si>
    <t>-516.676276081491 104.500110256869 317.409646598497</t>
  </si>
  <si>
    <t>-559.179609891037 41.0967934266823 774.556912781524</t>
  </si>
  <si>
    <t>-408.407810643025 46.8006531710362 830.406275001165</t>
  </si>
  <si>
    <t>9763-20170724T120924.242922700.bin</t>
  </si>
  <si>
    <t>-527.066172422531 222.411770456497 -96.2519248651649</t>
  </si>
  <si>
    <t>-544.659022862186 219.924840822233 -205.530477273529</t>
  </si>
  <si>
    <t>-553.832382297235 219.58818084386 -297.951147034082</t>
  </si>
  <si>
    <t>-560.759090670912 219.824274859633 -381.55790695763</t>
  </si>
  <si>
    <t>-565.733728111144 220.53145609425 -465.300947231447</t>
  </si>
  <si>
    <t>-570.845866870683 222.002669634973 -587.843266036657</t>
  </si>
  <si>
    <t>-557.003078042871 222.560834922144 -664.96833996996</t>
  </si>
  <si>
    <t>-565.677198510896 252.580363434767 -533.819975737217</t>
  </si>
  <si>
    <t>-550.460038375203 405.780475820966 -508.55228139649</t>
  </si>
  <si>
    <t>-487.257695231575 465.187100810024 -240.121841991713</t>
  </si>
  <si>
    <t>-265.774719556866 459.250445229134 -170.418413306895</t>
  </si>
  <si>
    <t>-571.528213848412 190.133549547476 -534.325633524029</t>
  </si>
  <si>
    <t>-596.11802699318 38.251957061196 -508.635961112986</t>
  </si>
  <si>
    <t>-635.711937044791 12.2923308539177 -230.540616945736</t>
  </si>
  <si>
    <t>-415.914047115871 75.7425869893395 -270.684015228093</t>
  </si>
  <si>
    <t>-536.998469705333 316.153068549417 -98.2729597352314</t>
  </si>
  <si>
    <t>-578.201052188298 306.121224832291 315.132781069138</t>
  </si>
  <si>
    <t>-631.575594463103 323.534130157484 774.741196661592</t>
  </si>
  <si>
    <t>-481.443737212468 327.632155551855 832.425102341282</t>
  </si>
  <si>
    <t>-517.274590175239 128.674197382355 -97.5885505834491</t>
  </si>
  <si>
    <t>-517.099941299942 104.10247173061 317.259377596646</t>
  </si>
  <si>
    <t>-559.285729280353 41.1789045501521 774.510728964352</t>
  </si>
  <si>
    <t>-408.410148660405 46.7987309355715 830.087732251824</t>
  </si>
  <si>
    <t>9763-20170724T120924.306618000.bin</t>
  </si>
  <si>
    <t>-527.775014272745 221.646971727541 -96.295112192334</t>
  </si>
  <si>
    <t>-545.38143531422 219.217864428578 -205.57289144475</t>
  </si>
  <si>
    <t>-554.549298169811 218.963160912803 -297.994165652352</t>
  </si>
  <si>
    <t>-561.463223047722 219.286930303233 -381.601802075959</t>
  </si>
  <si>
    <t>-566.416327073009 220.093967905058 -465.345100146998</t>
  </si>
  <si>
    <t>-571.487067464998 221.723532563887 -587.887233061641</t>
  </si>
  <si>
    <t>-557.811407682014 222.354611851856 -665.041480358772</t>
  </si>
  <si>
    <t>-566.259011349012 252.224135555256 -533.826015439321</t>
  </si>
  <si>
    <t>-550.927884478673 405.346517391273 -508.279022595523</t>
  </si>
  <si>
    <t>-496.735197989278 461.181283278489 -237.125491026417</t>
  </si>
  <si>
    <t>-272.564245277864 451.370129659533 -177.128511683384</t>
  </si>
  <si>
    <t>-572.265161124312 189.792792921138 -534.407636240236</t>
  </si>
  <si>
    <t>-596.936544539163 37.8575362499864 -509.001173586529</t>
  </si>
  <si>
    <t>-636.978628917081 9.82479796762573 -231.171403887376</t>
  </si>
  <si>
    <t>-417.888579810601 74.963251798722 -272.463900429769</t>
  </si>
  <si>
    <t>-537.546776424706 315.239651681616 -98.2883773489325</t>
  </si>
  <si>
    <t>-578.522695871613 305.667579094398 315.150757158312</t>
  </si>
  <si>
    <t>-631.642629219062 323.304796140369 774.760790599268</t>
  </si>
  <si>
    <t>-481.527147892277 327.056571465514 832.511056640077</t>
  </si>
  <si>
    <t>-518.099900785231 128.020860141431 -97.6646610393734</t>
  </si>
  <si>
    <t>-517.759755980278 103.416643642347 317.181270914474</t>
  </si>
  <si>
    <t>-559.169763847132 41.2732384827402 774.552841683887</t>
  </si>
  <si>
    <t>-408.332797882958 46.9793358887287 830.225792675452</t>
  </si>
  <si>
    <t>9763-20170724T120924.343709500.bin</t>
  </si>
  <si>
    <t>-528.060213371106 221.249752020296 -96.2972589568521</t>
  </si>
  <si>
    <t>-545.618407885812 218.822398501226 -205.582814144622</t>
  </si>
  <si>
    <t>-554.753270809186 218.605895899353 -298.007518012939</t>
  </si>
  <si>
    <t>-561.639496387864 218.979561227336 -381.617340388582</t>
  </si>
  <si>
    <t>-566.566166796953 219.85171166652 -465.361563308576</t>
  </si>
  <si>
    <t>-571.599049846388 221.592414110848 -587.903578011634</t>
  </si>
  <si>
    <t>-557.96376783865 222.296605546873 -665.064430477131</t>
  </si>
  <si>
    <t>-566.344849774155 252.040027700478 -533.814978299641</t>
  </si>
  <si>
    <t>-551.109237307893 405.151062820948 -508.231137672296</t>
  </si>
  <si>
    <t>-500.597404403832 458.164428440727 -235.803695344323</t>
  </si>
  <si>
    <t>-274.733555244138 446.047258161405 -183.009649651038</t>
  </si>
  <si>
    <t>-572.436502602651 189.617219766032 -534.451489269859</t>
  </si>
  <si>
    <t>-597.166216981437 37.6777354780743 -509.173008116542</t>
  </si>
  <si>
    <t>-637.082000752772 8.67863654553094 -231.424249229095</t>
  </si>
  <si>
    <t>-418.476939219269 75.163403697698 -273.139040115972</t>
  </si>
  <si>
    <t>-537.753618497071 314.781908444629 -98.3082179551395</t>
  </si>
  <si>
    <t>-578.699217331974 305.436958091259 315.139157530948</t>
  </si>
  <si>
    <t>-631.688936654189 323.171181786061 774.770794489232</t>
  </si>
  <si>
    <t>-481.576034349073 326.871299240763 832.530926229511</t>
  </si>
  <si>
    <t>-518.454952029525 127.652638590475 -97.6773541122415</t>
  </si>
  <si>
    <t>-518.230130883003 103.03676903345 317.167943675914</t>
  </si>
  <si>
    <t>-558.977701845985 41.331378433081 774.62176173057</t>
  </si>
  <si>
    <t>-408.256370209019 47.4014163306942 830.568653632316</t>
  </si>
  <si>
    <t>9763-20170724T120924.377299400.bin</t>
  </si>
  <si>
    <t>-528.270118385548 220.891342634458 -96.291254737527</t>
  </si>
  <si>
    <t>-545.820066150113 218.46137608134 -205.57807283711</t>
  </si>
  <si>
    <t>-554.944915753666 218.269273108459 -298.00384442555</t>
  </si>
  <si>
    <t>-561.820119476265 218.676921838173 -381.61427063615</t>
  </si>
  <si>
    <t>-566.733638384088 219.594114623451 -465.358830873607</t>
  </si>
  <si>
    <t>-571.744385329948 221.413633038438 -587.900732971996</t>
  </si>
  <si>
    <t>-558.147468458786 222.209849611455 -665.067378647465</t>
  </si>
  <si>
    <t>-566.495272320622 251.825930600301 -533.791666559021</t>
  </si>
  <si>
    <t>-551.514743455337 404.980597694438 -508.11432883885</t>
  </si>
  <si>
    <t>-502.881290892775 454.115466596003 -234.620106569989</t>
  </si>
  <si>
    <t>-275.893981734464 441.719639051668 -186.958600650841</t>
  </si>
  <si>
    <t>-572.596141355774 189.404580478972 -534.469066131135</t>
  </si>
  <si>
    <t>-597.223102304422 37.4241265150404 -509.288476581111</t>
  </si>
  <si>
    <t>-636.906139814647 7.91004992582657 -231.560692365446</t>
  </si>
  <si>
    <t>-418.869572580498 75.9641267066736 -273.717653221116</t>
  </si>
  <si>
    <t>-537.919155796266 314.361944350193 -98.3345782840707</t>
  </si>
  <si>
    <t>-578.801909508786 305.273607186931 315.124740997318</t>
  </si>
  <si>
    <t>-631.715709612756 323.087812727731 774.772986320445</t>
  </si>
  <si>
    <t>-481.609558886678 326.968860082152 832.538807026477</t>
  </si>
  <si>
    <t>-518.744735419468 127.390493424759 -97.6657160672064</t>
  </si>
  <si>
    <t>-518.4978441224 102.659823534399 317.172754930506</t>
  </si>
  <si>
    <t>-558.682315947727 41.2967975778233 774.748905854915</t>
  </si>
  <si>
    <t>-408.110173332398 47.0481887088367 831.129520481913</t>
  </si>
  <si>
    <t>9763-20170724T120924.441476100.bin</t>
  </si>
  <si>
    <t>-528.841942091883 220.202827245504 -96.2332671899901</t>
  </si>
  <si>
    <t>-546.512889093254 217.671713530762 -205.498176496817</t>
  </si>
  <si>
    <t>-555.714238925351 217.493752566388 -297.916366425487</t>
  </si>
  <si>
    <t>-562.646042225409 217.953526148982 -381.521933229812</t>
  </si>
  <si>
    <t>-567.602040226873 218.963583920861 -465.262877659889</t>
  </si>
  <si>
    <t>-572.658088031851 220.963840104388 -587.800155990859</t>
  </si>
  <si>
    <t>-559.056720223397 221.94841188351 -664.963857946094</t>
  </si>
  <si>
    <t>-567.473380209834 251.30442503593 -533.644691575422</t>
  </si>
  <si>
    <t>-553.059075100688 404.481535232541 -507.781950103578</t>
  </si>
  <si>
    <t>-504.171719694963 449.219157750176 -233.579080639106</t>
  </si>
  <si>
    <t>-276.003816025517 438.959334485365 -191.357741889297</t>
  </si>
  <si>
    <t>-573.405719138399 188.86782429652 -534.4191213939</t>
  </si>
  <si>
    <t>-597.584575600013 36.8042216480628 -509.398532910694</t>
  </si>
  <si>
    <t>-636.535902452005 8.35697120256236 -231.455882950049</t>
  </si>
  <si>
    <t>-419.31634819111 78.9326948728462 -273.684463556175</t>
  </si>
  <si>
    <t>-538.69357826314 313.520282319971 -98.3588748296254</t>
  </si>
  <si>
    <t>-578.984529431277 304.915919785815 315.168933244117</t>
  </si>
  <si>
    <t>-631.782732664444 322.839408798611 774.817519801155</t>
  </si>
  <si>
    <t>-481.690936983788 326.508430445693 832.634635604324</t>
  </si>
  <si>
    <t>-519.184287020449 126.89735604534 -97.5505924018845</t>
  </si>
  <si>
    <t>-518.939906015477 102.349745219865 317.298708990429</t>
  </si>
  <si>
    <t>-558.373231690627 41.4799177537557 774.949124700436</t>
  </si>
  <si>
    <t>-407.97734931311 47.6049126202033 831.759434653102</t>
  </si>
  <si>
    <t>9763-20170724T120924.506515600.bin</t>
  </si>
  <si>
    <t>-529.484189474913 219.651957975991 -96.2171708888565</t>
  </si>
  <si>
    <t>-547.238030830808 216.906283253918 -205.463438174448</t>
  </si>
  <si>
    <t>-556.511051505555 216.574537094719 -297.874269880063</t>
  </si>
  <si>
    <t>-563.507440063242 216.901583292866 -381.474950653052</t>
  </si>
  <si>
    <t>-568.527476496932 217.7882607799 -465.213577784564</t>
  </si>
  <si>
    <t>-573.676229371073 219.617391866803 -587.749548287612</t>
  </si>
  <si>
    <t>-560.072967185548 220.669773825836 -664.912039485309</t>
  </si>
  <si>
    <t>-568.594599848013 250.046959855894 -533.634073746547</t>
  </si>
  <si>
    <t>-555.12948206235 403.363095507473 -508.195584422095</t>
  </si>
  <si>
    <t>-502.988248878612 452.213496300712 -235.297160161174</t>
  </si>
  <si>
    <t>-274.9394053405 441.639287525008 -192.513682371801</t>
  </si>
  <si>
    <t>-574.239322239774 187.582930932203 -534.329424857999</t>
  </si>
  <si>
    <t>-597.666265677793 35.4174759178638 -509.148618812849</t>
  </si>
  <si>
    <t>-635.710860369665 8.63798487181612 -230.914877058149</t>
  </si>
  <si>
    <t>-418.778244582836 80.5790845552028 -272.306607803883</t>
  </si>
  <si>
    <t>-539.865150107159 312.60748647119 -98.4123979437308</t>
  </si>
  <si>
    <t>-579.522631556723 304.601463501682 315.188631382918</t>
  </si>
  <si>
    <t>-631.840938678634 322.593008835948 774.875227834838</t>
  </si>
  <si>
    <t>-481.756300802278 326.481291908513 832.696587953105</t>
  </si>
  <si>
    <t>-519.318178042453 126.703044402618 -97.4283971323392</t>
  </si>
  <si>
    <t>-519.579221273116 102.344715958904 317.432050426852</t>
  </si>
  <si>
    <t>-558.062222350315 41.6643954062768 775.128899976819</t>
  </si>
  <si>
    <t>-407.85297038095 48.5849360392683 832.340086271809</t>
  </si>
  <si>
    <t>9763-20170724T120924.542607000.bin</t>
  </si>
  <si>
    <t>-529.888374225814 219.444806610296 -96.2094145887318</t>
  </si>
  <si>
    <t>-547.645869822444 216.606214507235 -205.452736052681</t>
  </si>
  <si>
    <t>-556.915969744751 216.164200543219 -297.863299378332</t>
  </si>
  <si>
    <t>-563.908088763211 216.375822225629 -381.464732645052</t>
  </si>
  <si>
    <t>-568.922898172154 217.132203679328 -465.204882311099</t>
  </si>
  <si>
    <t>-574.063226278353 218.755384640789 -587.744183456118</t>
  </si>
  <si>
    <t>-560.45700774414 219.779583597523 -664.906456490197</t>
  </si>
  <si>
    <t>-569.054846410097 249.281802865434 -533.676775276233</t>
  </si>
  <si>
    <t>-555.726600522 402.670076034004 -508.548048111272</t>
  </si>
  <si>
    <t>-501.507335745669 453.793934504928 -236.472213247031</t>
  </si>
  <si>
    <t>-273.569522887908 442.577738214098 -193.26256454246</t>
  </si>
  <si>
    <t>-574.560573765688 186.804341616208 -534.273167864373</t>
  </si>
  <si>
    <t>-597.582254522859 34.617772018976 -508.833421082419</t>
  </si>
  <si>
    <t>-635.156647711483 8.26820667696097 -230.494649116403</t>
  </si>
  <si>
    <t>-418.307619665938 80.6162989612981 -271.613477651222</t>
  </si>
  <si>
    <t>-540.532768336577 312.225922477046 -98.4414563750458</t>
  </si>
  <si>
    <t>-579.979734629626 304.467620008698 315.184412329337</t>
  </si>
  <si>
    <t>-631.903080530295 322.374919725881 774.913986365341</t>
  </si>
  <si>
    <t>-481.810274381242 326.113456490124 832.723888872486</t>
  </si>
  <si>
    <t>-519.479370691251 126.637828555907 -97.3862287876441</t>
  </si>
  <si>
    <t>-520.219971480531 102.190771733475 317.468461162309</t>
  </si>
  <si>
    <t>-558.081691955153 41.6981522106812 775.19088533433</t>
  </si>
  <si>
    <t>-407.826880832384 48.1898308654954 832.332604296345</t>
  </si>
  <si>
    <t>9763-20170724T120924.606295000.bin</t>
  </si>
  <si>
    <t>-530.955526204278 218.920649863768 -96.3294670957823</t>
  </si>
  <si>
    <t>-548.650777663514 215.931777962453 -205.57880900409</t>
  </si>
  <si>
    <t>-557.821654254932 215.266669954893 -297.997900800828</t>
  </si>
  <si>
    <t>-564.707935594894 215.235891106411 -381.608477614508</t>
  </si>
  <si>
    <t>-569.602601977856 215.709015622592 -465.357762021444</t>
  </si>
  <si>
    <t>-574.553338340414 216.873001328931 -587.910072089747</t>
  </si>
  <si>
    <t>-561.016217967034 217.731222974331 -665.086649587644</t>
  </si>
  <si>
    <t>-569.705748988767 247.608531180083 -533.94661525766</t>
  </si>
  <si>
    <t>-556.612944801716 401.12919754727 -509.574448349848</t>
  </si>
  <si>
    <t>-497.194770647957 454.334187510082 -238.987470129249</t>
  </si>
  <si>
    <t>-269.465025754665 445.052143649717 -194.249206222622</t>
  </si>
  <si>
    <t>-575.056324700445 185.115807413184 -534.323976391502</t>
  </si>
  <si>
    <t>-597.728712136619 32.9980641400632 -508.162706590481</t>
  </si>
  <si>
    <t>-634.420758655456 7.53769751109598 -229.623436125147</t>
  </si>
  <si>
    <t>-417.427505114692 79.35040586073 -270.920071896261</t>
  </si>
  <si>
    <t>-541.617430311275 311.520300496526 -98.6452316848186</t>
  </si>
  <si>
    <t>-580.68811802627 304.26093990079 315.025379536739</t>
  </si>
  <si>
    <t>-631.976334017887 322.20608458457 774.86563268611</t>
  </si>
  <si>
    <t>-481.885167753645 326.195698261869 832.663323550458</t>
  </si>
  <si>
    <t>-520.510547301739 126.208696119262 -97.4443690149916</t>
  </si>
  <si>
    <t>-521.709534451441 101.635022445061 317.401693963812</t>
  </si>
  <si>
    <t>-558.407008757361 41.9132174767785 775.249005847837</t>
  </si>
  <si>
    <t>-407.92853091434 48.8882269577337 831.741438111885</t>
  </si>
  <si>
    <t>9763-20170724T120924.639383900.bin</t>
  </si>
  <si>
    <t>-531.570589811515 218.642344816693 -96.4165202232368</t>
  </si>
  <si>
    <t>-549.223250889703 215.600052270903 -205.67142220024</t>
  </si>
  <si>
    <t>-558.30833950993 214.836878448523 -298.098204145668</t>
  </si>
  <si>
    <t>-565.098718371289 214.694924283064 -381.716382320972</t>
  </si>
  <si>
    <t>-569.879791266223 215.034065087183 -465.472962910536</t>
  </si>
  <si>
    <t>-574.646062541394 215.976735199439 -588.034379800823</t>
  </si>
  <si>
    <t>-561.142319347641 216.732034558892 -665.218030399346</t>
  </si>
  <si>
    <t>-569.884698917339 246.810100024549 -534.119048678051</t>
  </si>
  <si>
    <t>-556.786169234334 400.4137936059 -510.206921513199</t>
  </si>
  <si>
    <t>-494.786542023178 453.655230900537 -240.206968743184</t>
  </si>
  <si>
    <t>-267.25314932675 446.820500312581 -194.050771327535</t>
  </si>
  <si>
    <t>-575.224642188395 184.316158178121 -534.392042346501</t>
  </si>
  <si>
    <t>-597.996632825239 32.2679026665539 -507.917426557062</t>
  </si>
  <si>
    <t>-634.309868303548 7.52799569463991 -229.263829480581</t>
  </si>
  <si>
    <t>-417.087169100957 78.4581179867537 -270.877925539026</t>
  </si>
  <si>
    <t>-542.128770847564 311.251206999833 -98.7638691507389</t>
  </si>
  <si>
    <t>-580.856634849005 304.245317313538 314.943373426593</t>
  </si>
  <si>
    <t>-632.004025914094 322.178006727656 774.827179786578</t>
  </si>
  <si>
    <t>-481.914723945678 326.086086899061 832.635310888775</t>
  </si>
  <si>
    <t>-521.224690720584 125.941971016814 -97.4984305375149</t>
  </si>
  <si>
    <t>-522.260082599165 101.523018072983 317.357199203651</t>
  </si>
  <si>
    <t>-558.610221894592 41.9506245505356 775.277369309593</t>
  </si>
  <si>
    <t>-407.96748104857 48.5850484683433 831.371770969012</t>
  </si>
  <si>
    <t>9763-20170724T120924.707692900.bin</t>
  </si>
  <si>
    <t>-532.583448935042 217.845947901299 -96.5290747981505</t>
  </si>
  <si>
    <t>-550.202852249965 214.744076773972 -205.787594236325</t>
  </si>
  <si>
    <t>-559.122162229451 213.811936264801 -298.228995251628</t>
  </si>
  <si>
    <t>-565.710117891939 213.466359362641 -381.862837823655</t>
  </si>
  <si>
    <t>-570.237891907264 213.546598505086 -465.634044877914</t>
  </si>
  <si>
    <t>-574.580227722196 214.046690813254 -588.213888200149</t>
  </si>
  <si>
    <t>-561.114127548162 214.539423970363 -665.406063732329</t>
  </si>
  <si>
    <t>-569.904569283452 245.065721400142 -534.397595401386</t>
  </si>
  <si>
    <t>-556.176793566208 398.765499036211 -511.426893054908</t>
  </si>
  <si>
    <t>-490.221374045136 451.943935489368 -242.353284311433</t>
  </si>
  <si>
    <t>-263.077124445081 446.811465492993 -194.107523541591</t>
  </si>
  <si>
    <t>-575.445232398781 182.588418222606 -534.456151456346</t>
  </si>
  <si>
    <t>-598.878682082531 30.7650228652133 -507.299002114072</t>
  </si>
  <si>
    <t>-634.123111346233 8.08824063298289 -228.332729542563</t>
  </si>
  <si>
    <t>-416.394800597937 76.7303824574155 -271.124951709142</t>
  </si>
  <si>
    <t>-542.994308202111 310.413868467349 -98.9213194546613</t>
  </si>
  <si>
    <t>-581.036460942507 304.025468096756 314.859539424466</t>
  </si>
  <si>
    <t>-632.050271705977 322.093673018305 774.736629918482</t>
  </si>
  <si>
    <t>-481.970591175617 325.921303671112 832.574802018069</t>
  </si>
  <si>
    <t>-522.354712661509 125.186944945403 -97.5605559077155</t>
  </si>
  <si>
    <t>-523.154526159931 101.386549329075 317.331610560359</t>
  </si>
  <si>
    <t>-558.86246447218 42.0427558552681 775.355066505437</t>
  </si>
  <si>
    <t>-408.006711151737 48.4708933323445 830.898337667039</t>
  </si>
  <si>
    <t>9763-20170724T120924.739771500.bin</t>
  </si>
  <si>
    <t>-532.910607276155 217.495117888429 -96.5658316889593</t>
  </si>
  <si>
    <t>-550.478327073532 214.419020947034 -205.833445155195</t>
  </si>
  <si>
    <t>-559.302432384571 213.424451990279 -298.283368805182</t>
  </si>
  <si>
    <t>-565.785776593827 212.988178414169 -381.924883893877</t>
  </si>
  <si>
    <t>-570.191688930523 212.940693076333 -465.702729213053</t>
  </si>
  <si>
    <t>-574.338316011557 213.212675014682 -588.290073645298</t>
  </si>
  <si>
    <t>-560.863544817868 213.548384997283 -665.481529049041</t>
  </si>
  <si>
    <t>-569.667160085364 244.324493828112 -534.527082588438</t>
  </si>
  <si>
    <t>-555.496515002319 398.042904770568 -512.035498848666</t>
  </si>
  <si>
    <t>-487.819041828649 451.199128405885 -243.385742698004</t>
  </si>
  <si>
    <t>-260.910914525953 446.788397593146 -193.971279740805</t>
  </si>
  <si>
    <t>-575.370520350392 181.862015218317 -534.472551720035</t>
  </si>
  <si>
    <t>-599.312761225093 30.1781083363617 -506.986046146351</t>
  </si>
  <si>
    <t>-633.891068235161 8.56957237278039 -227.85164532159</t>
  </si>
  <si>
    <t>-415.806074622788 75.875724736768 -270.948351761327</t>
  </si>
  <si>
    <t>-543.245708675117 310.039247175375 -98.9584932698706</t>
  </si>
  <si>
    <t>-581.176449104518 303.805653925728 314.834914385582</t>
  </si>
  <si>
    <t>-632.054846696298 322.095665181638 774.701377337691</t>
  </si>
  <si>
    <t>-481.976564363906 326.057444542897 832.534320802381</t>
  </si>
  <si>
    <t>-522.731965619421 124.93350365255 -97.5604302261324</t>
  </si>
  <si>
    <t>-523.751664607599 101.33137938658 317.342582210793</t>
  </si>
  <si>
    <t>-558.893600028477 42.1197862914958 775.426353223538</t>
  </si>
  <si>
    <t>-408.0209710974 49.1859099287838 830.846165911879</t>
  </si>
  <si>
    <t>9763-20170724T120924.778410200.bin</t>
  </si>
  <si>
    <t>-533.069747301422 217.282347554853 -96.5911812814797</t>
  </si>
  <si>
    <t>-550.544239118787 214.237503532408 -205.874605798875</t>
  </si>
  <si>
    <t>-559.272643219738 213.171071133235 -298.332839104908</t>
  </si>
  <si>
    <t>-565.665481178877 212.631562932617 -381.980739035859</t>
  </si>
  <si>
    <t>-569.978364607423 212.442245508573 -465.763137646775</t>
  </si>
  <si>
    <t>-573.988061186927 212.463165738299 -588.355369039139</t>
  </si>
  <si>
    <t>-560.486803599043 212.63270981722 -665.542838198827</t>
  </si>
  <si>
    <t>-569.31589387308 243.679498418002 -534.652878605987</t>
  </si>
  <si>
    <t>-554.674528570541 397.425709714596 -512.571111909912</t>
  </si>
  <si>
    <t>-485.740279544778 450.255374158608 -244.176369409716</t>
  </si>
  <si>
    <t>-259.043256612515 446.972033189958 -193.716632309348</t>
  </si>
  <si>
    <t>-575.141299682072 181.228605759345 -534.473040111645</t>
  </si>
  <si>
    <t>-599.412583824694 29.6647079294557 -506.618509666861</t>
  </si>
  <si>
    <t>-633.559687207792 9.33125375712575 -227.335180413269</t>
  </si>
  <si>
    <t>-415.091517165632 75.2636855882183 -270.614561162849</t>
  </si>
  <si>
    <t>-543.200513076918 309.77966678175 -98.9949106367123</t>
  </si>
  <si>
    <t>-581.250162698661 303.746612884797 314.790608794891</t>
  </si>
  <si>
    <t>-632.044909407729 322.175270189351 774.663448053599</t>
  </si>
  <si>
    <t>-481.959528627027 325.714764672601 832.505331755824</t>
  </si>
  <si>
    <t>-523.091386221945 124.792628208075 -97.5394226718109</t>
  </si>
  <si>
    <t>-524.41607171872 101.197699789388 317.363196959839</t>
  </si>
  <si>
    <t>-558.962580450623 42.1509412381888 775.495004102492</t>
  </si>
  <si>
    <t>-408.045461033284 49.6838564532318 830.731991051295</t>
  </si>
  <si>
    <t>9763-20170724T120924.843098900.bin</t>
  </si>
  <si>
    <t>-533.202592861602 216.835294319151 -96.6405039683433</t>
  </si>
  <si>
    <t>-550.482318132619 213.847816884371 -205.956570788218</t>
  </si>
  <si>
    <t>-559.033374389672 212.698385779562 -298.430215552551</t>
  </si>
  <si>
    <t>-565.265223362557 212.036801680593 -382.089435557981</t>
  </si>
  <si>
    <t>-569.418658023974 211.678827588285 -465.879397480637</t>
  </si>
  <si>
    <t>-573.199045387486 211.404809205557 -588.478550461167</t>
  </si>
  <si>
    <t>-559.624633016283 211.35396267003 -665.653421116575</t>
  </si>
  <si>
    <t>-568.650350252894 242.752401799834 -534.842027404371</t>
  </si>
  <si>
    <t>-553.889309382556 396.542544906133 -513.325104649481</t>
  </si>
  <si>
    <t>-482.875279647422 449.497552786341 -245.497873915441</t>
  </si>
  <si>
    <t>-256.843403437685 447.344623174365 -192.079964214004</t>
  </si>
  <si>
    <t>-574.430155369116 180.297673583469 -534.524279974466</t>
  </si>
  <si>
    <t>-598.902450946898 28.8399251476133 -506.196019201381</t>
  </si>
  <si>
    <t>-633.269120667013 10.5094411513182 -226.801188226786</t>
  </si>
  <si>
    <t>-414.197450172082 74.4345270460867 -270.04141236952</t>
  </si>
  <si>
    <t>-542.938348979967 309.303791484446 -99.0761482282221</t>
  </si>
  <si>
    <t>-581.033505855299 303.661692906269 314.710703026081</t>
  </si>
  <si>
    <t>-632.07312018596 322.11784959334 774.57917094819</t>
  </si>
  <si>
    <t>-482.007050692103 325.748023244529 832.465547507777</t>
  </si>
  <si>
    <t>-523.633838016556 124.405831893758 -97.5545830939459</t>
  </si>
  <si>
    <t>-525.426992660769 100.685292034485 317.33906534344</t>
  </si>
  <si>
    <t>-559.297520012022 42.1557337772904 775.590544453137</t>
  </si>
  <si>
    <t>-408.108206770298 49.0443489541353 830.163058497153</t>
  </si>
  <si>
    <t>9763-20170724T120924.876189200.bin</t>
  </si>
  <si>
    <t>-533.323732487339 216.718197821171 -96.6677453715213</t>
  </si>
  <si>
    <t>-550.566451775232 213.731574196165 -205.989646818408</t>
  </si>
  <si>
    <t>-559.050740461046 212.582576871588 -298.46942281259</t>
  </si>
  <si>
    <t>-565.208306256291 211.921324892073 -382.134178911904</t>
  </si>
  <si>
    <t>-569.273579758319 211.564524685986 -465.928471872677</t>
  </si>
  <si>
    <t>-572.90990293275 211.294031973898 -588.532011795409</t>
  </si>
  <si>
    <t>-559.244362973936 211.222893088001 -665.690633213882</t>
  </si>
  <si>
    <t>-568.494190499333 242.646531380607 -534.887174163687</t>
  </si>
  <si>
    <t>-553.857475148987 396.472981802754 -513.473457660453</t>
  </si>
  <si>
    <t>-482.270909898695 449.636372400184 -245.840051998273</t>
  </si>
  <si>
    <t>-256.738865951013 448.041272014265 -190.330463116837</t>
  </si>
  <si>
    <t>-574.134455233447 180.178809698562 -534.58217155901</t>
  </si>
  <si>
    <t>-598.439413677453 28.7069848493829 -506.199301193553</t>
  </si>
  <si>
    <t>-633.160391650873 10.8090545492985 -226.820121306059</t>
  </si>
  <si>
    <t>-413.983705752896 74.5729151612395 -269.765622489435</t>
  </si>
  <si>
    <t>-543.055728707717 309.244641272687 -99.142506314573</t>
  </si>
  <si>
    <t>-580.93288142506 303.666687302119 314.665217987986</t>
  </si>
  <si>
    <t>-632.061613399228 322.123125987913 774.513945140464</t>
  </si>
  <si>
    <t>-482.019149412831 325.701921857274 832.464690262034</t>
  </si>
  <si>
    <t>-523.808677727495 124.273856630857 -97.5783630480207</t>
  </si>
  <si>
    <t>-525.643308136201 100.629833515493 317.319509596917</t>
  </si>
  <si>
    <t>-559.550810494187 42.1131639916844 775.58898742527</t>
  </si>
  <si>
    <t>-408.186689247873 49.0609266335939 829.667317040963</t>
  </si>
  <si>
    <t>9763-20170724T120924.940888100.bin</t>
  </si>
  <si>
    <t>-533.567229510608 216.826899887328 -96.7645839034011</t>
  </si>
  <si>
    <t>-550.661124655253 213.688005584636 -206.105501367872</t>
  </si>
  <si>
    <t>-558.991707984374 212.514873030163 -298.599100419671</t>
  </si>
  <si>
    <t>-564.996420221832 211.8680683099 -382.274926261523</t>
  </si>
  <si>
    <t>-568.893396063862 211.565752793779 -466.07752968146</t>
  </si>
  <si>
    <t>-572.26525264341 211.419081298825 -588.688812768489</t>
  </si>
  <si>
    <t>-558.348374552339 211.390928670275 -665.802528794269</t>
  </si>
  <si>
    <t>-568.191173694113 242.736912421286 -534.996736200158</t>
  </si>
  <si>
    <t>-554.206479195398 396.618486153433 -513.523950357269</t>
  </si>
  <si>
    <t>-480.480936890973 447.988663672608 -246.121275762452</t>
  </si>
  <si>
    <t>-255.814132877824 448.345096967295 -187.186884704228</t>
  </si>
  <si>
    <t>-573.380236618781 180.229973139126 -534.779362287402</t>
  </si>
  <si>
    <t>-596.8400878633 28.6092638830532 -506.532228326829</t>
  </si>
  <si>
    <t>-632.485693700021 9.54575518582146 -227.346666484079</t>
  </si>
  <si>
    <t>-413.65309646062 75.0983537733578 -269.343185414522</t>
  </si>
  <si>
    <t>-543.780673464319 309.15024098119 -99.2683299646563</t>
  </si>
  <si>
    <t>-581.164986347795 303.668591119033 314.585433579503</t>
  </si>
  <si>
    <t>-632.067359231248 322.167102832446 774.437358205379</t>
  </si>
  <si>
    <t>-482.055942307265 325.672130470931 832.472812228332</t>
  </si>
  <si>
    <t>-523.537087689438 124.579711404572 -97.5865226231047</t>
  </si>
  <si>
    <t>-525.465913821579 101.010298165121 317.315141504224</t>
  </si>
  <si>
    <t>-559.998323507043 42.1019721214279 775.517171785006</t>
  </si>
  <si>
    <t>-408.320135325501 48.7876809685824 828.741868470568</t>
  </si>
  <si>
    <t>9763-20170724T120924.974485500.bin</t>
  </si>
  <si>
    <t>-533.53461901482 217.143139036825 -96.7854783341967</t>
  </si>
  <si>
    <t>-550.483661324434 213.904069055323 -206.146056078084</t>
  </si>
  <si>
    <t>-558.754148785654 212.728787887855 -298.645001467336</t>
  </si>
  <si>
    <t>-564.726856767008 212.110385947427 -382.323494259814</t>
  </si>
  <si>
    <t>-568.613354326617 211.868890970945 -466.12648240651</t>
  </si>
  <si>
    <t>-571.991831596792 211.848783579258 -588.737813692446</t>
  </si>
  <si>
    <t>-557.955320739497 211.894101595242 -665.829890622085</t>
  </si>
  <si>
    <t>-568.069118609072 243.123670480472 -535.009465275236</t>
  </si>
  <si>
    <t>-554.591273361299 397.033464091499 -513.419224860376</t>
  </si>
  <si>
    <t>-479.422711175399 447.05740477137 -246.163131649495</t>
  </si>
  <si>
    <t>-255.053603466592 448.483397187309 -186.121603791165</t>
  </si>
  <si>
    <t>-572.949608636696 180.591608837516 -534.864694944133</t>
  </si>
  <si>
    <t>-595.749053052701 28.8513579333396 -506.748415089364</t>
  </si>
  <si>
    <t>-631.645060044731 8.78666512341806 -227.665161402693</t>
  </si>
  <si>
    <t>-413.114533196279 75.7414686094407 -269.017025219918</t>
  </si>
  <si>
    <t>-544.210183127585 309.219798366159 -99.3167824577072</t>
  </si>
  <si>
    <t>-581.484034941116 303.768214043535 314.547293438204</t>
  </si>
  <si>
    <t>-632.096962251203 322.087076233297 774.412641656249</t>
  </si>
  <si>
    <t>-482.096648619809 325.760940895607 832.466287762423</t>
  </si>
  <si>
    <t>-523.031752208175 125.169697386298 -97.5492453483897</t>
  </si>
  <si>
    <t>-525.069889720216 101.375671100881 317.339057084285</t>
  </si>
  <si>
    <t>-560.144878911004 42.1102746059933 775.468338038419</t>
  </si>
  <si>
    <t>-408.393894423489 49.5505430272369 828.384217494059</t>
  </si>
  <si>
    <t>9763-20170724T120925.041189300.bin</t>
  </si>
  <si>
    <t>-533.025588030272 217.990431611949 -96.7372618863927</t>
  </si>
  <si>
    <t>-549.649127164099 214.530323613292 -206.14102165524</t>
  </si>
  <si>
    <t>-557.839363489618 213.361380857178 -298.647080112042</t>
  </si>
  <si>
    <t>-563.812036512232 212.818245771187 -382.326189744394</t>
  </si>
  <si>
    <t>-567.767845577878 212.731465637323 -466.126378746443</t>
  </si>
  <si>
    <t>-571.320761677666 213.025730781795 -588.732324908311</t>
  </si>
  <si>
    <t>-557.066805707505 213.30949176233 -665.783938936589</t>
  </si>
  <si>
    <t>-567.653995871517 244.187017113509 -534.919806394638</t>
  </si>
  <si>
    <t>-555.555422046303 398.153857134193 -512.893738637041</t>
  </si>
  <si>
    <t>-477.678012555329 446.121061542392 -246.03629297478</t>
  </si>
  <si>
    <t>-253.532030225276 447.661836168286 -185.169812892095</t>
  </si>
  <si>
    <t>-571.869509905989 181.606409426874 -534.947858406689</t>
  </si>
  <si>
    <t>-593.113951353088 29.5719596733729 -507.174654933148</t>
  </si>
  <si>
    <t>-629.157572069145 8.13519384963229 -228.212438703508</t>
  </si>
  <si>
    <t>-411.296522963516 77.8717091262874 -268.485116910604</t>
  </si>
  <si>
    <t>-544.701218577434 309.577844756959 -99.3854614756569</t>
  </si>
  <si>
    <t>-581.996675146703 304.049739901408 314.47580031736</t>
  </si>
  <si>
    <t>-632.135457203744 322.032461701976 774.388371444577</t>
  </si>
  <si>
    <t>-482.154117328494 325.882818587259 832.479669208109</t>
  </si>
  <si>
    <t>-521.487752705909 126.387351632794 -97.4398759116484</t>
  </si>
  <si>
    <t>-524.15620952715 101.95977723251 317.408027257593</t>
  </si>
  <si>
    <t>-560.292265003104 42.131468556119 775.35015570894</t>
  </si>
  <si>
    <t>-408.446282787336 50.1652812585401 827.905689195422</t>
  </si>
  <si>
    <t>9763-20170724T120925.108370000.bin</t>
  </si>
  <si>
    <t>-531.897986055081 218.813321079744 -96.6214216773539</t>
  </si>
  <si>
    <t>-548.305756137542 215.198983931829 -206.052781203841</t>
  </si>
  <si>
    <t>-556.425498647463 214.058481911779 -298.565540443947</t>
  </si>
  <si>
    <t>-562.374941090806 213.600620425684 -382.246566077679</t>
  </si>
  <si>
    <t>-566.345663906817 213.664918223812 -466.04613448593</t>
  </si>
  <si>
    <t>-569.959856173517 214.254415927379 -588.649327190417</t>
  </si>
  <si>
    <t>-555.549875785213 214.837024757074 -665.670192141026</t>
  </si>
  <si>
    <t>-566.544569321981 245.303660025168 -534.75539855795</t>
  </si>
  <si>
    <t>-555.613941569463 399.29566099392 -512.325645156785</t>
  </si>
  <si>
    <t>-476.526233009852 446.111550447566 -245.619715828489</t>
  </si>
  <si>
    <t>-252.340256365455 448.263591876368 -184.919105355605</t>
  </si>
  <si>
    <t>-570.20330573915 182.688285422505 -534.948674413276</t>
  </si>
  <si>
    <t>-590.072366160161 30.4066718000133 -507.473343692652</t>
  </si>
  <si>
    <t>-625.830752453331 7.80476847405885 -228.566448104408</t>
  </si>
  <si>
    <t>-408.752743570189 80.0879042626634 -268.576788990508</t>
  </si>
  <si>
    <t>-544.277733230185 310.100774738215 -99.3387999232119</t>
  </si>
  <si>
    <t>-581.648425705562 304.270591531546 314.511450038251</t>
  </si>
  <si>
    <t>-632.181869856851 321.925925166755 774.363614165846</t>
  </si>
  <si>
    <t>-482.227637984012 326.041160276 832.506850487587</t>
  </si>
  <si>
    <t>-519.68771179821 127.447577684677 -97.302010207941</t>
  </si>
  <si>
    <t>-523.193305832298 102.24803004173 317.493496176184</t>
  </si>
  <si>
    <t>-560.305001256263 42.0277172426511 775.276709228659</t>
  </si>
  <si>
    <t>-408.421415068405 50.320139323579 827.683234731265</t>
  </si>
  <si>
    <t>9763-20170724T120925.145469500.bin</t>
  </si>
  <si>
    <t>-531.258959627138 219.053929413773 -96.5862736934558</t>
  </si>
  <si>
    <t>-547.599483271026 215.42166519073 -206.027059478977</t>
  </si>
  <si>
    <t>-555.674612359669 214.322715815481 -298.544224731663</t>
  </si>
  <si>
    <t>-561.587366874947 213.924302313328 -382.228350132394</t>
  </si>
  <si>
    <t>-565.524355938689 214.07251695846 -466.029313159473</t>
  </si>
  <si>
    <t>-569.091791812611 214.811951705477 -588.632912695748</t>
  </si>
  <si>
    <t>-554.62910187282 215.536330610236 -665.64283027477</t>
  </si>
  <si>
    <t>-565.806653290014 245.801296307473 -534.696686275152</t>
  </si>
  <si>
    <t>-555.295840631439 399.794821030813 -512.091510287348</t>
  </si>
  <si>
    <t>-475.685552508492 446.212179982646 -245.471452849049</t>
  </si>
  <si>
    <t>-251.412166924693 448.893187380168 -185.115965929216</t>
  </si>
  <si>
    <t>-569.246202569412 183.173749657411 -534.974420236988</t>
  </si>
  <si>
    <t>-588.627743346327 30.8080078126461 -507.645049107737</t>
  </si>
  <si>
    <t>-624.214845600563 7.57503323673609 -228.768197281548</t>
  </si>
  <si>
    <t>-407.482732468932 80.900819892589 -268.755739497158</t>
  </si>
  <si>
    <t>-543.799524506156 310.237735775651 -99.3012448255947</t>
  </si>
  <si>
    <t>-581.267463428807 304.199359213243 314.537264644897</t>
  </si>
  <si>
    <t>-632.217889185226 321.79135516132 774.331465391771</t>
  </si>
  <si>
    <t>-482.294292512812 326.111051510764 832.538583740402</t>
  </si>
  <si>
    <t>-518.936017288983 127.710111556506 -97.2651031376256</t>
  </si>
  <si>
    <t>-522.692853826248 102.250107537961 317.512246230902</t>
  </si>
  <si>
    <t>-560.282571305674 42.0115386972982 775.246989310111</t>
  </si>
  <si>
    <t>-408.389426993487 50.2863814391428 827.628524659412</t>
  </si>
  <si>
    <t>9763-20170724T120925.174549900.bin</t>
  </si>
  <si>
    <t>-530.501122162396 219.210022598478 -96.5384301401743</t>
  </si>
  <si>
    <t>-546.76296215734 215.577785055628 -205.991068475032</t>
  </si>
  <si>
    <t>-554.802172603851 214.532414021027 -298.511896409975</t>
  </si>
  <si>
    <t>-560.693812411954 214.203447078125 -382.197599686461</t>
  </si>
  <si>
    <t>-564.620211627978 214.445445094185 -465.998900765966</t>
  </si>
  <si>
    <t>-568.183065584993 215.349464516656 -588.601546672017</t>
  </si>
  <si>
    <t>-553.715847647309 216.196676365839 -665.609367303755</t>
  </si>
  <si>
    <t>-564.996136899709 246.2714765149 -534.620902485802</t>
  </si>
  <si>
    <t>-554.834875456098 400.274763368833 -511.895986845311</t>
  </si>
  <si>
    <t>-474.595851997956 446.556722513495 -245.440966598127</t>
  </si>
  <si>
    <t>-250.12409179114 449.772428291006 -185.85394632557</t>
  </si>
  <si>
    <t>-568.24322575543 183.634251326485 -534.988452767688</t>
  </si>
  <si>
    <t>-587.224699308012 31.1950798920157 -507.820818138931</t>
  </si>
  <si>
    <t>-622.759747271765 7.40212771444726 -228.984530647533</t>
  </si>
  <si>
    <t>-406.270675665091 81.5068545714066 -268.852839647481</t>
  </si>
  <si>
    <t>-543.119656052227 310.397622073292 -99.2424611213117</t>
  </si>
  <si>
    <t>-580.801661243384 304.113228217287 314.572940922692</t>
  </si>
  <si>
    <t>-632.227830385835 321.787477193043 774.2912592874</t>
  </si>
  <si>
    <t>-482.337363536466 326.2956305859 832.569577764777</t>
  </si>
  <si>
    <t>-518.080642232842 127.892759273314 -97.2358556020957</t>
  </si>
  <si>
    <t>-522.178394288854 102.163244978945 317.521620655787</t>
  </si>
  <si>
    <t>-560.23453967649 41.9417255993076 775.224900467892</t>
  </si>
  <si>
    <t>-408.335102030116 49.9474552594595 827.630120008282</t>
  </si>
  <si>
    <t>9763-20170724T120925.243735500.bin</t>
  </si>
  <si>
    <t>-528.621303732568 219.790390778904 -96.4240156789238</t>
  </si>
  <si>
    <t>-544.686172682296 216.156166351683 -205.905480774578</t>
  </si>
  <si>
    <t>-552.594809126065 215.163284434312 -298.438261721805</t>
  </si>
  <si>
    <t>-558.381060252031 214.901825422759 -382.131616999513</t>
  </si>
  <si>
    <t>-562.214147567907 215.233867028973 -465.937032797918</t>
  </si>
  <si>
    <t>-565.653158437832 216.294373487514 -588.541961586373</t>
  </si>
  <si>
    <t>-551.147217265365 217.28503688551 -665.540708620463</t>
  </si>
  <si>
    <t>-562.645804707093 247.153648544829 -534.515023994097</t>
  </si>
  <si>
    <t>-553.11413094091 401.175717191361 -511.586639759354</t>
  </si>
  <si>
    <t>-471.305685418379 448.537661373739 -245.799415568891</t>
  </si>
  <si>
    <t>-246.411350178284 450.716812641506 -187.779704019913</t>
  </si>
  <si>
    <t>-565.642483344152 184.504535306062 -534.973017573661</t>
  </si>
  <si>
    <t>-584.068778657642 31.9544011402681 -508.032591540163</t>
  </si>
  <si>
    <t>-619.652799356092 7.46654134779601 -229.262544498012</t>
  </si>
  <si>
    <t>-403.444157449999 82.5070075945837 -268.90210153807</t>
  </si>
  <si>
    <t>-541.445530627505 310.86311977346 -99.1198877123646</t>
  </si>
  <si>
    <t>-579.704372958103 304.234372468939 314.637144983276</t>
  </si>
  <si>
    <t>-632.249073884664 321.731527298346 774.190101459952</t>
  </si>
  <si>
    <t>-482.418736631353 326.276900570957 832.619780675716</t>
  </si>
  <si>
    <t>-515.905078065983 128.722529584722 -97.1229575844469</t>
  </si>
  <si>
    <t>-520.864398806737 102.247436201316 317.578238176162</t>
  </si>
  <si>
    <t>-560.142999535443 41.8424635662711 775.156299217822</t>
  </si>
  <si>
    <t>-408.245805512405 49.6798288007499 827.593348881059</t>
  </si>
  <si>
    <t>9763-20170724T120925.277330000.bin</t>
  </si>
  <si>
    <t>-527.607464769852 220.125048791098 -96.3538608057942</t>
  </si>
  <si>
    <t>-543.560389011108 216.500733642076 -205.852064093669</t>
  </si>
  <si>
    <t>-551.403041568982 215.530150617219 -298.39062739434</t>
  </si>
  <si>
    <t>-557.140586843379 215.292627512904 -382.087490715072</t>
  </si>
  <si>
    <t>-560.935616414408 215.653354391761 -465.894447891525</t>
  </si>
  <si>
    <t>-564.329999697717 216.762325233093 -588.500286483533</t>
  </si>
  <si>
    <t>-549.804507803596 217.820011797854 -665.494388525546</t>
  </si>
  <si>
    <t>-561.368962381117 247.601445401174 -534.4592647021</t>
  </si>
  <si>
    <t>-551.971099895974 401.613043365976 -511.498947121052</t>
  </si>
  <si>
    <t>-469.771387436167 449.70735472194 -245.964177000249</t>
  </si>
  <si>
    <t>-244.675933637987 451.151534126944 -188.70622439701</t>
  </si>
  <si>
    <t>-564.312140827769 184.950107960949 -534.944364913128</t>
  </si>
  <si>
    <t>-582.609631533587 32.3713487153275 -508.052825678117</t>
  </si>
  <si>
    <t>-618.198250156298 7.7136374252816 -229.298387052341</t>
  </si>
  <si>
    <t>-402.051949318053 83.0097768983028 -268.792091006335</t>
  </si>
  <si>
    <t>-540.578213378063 311.10481505807 -99.0574940459869</t>
  </si>
  <si>
    <t>-579.125051744951 304.305287343561 314.670091306967</t>
  </si>
  <si>
    <t>-632.280859963014 321.616261270587 774.149376464986</t>
  </si>
  <si>
    <t>-482.484858740251 326.462467834172 832.642999538993</t>
  </si>
  <si>
    <t>-514.753825866519 129.092493727787 -97.0755715330954</t>
  </si>
  <si>
    <t>-520.129381627515 102.367486345914 317.604483506094</t>
  </si>
  <si>
    <t>-560.10150498857 41.8142158684241 775.100412272488</t>
  </si>
  <si>
    <t>-408.205894261849 49.619179221854 827.546998396331</t>
  </si>
  <si>
    <t>9763-20170724T120925.342001400.bin</t>
  </si>
  <si>
    <t>-525.402241670882 221.031081652757 -96.230604226034</t>
  </si>
  <si>
    <t>-541.184749850291 217.460116689812 -205.755308201643</t>
  </si>
  <si>
    <t>-548.968160932042 216.529401815111 -298.299236257786</t>
  </si>
  <si>
    <t>-554.686090767545 216.326451112646 -381.99750679798</t>
  </si>
  <si>
    <t>-558.495053685688 216.721670465084 -465.803719515681</t>
  </si>
  <si>
    <t>-561.946663833638 217.881325191209 -588.407329590734</t>
  </si>
  <si>
    <t>-547.393033181846 219.022071491067 -665.395034592753</t>
  </si>
  <si>
    <t>-558.941713278666 248.697197811609 -534.355667512657</t>
  </si>
  <si>
    <t>-549.61012099054 402.716918612972 -511.400807814915</t>
  </si>
  <si>
    <t>-466.846322779879 451.843573566567 -246.23045376274</t>
  </si>
  <si>
    <t>-241.516315348908 452.047346605619 -189.884490949592</t>
  </si>
  <si>
    <t>-561.922529229103 186.047720312202 -534.864178575398</t>
  </si>
  <si>
    <t>-580.187790726885 33.4497743070222 -508.022780487032</t>
  </si>
  <si>
    <t>-615.813487907915 8.74098934159701 -229.277650995903</t>
  </si>
  <si>
    <t>-399.718083102981 84.1860361765712 -268.766491709753</t>
  </si>
  <si>
    <t>-538.425838751343 311.928559333861 -98.8991646776694</t>
  </si>
  <si>
    <t>-577.840170066777 304.674193570003 314.738980607287</t>
  </si>
  <si>
    <t>-632.275670962282 321.698433962236 774.061868501257</t>
  </si>
  <si>
    <t>-482.532885206143 326.381122592662 832.704995477463</t>
  </si>
  <si>
    <t>-512.507537194881 130.043052957392 -96.9698040650196</t>
  </si>
  <si>
    <t>-518.790717468744 102.742860523686 317.65991167795</t>
  </si>
  <si>
    <t>-560.006406612733 41.7309991071768 774.969242232311</t>
  </si>
  <si>
    <t>-408.118602004657 49.4731158990937 827.447451365399</t>
  </si>
  <si>
    <t>9763-20170724T120925.376596700.bin</t>
  </si>
  <si>
    <t>-524.229624977374 221.333692059124 -96.1694914280954</t>
  </si>
  <si>
    <t>-539.892666226473 217.826071963809 -205.7133561897</t>
  </si>
  <si>
    <t>-547.632026359041 216.930261524693 -298.261386125646</t>
  </si>
  <si>
    <t>-553.333304423976 216.754828756507 -381.960788112275</t>
  </si>
  <si>
    <t>-557.149149961257 217.172689153049 -465.766579965076</t>
  </si>
  <si>
    <t>-560.636664441535 218.361533620238 -588.36891495279</t>
  </si>
  <si>
    <t>-546.005790389627 219.521179655112 -665.341819784472</t>
  </si>
  <si>
    <t>-557.559345220988 249.161941103414 -534.312439751052</t>
  </si>
  <si>
    <t>-547.933841507892 403.168832209324 -511.360205976119</t>
  </si>
  <si>
    <t>-465.641519508187 452.211316156491 -246.027515352833</t>
  </si>
  <si>
    <t>-240.172763742157 452.547876891853 -190.240068511865</t>
  </si>
  <si>
    <t>-560.65340035604 186.517829217997 -534.831786681618</t>
  </si>
  <si>
    <t>-579.108364142356 33.9598239575 -507.939161394589</t>
  </si>
  <si>
    <t>-614.429114179972 9.25154915246299 -229.155216597088</t>
  </si>
  <si>
    <t>-398.299867271384 84.5224613963378 -268.790538567012</t>
  </si>
  <si>
    <t>-537.083113270004 312.214776055459 -98.8057806276186</t>
  </si>
  <si>
    <t>-577.21108259363 304.759188021456 314.760191949454</t>
  </si>
  <si>
    <t>-632.298199448599 321.69980602601 774.024066415326</t>
  </si>
  <si>
    <t>-482.585118062629 326.494141616892 832.733824145941</t>
  </si>
  <si>
    <t>-511.501389926568 130.280956048047 -96.9290298876396</t>
  </si>
  <si>
    <t>-518.273194983099 102.646972198969 317.670865588587</t>
  </si>
  <si>
    <t>-559.943703624364 41.6508236515613 774.924053464052</t>
  </si>
  <si>
    <t>-408.052673546828 49.0477199206612 827.442829493392</t>
  </si>
  <si>
    <t>9763-20170724T120925.442275800.bin</t>
  </si>
  <si>
    <t>-522.103521403164 221.651595311795 -96.0175665556792</t>
  </si>
  <si>
    <t>-537.589303294631 218.293206469632 -205.591305972577</t>
  </si>
  <si>
    <t>-545.263049142513 217.453777234864 -298.145326465791</t>
  </si>
  <si>
    <t>-550.941349176108 217.310049562854 -381.846427534258</t>
  </si>
  <si>
    <t>-554.771574260427 217.740607358639 -465.651415995777</t>
  </si>
  <si>
    <t>-558.322455128891 218.928523611995 -588.252002869754</t>
  </si>
  <si>
    <t>-543.256830118711 220.135855420293 -665.140097092542</t>
  </si>
  <si>
    <t>-555.127241928006 249.724663789316 -534.199909544962</t>
  </si>
  <si>
    <t>-545.125261003724 403.70993452166 -511.240509667954</t>
  </si>
  <si>
    <t>-463.103109522239 452.66380846896 -245.807878473838</t>
  </si>
  <si>
    <t>-237.646209056945 453.42635080479 -189.976656819728</t>
  </si>
  <si>
    <t>-558.401504849863 187.089705544436 -534.712083399022</t>
  </si>
  <si>
    <t>-577.225204114742 34.5939570992016 -507.76533000118</t>
  </si>
  <si>
    <t>-612.132401614998 10.2807302918181 -228.894539254718</t>
  </si>
  <si>
    <t>-395.82222769964 84.8101607957974 -268.942050679486</t>
  </si>
  <si>
    <t>-534.444907459707 312.700165849268 -98.6014302664014</t>
  </si>
  <si>
    <t>-575.63385471208 304.807011630588 314.852056874306</t>
  </si>
  <si>
    <t>-632.377415670494 321.620517943728 773.950314446697</t>
  </si>
  <si>
    <t>-482.717917175497 326.62136538198 832.779353425944</t>
  </si>
  <si>
    <t>-509.914509705119 130.478222337998 -96.859599819897</t>
  </si>
  <si>
    <t>-517.38481931828 102.313921442565 317.692672349128</t>
  </si>
  <si>
    <t>-559.802311781007 41.6405801497865 774.913307345454</t>
  </si>
  <si>
    <t>-407.935695185566 48.8063806054129 827.534690664074</t>
  </si>
  <si>
    <t>9763-20170724T120925.473860800.bin</t>
  </si>
  <si>
    <t>-521.126007266948 221.83546864399 -95.9468599382237</t>
  </si>
  <si>
    <t>-536.612201463416 218.53555190335 -205.52225674344</t>
  </si>
  <si>
    <t>-544.296684152782 217.713690669092 -298.075720032651</t>
  </si>
  <si>
    <t>-549.99016356083 217.575065429267 -381.775682170829</t>
  </si>
  <si>
    <t>-553.841577335863 218.000639015838 -465.579808571449</t>
  </si>
  <si>
    <t>-557.430576403407 219.170445259645 -588.179354482771</t>
  </si>
  <si>
    <t>-541.881031581402 220.470733871932 -664.96957779329</t>
  </si>
  <si>
    <t>-554.194811097729 249.97333254501 -534.133607925996</t>
  </si>
  <si>
    <t>-543.999052532912 403.94596689458 -511.1989978118</t>
  </si>
  <si>
    <t>-462.075412160089 453.022256990979 -245.758459792929</t>
  </si>
  <si>
    <t>-236.706047979675 453.624584570314 -189.573151536014</t>
  </si>
  <si>
    <t>-557.51676618322 187.340651721399 -534.633907677202</t>
  </si>
  <si>
    <t>-576.394260455957 34.8641143947091 -507.620865338861</t>
  </si>
  <si>
    <t>-611.113835404912 10.6202910864624 -228.720570903646</t>
  </si>
  <si>
    <t>-394.778505433475 84.9877336025947 -268.932883771677</t>
  </si>
  <si>
    <t>-533.258325397071 313.0255903406 -98.5061742214243</t>
  </si>
  <si>
    <t>-574.783965399104 304.949179288079 314.910097244742</t>
  </si>
  <si>
    <t>-632.401720430884 321.636971976417 773.890664178474</t>
  </si>
  <si>
    <t>-482.769805716722 326.48204311889 832.802852877941</t>
  </si>
  <si>
    <t>-509.155281055404 130.606599303097 -96.8092955466329</t>
  </si>
  <si>
    <t>-516.88857372343 102.233863048376 317.723959903023</t>
  </si>
  <si>
    <t>-559.732285346163 41.5893520313296 774.930674939485</t>
  </si>
  <si>
    <t>-407.868286451227 48.4915486571947 827.594765773603</t>
  </si>
  <si>
    <t>9763-20170724T120925.539152100.bin</t>
  </si>
  <si>
    <t>-519.472403572665 222.547422829009 -95.8603756475711</t>
  </si>
  <si>
    <t>-535.001776275868 219.269589517869 -205.430404272263</t>
  </si>
  <si>
    <t>-542.782088610702 218.437777860108 -297.97563324037</t>
  </si>
  <si>
    <t>-548.58669280521 218.28042162442 -381.668078428087</t>
  </si>
  <si>
    <t>-552.574173143797 218.677611860032 -465.465902157492</t>
  </si>
  <si>
    <t>-556.389685280773 219.797137705747 -588.059115852109</t>
  </si>
  <si>
    <t>-539.497003750654 221.470945938614 -664.557906909256</t>
  </si>
  <si>
    <t>-553.044638855702 250.622114427449 -534.032266658218</t>
  </si>
  <si>
    <t>-542.699456505072 404.577265086822 -511.079969632692</t>
  </si>
  <si>
    <t>-459.665538581723 453.154254374646 -245.892928840916</t>
  </si>
  <si>
    <t>-234.668719088299 453.45498643769 -188.231207466715</t>
  </si>
  <si>
    <t>-556.386113185386 187.99036222694 -534.500262108237</t>
  </si>
  <si>
    <t>-575.062092490087 35.5049323434766 -507.355857224558</t>
  </si>
  <si>
    <t>-609.31225921052 11.1759566422195 -228.40488594178</t>
  </si>
  <si>
    <t>-392.984071667275 85.6108963272964 -268.530504374838</t>
  </si>
  <si>
    <t>-531.559453873803 313.79403120175 -98.3864850421926</t>
  </si>
  <si>
    <t>-573.563550274549 305.442683495195 314.975937103244</t>
  </si>
  <si>
    <t>-632.420987713371 321.663830175426 773.757603566148</t>
  </si>
  <si>
    <t>-482.865128452019 326.517968688241 832.861781090697</t>
  </si>
  <si>
    <t>-507.521536771995 131.353288243672 -96.7064097239075</t>
  </si>
  <si>
    <t>-515.748294444676 102.596648186129 317.790842710403</t>
  </si>
  <si>
    <t>-559.631816220784 41.5233858620966 774.900841011499</t>
  </si>
  <si>
    <t>-407.777029516687 48.4315131026408 827.590585643727</t>
  </si>
  <si>
    <t>9763-20170724T120925.576265800.bin</t>
  </si>
  <si>
    <t>-518.787888573604 223.051365026959 -95.8253650227223</t>
  </si>
  <si>
    <t>-534.340023639285 219.765753436276 -205.391964765926</t>
  </si>
  <si>
    <t>-542.181086246628 218.937257518677 -297.93197520337</t>
  </si>
  <si>
    <t>-548.056752740898 218.785795934806 -381.619393214194</t>
  </si>
  <si>
    <t>-552.131228477154 219.192845976516 -465.413073815693</t>
  </si>
  <si>
    <t>-556.091144567104 220.330851169798 -588.001570618828</t>
  </si>
  <si>
    <t>-538.434168009319 222.24002082057 -664.321929049162</t>
  </si>
  <si>
    <t>-552.700743820895 251.148021846227 -533.973549850188</t>
  </si>
  <si>
    <t>-542.446711980448 405.099186915501 -510.949671235075</t>
  </si>
  <si>
    <t>-458.642876899798 453.614503871205 -245.993536408325</t>
  </si>
  <si>
    <t>-233.860273564588 453.881368162272 -187.502445615674</t>
  </si>
  <si>
    <t>-556.00645680787 188.514640483168 -534.448131089681</t>
  </si>
  <si>
    <t>-574.478832654249 36.0078532984758 -507.297001490218</t>
  </si>
  <si>
    <t>-608.594330692693 11.610838478025 -228.335512771297</t>
  </si>
  <si>
    <t>-392.302571595577 86.1892989554526 -268.391641622961</t>
  </si>
  <si>
    <t>-530.998836619184 314.205737312164 -98.3561341034296</t>
  </si>
  <si>
    <t>-573.195620036963 305.692922547548 314.983424042741</t>
  </si>
  <si>
    <t>-632.432880048759 321.632278011276 773.703456579378</t>
  </si>
  <si>
    <t>-482.918868949975 326.724884322108 832.893354826041</t>
  </si>
  <si>
    <t>-506.710293457885 131.94004257039 -96.6637370032711</t>
  </si>
  <si>
    <t>-515.094245208204 102.907537036931 317.811104307776</t>
  </si>
  <si>
    <t>-559.585346540823 41.5390544399538 774.83617871562</t>
  </si>
  <si>
    <t>-407.738497853534 48.5013236334441 827.541823996823</t>
  </si>
  <si>
    <t>9763-20170724T120925.638433600.bin</t>
  </si>
  <si>
    <t>-517.633752049537 224.095331449756 -95.7678981463397</t>
  </si>
  <si>
    <t>-533.169292080394 220.804480388219 -205.336660390369</t>
  </si>
  <si>
    <t>-541.006094482003 220.030541194316 -297.877540634114</t>
  </si>
  <si>
    <t>-546.879413271843 219.94899171277 -381.565281214251</t>
  </si>
  <si>
    <t>-550.952165321549 220.44628120114 -465.35853700405</t>
  </si>
  <si>
    <t>-554.908981976965 221.73817680516 -587.945645123607</t>
  </si>
  <si>
    <t>-535.851226868037 224.009793381821 -663.91827909001</t>
  </si>
  <si>
    <t>-551.544050062509 252.489011019377 -533.877971919209</t>
  </si>
  <si>
    <t>-541.369421190899 406.408436139368 -510.596651477171</t>
  </si>
  <si>
    <t>-457.076721756843 454.7655273048 -245.76675371385</t>
  </si>
  <si>
    <t>-232.827175814555 454.776725021993 -185.263396458789</t>
  </si>
  <si>
    <t>-554.801437975332 189.853692938998 -534.432879143356</t>
  </si>
  <si>
    <t>-573.071024853031 37.3067877416277 -507.379858536481</t>
  </si>
  <si>
    <t>-607.222078592233 12.6649942539984 -228.444262920212</t>
  </si>
  <si>
    <t>-391.010426161428 87.5928260572705 -268.279475521231</t>
  </si>
  <si>
    <t>-530.085859152095 315.04951715171 -98.3064297859049</t>
  </si>
  <si>
    <t>-572.542676577741 306.233885897831 315.00006255129</t>
  </si>
  <si>
    <t>-632.473697488133 321.635503876021 773.644049510103</t>
  </si>
  <si>
    <t>-483.000632721591 326.64106275743 832.944568601494</t>
  </si>
  <si>
    <t>-505.270108737502 133.069447529332 -96.5983133927381</t>
  </si>
  <si>
    <t>-514.059683075961 103.539855174447 317.83294873941</t>
  </si>
  <si>
    <t>-559.455706143794 41.347085602466 774.659722276368</t>
  </si>
  <si>
    <t>-407.608530419939 47.6311284524074 827.449597674874</t>
  </si>
  <si>
    <t>9763-20170724T120925.676538400.bin</t>
  </si>
  <si>
    <t>-517.192672060808 224.500829382692 -95.7577160463528</t>
  </si>
  <si>
    <t>-532.685594558925 221.248415362853 -205.333609760163</t>
  </si>
  <si>
    <t>-540.454352234552 220.518654893555 -297.88075632201</t>
  </si>
  <si>
    <t>-546.25286298325 220.481136372885 -381.573651947254</t>
  </si>
  <si>
    <t>-550.237307952935 221.025410983627 -465.370773872241</t>
  </si>
  <si>
    <t>-554.050084769177 222.389352626423 -587.961741555603</t>
  </si>
  <si>
    <t>-534.493753968888 224.779537193063 -663.803919948155</t>
  </si>
  <si>
    <t>-550.745525763916 253.108199625651 -533.872239814051</t>
  </si>
  <si>
    <t>-540.597545233452 407.010788716926 -510.426831904645</t>
  </si>
  <si>
    <t>-456.39144580424 454.895495968326 -245.483409450631</t>
  </si>
  <si>
    <t>-232.319356489239 455.068817769826 -184.326217107138</t>
  </si>
  <si>
    <t>-554.008587993113 190.47371988252 -534.46753337395</t>
  </si>
  <si>
    <t>-572.321250670636 37.9132986858654 -507.502236426034</t>
  </si>
  <si>
    <t>-606.852947792625 13.0375643161426 -228.634377796682</t>
  </si>
  <si>
    <t>-390.646592775577 88.0689734046937 -268.30234639431</t>
  </si>
  <si>
    <t>-529.663991245355 315.390105841777 -98.264973765142</t>
  </si>
  <si>
    <t>-572.350532613899 306.320095037105 315.012381350327</t>
  </si>
  <si>
    <t>-632.520703185846 321.598577266962 773.633184083438</t>
  </si>
  <si>
    <t>-483.065388358651 326.746913272142 832.966314342152</t>
  </si>
  <si>
    <t>-504.852757430752 133.484528388048 -96.6076348948011</t>
  </si>
  <si>
    <t>-513.816527552498 103.713854238263 317.802732676244</t>
  </si>
  <si>
    <t>-559.393645846925 41.2617037431846 774.559006638277</t>
  </si>
  <si>
    <t>-407.558883532583 47.5555381404986 827.383226392727</t>
  </si>
  <si>
    <t>9763-20170724T120925.741712700.bin</t>
  </si>
  <si>
    <t>-516.462802213328 225.080498689601 -95.7616936152946</t>
  </si>
  <si>
    <t>-531.615253288684 221.999859239906 -205.39020980694</t>
  </si>
  <si>
    <t>-539.082436828958 221.405682479067 -297.962933404995</t>
  </si>
  <si>
    <t>-544.603217764878 221.488794238276 -381.674709688406</t>
  </si>
  <si>
    <t>-548.304665805613 222.151593909985 -465.484002779715</t>
  </si>
  <si>
    <t>-551.698204363634 223.685840844625 -588.085224533357</t>
  </si>
  <si>
    <t>-531.480428093172 226.244770426831 -663.748393111428</t>
  </si>
  <si>
    <t>-548.521085793838 254.326549461348 -533.943788604656</t>
  </si>
  <si>
    <t>-538.161678080574 408.184737121143 -510.322512440095</t>
  </si>
  <si>
    <t>-454.730341440587 456.061824053239 -245.132883188738</t>
  </si>
  <si>
    <t>-230.764775424334 455.739850657956 -183.587469236654</t>
  </si>
  <si>
    <t>-551.897180411272 191.698874637365 -534.634021032317</t>
  </si>
  <si>
    <t>-570.610951374892 39.151011936367 -507.89229075816</t>
  </si>
  <si>
    <t>-606.170178124005 13.8562353804502 -229.191137532294</t>
  </si>
  <si>
    <t>-389.855275671885 88.8111114834919 -268.410060049689</t>
  </si>
  <si>
    <t>-528.596494617714 315.966809936097 -98.1220853187516</t>
  </si>
  <si>
    <t>-572.321470512093 306.420617931532 315.035974989621</t>
  </si>
  <si>
    <t>-632.647292433517 321.673967437118 773.658607225513</t>
  </si>
  <si>
    <t>-483.185510884838 326.873886445111 832.971039278846</t>
  </si>
  <si>
    <t>-504.425988335673 134.083704990884 -96.6972876170865</t>
  </si>
  <si>
    <t>-513.71361392296 103.552562553931 317.65065310898</t>
  </si>
  <si>
    <t>-559.219268082877 41.1938073337901 774.42983162124</t>
  </si>
  <si>
    <t>-407.442828977571 47.5945251507653 827.408688326592</t>
  </si>
  <si>
    <t>9763-20170724T120925.806891500.bin</t>
  </si>
  <si>
    <t>-515.739337487703 225.786376595732 -95.6381611070848</t>
  </si>
  <si>
    <t>-530.500505417243 222.909891030904 -205.325653330494</t>
  </si>
  <si>
    <t>-537.609262545905 222.452295042893 -297.927308857458</t>
  </si>
  <si>
    <t>-542.795768302628 222.646819155237 -381.660327510132</t>
  </si>
  <si>
    <t>-546.15256312854 223.407099953703 -465.483188100011</t>
  </si>
  <si>
    <t>-549.031885743762 225.066642276479 -588.096028620459</t>
  </si>
  <si>
    <t>-528.371272834433 227.670680421225 -663.637829679111</t>
  </si>
  <si>
    <t>-545.96072214773 255.645380792585 -533.913334093699</t>
  </si>
  <si>
    <t>-535.069326430271 409.441129972868 -510.142711908817</t>
  </si>
  <si>
    <t>-452.829006984361 457.055539799847 -244.533988858179</t>
  </si>
  <si>
    <t>-228.884743611182 455.785903882996 -182.923032231529</t>
  </si>
  <si>
    <t>-549.576198577303 193.03175301671 -534.675940049655</t>
  </si>
  <si>
    <t>-569.0260225336 40.5449353749977 -508.066005844473</t>
  </si>
  <si>
    <t>-605.600358900521 15.1233044386008 -229.507724398913</t>
  </si>
  <si>
    <t>-389.004401981851 89.4508730520656 -268.367805784833</t>
  </si>
  <si>
    <t>-527.50441044639 316.816735169588 -97.9607013658123</t>
  </si>
  <si>
    <t>-572.386983278147 306.727197158704 315.060286642792</t>
  </si>
  <si>
    <t>-632.795188731174 321.683159644499 773.690987993091</t>
  </si>
  <si>
    <t>-483.322920764874 327.015423861224 832.965319972737</t>
  </si>
  <si>
    <t>-504.095607555656 134.724024284188 -96.7078469087959</t>
  </si>
  <si>
    <t>-513.592031566248 103.469922736245 317.58140577469</t>
  </si>
  <si>
    <t>-559.015736932373 41.1103594925471 774.371020083373</t>
  </si>
  <si>
    <t>-407.302875519308 47.4328847038778 827.541209740172</t>
  </si>
  <si>
    <t>9763-20170724T120925.843989300.bin</t>
  </si>
  <si>
    <t>-515.311356921542 226.196106069371 -95.5918255024862</t>
  </si>
  <si>
    <t>-529.909014772309 223.422362504756 -205.30385051677</t>
  </si>
  <si>
    <t>-536.863817863261 223.042869217454 -297.917557303693</t>
  </si>
  <si>
    <t>-541.905154646603 223.305973750608 -381.659277617897</t>
  </si>
  <si>
    <t>-545.110800974899 224.131183010785 -465.487416402716</t>
  </si>
  <si>
    <t>-547.762659761619 225.882401635432 -588.104089673449</t>
  </si>
  <si>
    <t>-526.919035477974 228.469153696481 -663.596149003123</t>
  </si>
  <si>
    <t>-544.734072070671 256.417064205337 -533.894150853899</t>
  </si>
  <si>
    <t>-533.558338102349 410.164068248332 -509.998241444438</t>
  </si>
  <si>
    <t>-451.86982914239 457.755387449268 -244.215236090022</t>
  </si>
  <si>
    <t>-227.872804442604 456.238060986969 -182.802041858088</t>
  </si>
  <si>
    <t>-548.463976157149 193.811043904253 -534.707681298411</t>
  </si>
  <si>
    <t>-568.281569172332 41.3552027684227 -508.182175651358</t>
  </si>
  <si>
    <t>-605.302452404702 15.9125460097152 -229.68499595752</t>
  </si>
  <si>
    <t>-388.512386249679 89.7678977231035 -268.362314196586</t>
  </si>
  <si>
    <t>-526.89834235543 317.385559698169 -97.8759665217143</t>
  </si>
  <si>
    <t>-572.457863970558 306.905663254125 315.061216805486</t>
  </si>
  <si>
    <t>-632.87071218768 321.716645132572 773.712121774627</t>
  </si>
  <si>
    <t>-483.393054452426 326.991368961179 832.977901344698</t>
  </si>
  <si>
    <t>-503.871833610828 134.950817450771 -96.7202251970638</t>
  </si>
  <si>
    <t>-513.527140761934 103.403278672974 317.543133460804</t>
  </si>
  <si>
    <t>-558.887756955228 41.0295787353621 774.356821336313</t>
  </si>
  <si>
    <t>-407.224707152339 47.4804690634219 827.653386896471</t>
  </si>
  <si>
    <t>9763-20170724T120925.876584800.bin</t>
  </si>
  <si>
    <t>-514.807070388096 226.744869623989 -95.5373773315938</t>
  </si>
  <si>
    <t>-529.252472829619 224.069451936394 -205.271967889496</t>
  </si>
  <si>
    <t>-536.085939641866 223.763234112974 -297.895002173644</t>
  </si>
  <si>
    <t>-541.020798650643 224.091108918979 -381.642757357311</t>
  </si>
  <si>
    <t>-544.123256878575 224.978474605917 -465.474308629298</t>
  </si>
  <si>
    <t>-546.62788926221 226.818392446286 -588.092549184397</t>
  </si>
  <si>
    <t>-525.658222176117 229.363823954915 -663.551227507269</t>
  </si>
  <si>
    <t>-543.607140139418 257.310496948712 -533.858327471683</t>
  </si>
  <si>
    <t>-532.228663949584 411.033588032645 -509.834274972623</t>
  </si>
  <si>
    <t>-450.853069866201 458.384621321234 -243.912288529002</t>
  </si>
  <si>
    <t>-226.800574217437 456.73624387417 -182.705419134941</t>
  </si>
  <si>
    <t>-547.450604626022 194.711735740055 -534.7191387693</t>
  </si>
  <si>
    <t>-567.578344726306 42.2846809128359 -508.30335826874</t>
  </si>
  <si>
    <t>-604.987407388047 16.7556684570291 -229.865892265762</t>
  </si>
  <si>
    <t>-388.027152302583 90.2192933285146 -268.335307513882</t>
  </si>
  <si>
    <t>-526.159895613447 318.083485910501 -97.7650426103717</t>
  </si>
  <si>
    <t>-572.364524129526 307.255213161292 315.091452314646</t>
  </si>
  <si>
    <t>-632.92758702671 321.854918641714 773.738399957294</t>
  </si>
  <si>
    <t>-483.435849812868 326.801012415165 832.996815493031</t>
  </si>
  <si>
    <t>-503.593992768233 135.398028224711 -96.6938723903086</t>
  </si>
  <si>
    <t>-513.326788519908 103.453079012726 317.537177272302</t>
  </si>
  <si>
    <t>-558.731657658507 40.9799756579157 774.360084265541</t>
  </si>
  <si>
    <t>-407.131313327254 47.439623751294 827.833918895356</t>
  </si>
  <si>
    <t>9763-20170724T120925.939266800.bin</t>
  </si>
  <si>
    <t>-513.774008695135 227.899167581965 -95.3387812626149</t>
  </si>
  <si>
    <t>-528.033494868069 225.363081231204 -205.10092475834</t>
  </si>
  <si>
    <t>-534.622935572804 225.186219039194 -297.742119377068</t>
  </si>
  <si>
    <t>-539.302021513244 225.636109837315 -381.50386766473</t>
  </si>
  <si>
    <t>-542.113214223047 226.647841516533 -465.344356183281</t>
  </si>
  <si>
    <t>-544.153048625732 228.670965507434 -587.96840429642</t>
  </si>
  <si>
    <t>-523.410428477362 231.112729577773 -663.493103691346</t>
  </si>
  <si>
    <t>-541.268460196424 259.077410068873 -533.678827723487</t>
  </si>
  <si>
    <t>-529.663090854128 412.746296366228 -509.39184853842</t>
  </si>
  <si>
    <t>-448.781921402167 459.761874086916 -243.259658550411</t>
  </si>
  <si>
    <t>-224.627889909693 457.616837524333 -182.44105693016</t>
  </si>
  <si>
    <t>-545.247630984245 196.488770256699 -534.645229416468</t>
  </si>
  <si>
    <t>-565.883680266911 44.0933792976509 -508.459510621699</t>
  </si>
  <si>
    <t>-604.491883096498 18.2463994243378 -230.215155366626</t>
  </si>
  <si>
    <t>-387.246886246563 91.1484394894201 -268.14235830646</t>
  </si>
  <si>
    <t>-524.840373530644 319.455304502853 -97.5440123575866</t>
  </si>
  <si>
    <t>-571.710072973528 307.950076197497 315.21919248975</t>
  </si>
  <si>
    <t>-633.04429452956 321.916304198377 773.727577703952</t>
  </si>
  <si>
    <t>-483.570832005711 326.910431738084 833.028113780501</t>
  </si>
  <si>
    <t>-502.784515097418 136.348868683309 -96.5523234275942</t>
  </si>
  <si>
    <t>-512.677755172041 103.811917240407 317.628897014458</t>
  </si>
  <si>
    <t>-558.441948240388 40.7964707317499 774.369354598249</t>
  </si>
  <si>
    <t>-406.931216291676 46.6756152767441 828.162890247057</t>
  </si>
  <si>
    <t>9763-20170724T120925.976367400.bin</t>
  </si>
  <si>
    <t>-513.23605068777 228.51920653175 -95.2725268164027</t>
  </si>
  <si>
    <t>-527.403719935685 226.042006712807 -205.047991035413</t>
  </si>
  <si>
    <t>-533.836658015644 225.917967082535 -297.700097918304</t>
  </si>
  <si>
    <t>-538.342134039049 226.415181927826 -381.471267111902</t>
  </si>
  <si>
    <t>-540.947635178336 227.471597944703 -465.317712404848</t>
  </si>
  <si>
    <t>-542.651698776453 229.555708230222 -587.945940586141</t>
  </si>
  <si>
    <t>-522.288469062206 231.924390889531 -663.576191864606</t>
  </si>
  <si>
    <t>-539.897068664344 259.934037078686 -533.633786856434</t>
  </si>
  <si>
    <t>-528.20048585542 413.572620132131 -509.252121105549</t>
  </si>
  <si>
    <t>-447.826845416414 460.502953409169 -242.951176958542</t>
  </si>
  <si>
    <t>-223.713968483895 457.809959707154 -182.002787983128</t>
  </si>
  <si>
    <t>-543.910862940657 197.348419615132 -534.641693725593</t>
  </si>
  <si>
    <t>-564.760855089681 44.9593905363195 -508.575356406263</t>
  </si>
  <si>
    <t>-604.146777243873 18.8984232076298 -230.460003116</t>
  </si>
  <si>
    <t>-386.776182840485 91.6404458444586 -267.972638970341</t>
  </si>
  <si>
    <t>-524.270779612684 320.140098781938 -97.4501432414759</t>
  </si>
  <si>
    <t>-571.457648980332 308.308952167241 315.267711222974</t>
  </si>
  <si>
    <t>-633.062716114538 322.05153689178 773.709876516283</t>
  </si>
  <si>
    <t>-483.606791265696 326.897317687837 833.067022500339</t>
  </si>
  <si>
    <t>-502.277289381603 136.916639671941 -96.5099880919216</t>
  </si>
  <si>
    <t>-512.303944469416 104.042971184678 317.641472982514</t>
  </si>
  <si>
    <t>-558.301781232379 40.7601311220303 774.34079316905</t>
  </si>
  <si>
    <t>-406.849168420135 46.6604557866756 828.295617365347</t>
  </si>
  <si>
    <t>9763-20170724T120926.039541200.bin</t>
  </si>
  <si>
    <t>-512.229886200651 229.600652107657 -95.1428105642126</t>
  </si>
  <si>
    <t>-526.114018995239 227.222340678634 -204.956559829482</t>
  </si>
  <si>
    <t>-532.23976022427 227.166142632142 -297.629731956553</t>
  </si>
  <si>
    <t>-536.440445698359 227.715116004284 -381.416358080625</t>
  </si>
  <si>
    <t>-538.71372892987 228.812844714041 -465.27199935201</t>
  </si>
  <si>
    <t>-539.902674424565 230.942912076482 -587.905420297796</t>
  </si>
  <si>
    <t>-520.540079182786 233.138066813208 -663.803267618979</t>
  </si>
  <si>
    <t>-537.339218067253 261.298380656818 -533.571244493569</t>
  </si>
  <si>
    <t>-525.515760607894 414.914365222266 -509.025827828377</t>
  </si>
  <si>
    <t>-446.119836723015 461.313901402146 -242.338831379464</t>
  </si>
  <si>
    <t>-222.115995906937 457.588935187378 -181.045051575823</t>
  </si>
  <si>
    <t>-541.422785170774 198.717865714892 -534.61862384741</t>
  </si>
  <si>
    <t>-562.580351468966 46.3372141242976 -508.764357709676</t>
  </si>
  <si>
    <t>-603.422062068762 19.7627031162533 -230.907668364766</t>
  </si>
  <si>
    <t>-385.871454170519 92.4501880775015 -267.470295013515</t>
  </si>
  <si>
    <t>-523.220098715858 321.207608282098 -97.2674549486208</t>
  </si>
  <si>
    <t>-571.11405383852 308.840105613404 315.353251388455</t>
  </si>
  <si>
    <t>-633.180164820175 322.037980574381 773.719313195898</t>
  </si>
  <si>
    <t>-483.750509513465 327.013571915438 833.132059010825</t>
  </si>
  <si>
    <t>-501.316809291714 137.93608468759 -96.4158322800696</t>
  </si>
  <si>
    <t>-511.534031242115 104.327164366077 317.671899813743</t>
  </si>
  <si>
    <t>-557.983758592375 40.6210129067888 774.292718888343</t>
  </si>
  <si>
    <t>-406.666097512168 46.6266132999219 828.613442929886</t>
  </si>
  <si>
    <t>9763-20170724T120926.072638600.bin</t>
  </si>
  <si>
    <t>-511.687094960402 230.201887887776 -95.0526850126176</t>
  </si>
  <si>
    <t>-525.443765009978 227.883967416411 -204.883847447462</t>
  </si>
  <si>
    <t>-531.452354820898 227.857325368096 -297.564644829142</t>
  </si>
  <si>
    <t>-535.543821741311 228.42432423882 -381.356504811572</t>
  </si>
  <si>
    <t>-537.704852978739 229.530836833111 -465.214938887039</t>
  </si>
  <si>
    <t>-538.726705534123 231.663788427029 -587.849870362915</t>
  </si>
  <si>
    <t>-519.849763647943 233.781655767806 -663.872179496032</t>
  </si>
  <si>
    <t>-536.219962673471 262.016987153775 -533.511702537902</t>
  </si>
  <si>
    <t>-524.330608695651 415.603868196928 -508.912896457669</t>
  </si>
  <si>
    <t>-445.439588127303 462.153730905312 -242.102208557101</t>
  </si>
  <si>
    <t>-221.443595435694 457.900192825698 -180.814250085766</t>
  </si>
  <si>
    <t>-540.336732841143 199.438529922673 -534.565791521835</t>
  </si>
  <si>
    <t>-561.632312990395 47.0656487438775 -508.738415270039</t>
  </si>
  <si>
    <t>-602.94226078129 20.3592738493273 -230.96355583099</t>
  </si>
  <si>
    <t>-385.325635187051 93.0436033235646 -267.137554741802</t>
  </si>
  <si>
    <t>-522.58010303854 321.816286098585 -97.1672844382314</t>
  </si>
  <si>
    <t>-570.829979569227 309.157094040454 315.40309183323</t>
  </si>
  <si>
    <t>-633.252753507421 321.966288780996 773.71967470957</t>
  </si>
  <si>
    <t>-483.837303847149 327.033494656129 833.160190960195</t>
  </si>
  <si>
    <t>-500.855470157534 138.551627909596 -96.3581536777159</t>
  </si>
  <si>
    <t>-511.264996907154 104.515162651699 317.689921098265</t>
  </si>
  <si>
    <t>-557.834976760734 40.5043737659905 774.250551715969</t>
  </si>
  <si>
    <t>-406.572264435462 46.2827171004146 828.748617459888</t>
  </si>
  <si>
    <t>9763-20170724T120926.139812800.bin</t>
  </si>
  <si>
    <t>-510.468639255608 231.342451201813 -94.937389178739</t>
  </si>
  <si>
    <t>-524.026007338099 229.196242072414 -204.796812933007</t>
  </si>
  <si>
    <t>-529.914492581481 229.252052995832 -297.485286098696</t>
  </si>
  <si>
    <t>-533.918733311857 229.873865781458 -381.280921203115</t>
  </si>
  <si>
    <t>-536.014967196171 231.014960071974 -465.14063095676</t>
  </si>
  <si>
    <t>-536.967421591265 233.178612228159 -587.775560134629</t>
  </si>
  <si>
    <t>-518.812604562784 235.147205683756 -663.977555569318</t>
  </si>
  <si>
    <t>-534.444321224784 263.515149228369 -533.428882269627</t>
  </si>
  <si>
    <t>-522.26525516627 417.060742778006 -508.750610188401</t>
  </si>
  <si>
    <t>-444.101088840144 464.154104431825 -241.821372417971</t>
  </si>
  <si>
    <t>-220.052714809212 459.258974716261 -180.77335188067</t>
  </si>
  <si>
    <t>-538.654667488617 200.943469173276 -534.500026809915</t>
  </si>
  <si>
    <t>-560.212549237677 48.5982597534171 -508.682121249263</t>
  </si>
  <si>
    <t>-601.795227745018 21.8695620934466 -230.95021359819</t>
  </si>
  <si>
    <t>-384.061681999189 94.4177203806285 -266.690253186336</t>
  </si>
  <si>
    <t>-520.955842973857 323.167988918538 -96.9804200130404</t>
  </si>
  <si>
    <t>-570.047659799339 309.819607457108 315.468873274853</t>
  </si>
  <si>
    <t>-633.301185916973 322.209333994387 773.681062701005</t>
  </si>
  <si>
    <t>-483.916806922486 326.959652195362 833.225657959828</t>
  </si>
  <si>
    <t>-500.07921822618 139.428618131357 -96.3254366385972</t>
  </si>
  <si>
    <t>-510.801926717558 104.686283357089 317.655939645295</t>
  </si>
  <si>
    <t>-557.514205556534 40.374813333917 774.192533937107</t>
  </si>
  <si>
    <t>-406.368057807626 45.8105763614815 829.047945652378</t>
  </si>
  <si>
    <t>9763-20170724T120926.208000900.bin</t>
  </si>
  <si>
    <t>-509.499957968654 232.330082128196 -94.8445149117543</t>
  </si>
  <si>
    <t>-523.001399569331 230.349325528852 -204.713902824715</t>
  </si>
  <si>
    <t>-528.901310137763 230.490624938829 -297.401620100559</t>
  </si>
  <si>
    <t>-532.941402898567 231.174130314113 -381.195064875191</t>
  </si>
  <si>
    <t>-535.099845434662 232.362373270435 -465.052530095719</t>
  </si>
  <si>
    <t>-536.173190743714 234.580072844168 -587.685409730261</t>
  </si>
  <si>
    <t>-518.491275027913 236.411594619627 -664.002056055189</t>
  </si>
  <si>
    <t>-533.555764796345 264.88978665555 -533.328177456433</t>
  </si>
  <si>
    <t>-521.163566310629 418.421553431599 -508.609853280972</t>
  </si>
  <si>
    <t>-442.584155189923 465.778423662718 -241.849275039345</t>
  </si>
  <si>
    <t>-218.295542683279 460.919864003833 -181.686519604421</t>
  </si>
  <si>
    <t>-537.848754236004 202.323963154054 -534.422235254132</t>
  </si>
  <si>
    <t>-559.692321142485 50.0182799748536 -508.668498583059</t>
  </si>
  <si>
    <t>-601.312112924588 23.4086291029967 -230.930625065002</t>
  </si>
  <si>
    <t>-383.446310620276 95.53633337564 -266.71584917734</t>
  </si>
  <si>
    <t>-519.550297552843 324.432903608625 -96.7888038940747</t>
  </si>
  <si>
    <t>-569.203312360296 310.363718804366 315.569405224424</t>
  </si>
  <si>
    <t>-633.433006691987 322.165975961735 773.655196935415</t>
  </si>
  <si>
    <t>-484.097541482872 327.136012454826 833.304580969882</t>
  </si>
  <si>
    <t>-499.576225910919 140.226023097464 -96.3160500100297</t>
  </si>
  <si>
    <t>-510.153816534989 104.917258794604 317.621178848215</t>
  </si>
  <si>
    <t>-557.129005990101 40.245541586773 774.170859434078</t>
  </si>
  <si>
    <t>-406.141782543264 45.7005407558072 829.460281265486</t>
  </si>
  <si>
    <t>9763-20170724T120926.241090500.bin</t>
  </si>
  <si>
    <t>-509.120111115993 232.931133747922 -94.7843680821254</t>
  </si>
  <si>
    <t>-522.628920767804 231.023225400581 -204.65417729319</t>
  </si>
  <si>
    <t>-528.556926257731 231.208904129477 -297.339919180209</t>
  </si>
  <si>
    <t>-532.631736671096 231.925858162578 -381.131379034472</t>
  </si>
  <si>
    <t>-534.834255370093 233.141568983076 -464.987363769997</t>
  </si>
  <si>
    <t>-535.982605778853 235.392466476658 -587.619043880728</t>
  </si>
  <si>
    <t>-518.433360929186 237.148397777793 -663.967940454021</t>
  </si>
  <si>
    <t>-533.306151643949 265.68582721138 -533.255533208047</t>
  </si>
  <si>
    <t>-520.778414748626 419.207567737863 -508.490750774344</t>
  </si>
  <si>
    <t>-441.831570405178 466.549143813182 -241.835984601376</t>
  </si>
  <si>
    <t>-217.376241226271 461.461968147682 -182.317429437338</t>
  </si>
  <si>
    <t>-537.651273047338 203.123810157718 -534.363134954403</t>
  </si>
  <si>
    <t>-559.650316550509 50.8386522832034 -508.634278816503</t>
  </si>
  <si>
    <t>-601.199212831076 24.2265567154027 -230.885993860842</t>
  </si>
  <si>
    <t>-383.292829373238 96.174442843841 -266.786273221286</t>
  </si>
  <si>
    <t>-519.093472338226 325.171981545883 -96.6851108554683</t>
  </si>
  <si>
    <t>-568.898309426725 310.797919683017 315.644182255963</t>
  </si>
  <si>
    <t>-633.479338476399 322.247843298209 773.647371906158</t>
  </si>
  <si>
    <t>-484.160196588832 327.113568356648 833.346326448553</t>
  </si>
  <si>
    <t>-499.239627992661 140.749482826971 -96.2799885270514</t>
  </si>
  <si>
    <t>-509.706166641844 105.184340133277 317.638114777995</t>
  </si>
  <si>
    <t>-556.929750293212 40.14385512992 774.144829635045</t>
  </si>
  <si>
    <t>-406.006891212489 44.8976904280582 829.674200283226</t>
  </si>
  <si>
    <t>9763-20170724T120926.308282700.bin</t>
  </si>
  <si>
    <t>-508.438718652524 234.560973181302 -94.6520481101481</t>
  </si>
  <si>
    <t>-521.932248717871 232.757151511126 -204.525359847237</t>
  </si>
  <si>
    <t>-527.887491341231 232.99302858157 -297.209420555007</t>
  </si>
  <si>
    <t>-532.003619579211 233.740563056155 -380.998594843048</t>
  </si>
  <si>
    <t>-534.264704474554 234.971272287805 -464.852654912522</t>
  </si>
  <si>
    <t>-535.517967969668 237.22760639526 -587.483245442953</t>
  </si>
  <si>
    <t>-518.145307712079 238.832956788433 -663.875811048561</t>
  </si>
  <si>
    <t>-532.759392089288 267.516197254176 -533.121143871621</t>
  </si>
  <si>
    <t>-520.08668230745 421.011982579042 -508.316441765409</t>
  </si>
  <si>
    <t>-440.142817061677 468.581192059973 -241.999459947731</t>
  </si>
  <si>
    <t>-215.467693662918 463.140450022058 -183.347806375356</t>
  </si>
  <si>
    <t>-537.176642470393 204.959223407332 -534.227081455513</t>
  </si>
  <si>
    <t>-559.329590374539 52.6841799490167 -508.536590924253</t>
  </si>
  <si>
    <t>-600.637452241595 26.0513092648655 -230.754435185523</t>
  </si>
  <si>
    <t>-382.661632258141 97.6748270341909 -266.881977390964</t>
  </si>
  <si>
    <t>-518.351767267293 326.871964336644 -96.4876394452886</t>
  </si>
  <si>
    <t>-568.558940438082 311.798536735918 315.767892821028</t>
  </si>
  <si>
    <t>-633.594584633408 322.358472130602 773.666910827678</t>
  </si>
  <si>
    <t>-484.288655102014 326.974154573164 833.418472431295</t>
  </si>
  <si>
    <t>-498.580701128912 142.270985063123 -96.2051461091554</t>
  </si>
  <si>
    <t>-508.819814009149 106.116471191203 317.667593414896</t>
  </si>
  <si>
    <t>-556.589205898059 40.0770970170408 774.011447092503</t>
  </si>
  <si>
    <t>-405.79765929888 44.4549921604576 829.927362186571</t>
  </si>
  <si>
    <t>9763-20170724T120926.342373800.bin</t>
  </si>
  <si>
    <t>-508.224947990005 235.509066395956 -94.6012901813735</t>
  </si>
  <si>
    <t>-521.718581316548 233.751833040833 -204.475369090305</t>
  </si>
  <si>
    <t>-527.685106633519 234.010460081282 -297.158613480473</t>
  </si>
  <si>
    <t>-531.816412305697 234.772150863255 -380.946992112244</t>
  </si>
  <si>
    <t>-534.097903334474 236.011018995439 -464.800416136446</t>
  </si>
  <si>
    <t>-535.386745044096 238.273270997664 -587.430396669398</t>
  </si>
  <si>
    <t>-518.083467103592 239.834517122601 -663.83974327484</t>
  </si>
  <si>
    <t>-532.610878462922 268.559060735587 -533.067609084868</t>
  </si>
  <si>
    <t>-519.929104173093 422.046016512439 -508.23282942003</t>
  </si>
  <si>
    <t>-439.435801105681 469.795270155613 -242.113671929087</t>
  </si>
  <si>
    <t>-214.703918249456 464.261522607142 -183.688377252994</t>
  </si>
  <si>
    <t>-537.031536022604 206.002380343031 -534.175267494748</t>
  </si>
  <si>
    <t>-559.195873136759 53.7288321087519 -508.495411802289</t>
  </si>
  <si>
    <t>-600.405437318579 27.1317254350645 -230.695204754551</t>
  </si>
  <si>
    <t>-382.407724732464 98.6579811085098 -266.882961225928</t>
  </si>
  <si>
    <t>-518.095363685333 327.837415582646 -96.4188794352866</t>
  </si>
  <si>
    <t>-568.374509261862 312.375318512185 315.813467830434</t>
  </si>
  <si>
    <t>-633.645664912782 322.447419171672 773.677199884532</t>
  </si>
  <si>
    <t>-484.34610728092 326.955201842907 833.452959821622</t>
  </si>
  <si>
    <t>-498.431897375994 143.186316396105 -96.1754490646714</t>
  </si>
  <si>
    <t>-508.435894938633 106.724608357921 317.67604779998</t>
  </si>
  <si>
    <t>-556.453768939861 40.0907347166451 773.916463966589</t>
  </si>
  <si>
    <t>-405.71925781528 44.9843362875492 829.943093108361</t>
  </si>
  <si>
    <t>9763-20170724T120926.373453400.bin</t>
  </si>
  <si>
    <t>-508.069095024168 236.419158127037 -94.547214221252</t>
  </si>
  <si>
    <t>-521.539484393004 234.693757871336 -204.424715165214</t>
  </si>
  <si>
    <t>-527.494039677446 234.970009651898 -297.1086858956</t>
  </si>
  <si>
    <t>-531.617774575456 235.744405492462 -380.897150502846</t>
  </si>
  <si>
    <t>-533.895167525449 236.992566933457 -464.750700231923</t>
  </si>
  <si>
    <t>-535.181943879376 239.264631896338 -587.380503764897</t>
  </si>
  <si>
    <t>-517.94314425984 240.794447708498 -663.805035047452</t>
  </si>
  <si>
    <t>-532.406029012573 269.545957221633 -533.015287439408</t>
  </si>
  <si>
    <t>-519.696493617057 423.027318720311 -508.124160465345</t>
  </si>
  <si>
    <t>-438.706694646033 470.882434289703 -242.174608014395</t>
  </si>
  <si>
    <t>-213.856582078275 465.318141737597 -184.20928989743</t>
  </si>
  <si>
    <t>-536.828611143887 206.989339451521 -534.128011737414</t>
  </si>
  <si>
    <t>-559.012107324804 54.7154893146815 -508.480590303649</t>
  </si>
  <si>
    <t>-600.11396304368 28.1706416740767 -230.659520209072</t>
  </si>
  <si>
    <t>-382.121739585861 99.7044974776809 -266.864620137211</t>
  </si>
  <si>
    <t>-517.852948097516 328.776216615911 -96.3482469726829</t>
  </si>
  <si>
    <t>-568.297126992282 312.899252485106 315.848189974681</t>
  </si>
  <si>
    <t>-633.712401504905 322.493556597951 773.690654171287</t>
  </si>
  <si>
    <t>-484.42124736394 327.060397605686 833.482766544862</t>
  </si>
  <si>
    <t>-498.328233275179 144.038562723199 -96.1567466086145</t>
  </si>
  <si>
    <t>-508.150198830106 107.295079052461 317.674192121343</t>
  </si>
  <si>
    <t>-556.334063151412 40.0883736552732 773.816228034276</t>
  </si>
  <si>
    <t>-405.629109754782 44.7526792289184 829.941864209792</t>
  </si>
  <si>
    <t>9763-20170724T120926.452709400.bin</t>
  </si>
  <si>
    <t>-507.804265764787 238.2945516092 -94.5258261880138</t>
  </si>
  <si>
    <t>-521.172891104194 236.681924394269 -204.417516742736</t>
  </si>
  <si>
    <t>-526.955566884636 237.003630594445 -297.112024083995</t>
  </si>
  <si>
    <t>-530.890498853828 237.796620442899 -380.909616933875</t>
  </si>
  <si>
    <t>-532.946447417697 239.038939560998 -464.768806956016</t>
  </si>
  <si>
    <t>-533.874580261163 241.275098729732 -587.402690610491</t>
  </si>
  <si>
    <t>-516.627401470143 242.745423751173 -663.826428924129</t>
  </si>
  <si>
    <t>-531.257672729201 271.572077317325 -533.038531544462</t>
  </si>
  <si>
    <t>-518.619918440206 425.046970506069 -508.095377266741</t>
  </si>
  <si>
    <t>-436.399065626833 473.428918961837 -242.619439422706</t>
  </si>
  <si>
    <t>-211.307044240026 467.575453309735 -185.629420864057</t>
  </si>
  <si>
    <t>-535.677066311059 209.015350705238 -534.145622086744</t>
  </si>
  <si>
    <t>-557.920642094635 56.7519602455723 -508.48511599995</t>
  </si>
  <si>
    <t>-598.981468759914 30.0665123897513 -230.671455150067</t>
  </si>
  <si>
    <t>-381.065809730627 101.793362765907 -266.955076556005</t>
  </si>
  <si>
    <t>-517.534910534854 330.650523529898 -96.2231882131465</t>
  </si>
  <si>
    <t>-568.353949904805 313.906168371271 315.892855198501</t>
  </si>
  <si>
    <t>-633.870902512054 322.46402143078 773.705244835591</t>
  </si>
  <si>
    <t>-484.598059492509 327.108794358992 833.537116879177</t>
  </si>
  <si>
    <t>-498.120436501774 145.961938041179 -96.2055243147664</t>
  </si>
  <si>
    <t>-507.649269028092 108.371324473349 317.556189814299</t>
  </si>
  <si>
    <t>-555.991428255578 40.0505663668216 773.592086903751</t>
  </si>
  <si>
    <t>-405.426478634759 45.086823877904 830.060386301318</t>
  </si>
  <si>
    <t>9763-20170724T120926.474777600.bin</t>
  </si>
  <si>
    <t>-507.706355831101 239.244335891372 -94.4874333562536</t>
  </si>
  <si>
    <t>-521.008411939161 237.691782377114 -204.388048145081</t>
  </si>
  <si>
    <t>-526.702344787222 238.037389412448 -297.088194754946</t>
  </si>
  <si>
    <t>-530.544650595553 238.83950815301 -380.889857954601</t>
  </si>
  <si>
    <t>-532.495972499948 240.078427122602 -464.751643437095</t>
  </si>
  <si>
    <t>-533.258346619205 242.295144057391 -587.386934687252</t>
  </si>
  <si>
    <t>-516.000002597545 243.736798822013 -663.808652701289</t>
  </si>
  <si>
    <t>-530.713870579914 272.600923176611 -533.024002779377</t>
  </si>
  <si>
    <t>-518.100543204725 426.085934485805 -508.104678202181</t>
  </si>
  <si>
    <t>-435.192461303753 474.722617185194 -242.889039592413</t>
  </si>
  <si>
    <t>-210.031151490446 468.48422634537 -186.214481348723</t>
  </si>
  <si>
    <t>-535.133808551504 210.043959912129 -534.12715872504</t>
  </si>
  <si>
    <t>-557.489070702143 57.7980919433189 -508.463666527104</t>
  </si>
  <si>
    <t>-598.53744221582 31.1774064368321 -230.641880846671</t>
  </si>
  <si>
    <t>-380.619930540635 102.873538613824 -266.975888814092</t>
  </si>
  <si>
    <t>-517.413545410563 331.656528492547 -96.1726311484996</t>
  </si>
  <si>
    <t>-568.33625008776 314.48159614963 315.912888710988</t>
  </si>
  <si>
    <t>-633.924796346477 322.548809924789 773.705554506533</t>
  </si>
  <si>
    <t>-484.660788672088 327.096047622844 833.566977093216</t>
  </si>
  <si>
    <t>-498.034936224932 146.826433845851 -96.212938427363</t>
  </si>
  <si>
    <t>-507.303993413813 108.93780360581 317.527485857082</t>
  </si>
  <si>
    <t>-555.795813967732 39.9849676004978 773.483907803638</t>
  </si>
  <si>
    <t>-405.291704284802 44.3239097615226 830.171591933716</t>
  </si>
  <si>
    <t>9763-20170724T120926.542967800.bin</t>
  </si>
  <si>
    <t>-507.315914366731 241.058345805241 -94.4182308354848</t>
  </si>
  <si>
    <t>-520.641227718788 239.636058105315 -204.317853052534</t>
  </si>
  <si>
    <t>-526.300671545527 240.027100736568 -297.019825252739</t>
  </si>
  <si>
    <t>-530.091808915024 240.844020982577 -380.823637741836</t>
  </si>
  <si>
    <t>-531.972854302422 242.070298860913 -464.687203719586</t>
  </si>
  <si>
    <t>-532.6128977077 244.236648200541 -587.324195931194</t>
  </si>
  <si>
    <t>-515.418714761714 245.565157752041 -663.762413758032</t>
  </si>
  <si>
    <t>-530.082934571417 274.562098955179 -532.971378170723</t>
  </si>
  <si>
    <t>-517.329125437366 428.051383304858 -508.114125289863</t>
  </si>
  <si>
    <t>-433.350245779392 477.60751464314 -243.406020542648</t>
  </si>
  <si>
    <t>-208.190683636458 470.417156951133 -186.83767364906</t>
  </si>
  <si>
    <t>-534.581057512187 212.010346020906 -534.052869074677</t>
  </si>
  <si>
    <t>-557.313104797747 59.8534491097116 -508.236042000031</t>
  </si>
  <si>
    <t>-598.14108064919 33.6369302109551 -230.343242748242</t>
  </si>
  <si>
    <t>-380.092562944889 104.827727986954 -266.884164359955</t>
  </si>
  <si>
    <t>-516.819488857028 333.587336955527 -96.0388031561628</t>
  </si>
  <si>
    <t>-567.969944192517 315.631401004612 315.985281737211</t>
  </si>
  <si>
    <t>-634.028195491279 322.700302327487 773.695206047859</t>
  </si>
  <si>
    <t>-484.797317365308 327.010866191947 833.656750035979</t>
  </si>
  <si>
    <t>-497.878971215694 148.484879908901 -96.2361488618284</t>
  </si>
  <si>
    <t>-506.55128015551 110.172294341246 317.478195146862</t>
  </si>
  <si>
    <t>-555.465076286995 39.9464115666999 773.219399799053</t>
  </si>
  <si>
    <t>-405.065616224882 43.6903530032748 830.226494028122</t>
  </si>
  <si>
    <t>9763-20170724T120926.575556300.bin</t>
  </si>
  <si>
    <t>-507.182021951662 241.880916635713 -94.4203866220132</t>
  </si>
  <si>
    <t>-520.566004030781 240.52844559061 -204.313676310095</t>
  </si>
  <si>
    <t>-526.246086619472 240.933269710696 -297.01428632808</t>
  </si>
  <si>
    <t>-530.045643937551 241.744244837298 -380.818026013308</t>
  </si>
  <si>
    <t>-531.925404963415 242.945260510191 -464.681875431795</t>
  </si>
  <si>
    <t>-532.553844426157 245.052257311299 -587.319901267244</t>
  </si>
  <si>
    <t>-515.425921306245 246.267634423867 -663.774912426666</t>
  </si>
  <si>
    <t>-529.980666072496 275.40012883508 -532.98184773451</t>
  </si>
  <si>
    <t>-516.987567649934 428.865118228138 -508.118923193396</t>
  </si>
  <si>
    <t>-432.585187332229 478.725230612189 -243.602747086195</t>
  </si>
  <si>
    <t>-207.46720785991 471.337402582382 -186.894338135552</t>
  </si>
  <si>
    <t>-534.575539506919 212.855254596231 -534.033001643309</t>
  </si>
  <si>
    <t>-557.545497555257 60.7390202977758 -508.135545345762</t>
  </si>
  <si>
    <t>-598.255664650834 34.8339646972586 -230.196430079386</t>
  </si>
  <si>
    <t>-380.089484966422 105.617874760697 -266.825487377015</t>
  </si>
  <si>
    <t>-516.59507498753 334.486645522367 -95.9814225815164</t>
  </si>
  <si>
    <t>-567.842960178799 316.035243921299 316.008617701778</t>
  </si>
  <si>
    <t>-634.113336307512 322.670262326743 773.694828989128</t>
  </si>
  <si>
    <t>-484.900458323479 327.054894248753 833.695876289933</t>
  </si>
  <si>
    <t>-497.901177135832 149.240561898196 -96.2915747740866</t>
  </si>
  <si>
    <t>-506.23291647946 110.680389192679 317.406710910296</t>
  </si>
  <si>
    <t>-555.293383800584 39.9501634656347 773.081429557568</t>
  </si>
  <si>
    <t>-404.952741613817 43.5920739806047 830.250074527091</t>
  </si>
  <si>
    <t>9763-20170724T120926.643244000.bin</t>
  </si>
  <si>
    <t>-507.255563082225 243.38262484635 -94.5034715668636</t>
  </si>
  <si>
    <t>-520.781900994238 242.228270322193 -204.381595168059</t>
  </si>
  <si>
    <t>-526.566950533329 242.686831312954 -297.075450694496</t>
  </si>
  <si>
    <t>-530.457919553719 243.502734654925 -380.874894725343</t>
  </si>
  <si>
    <t>-532.427633786826 244.661128483526 -464.737248448137</t>
  </si>
  <si>
    <t>-533.187259669525 246.654160026528 -587.376460842813</t>
  </si>
  <si>
    <t>-516.22800002678 247.613801601934 -663.872728580357</t>
  </si>
  <si>
    <t>-530.409431678382 277.041574144032 -533.070593285773</t>
  </si>
  <si>
    <t>-516.766675833715 430.440405320649 -508.176949505487</t>
  </si>
  <si>
    <t>-431.886599290473 480.651441878047 -243.880300163891</t>
  </si>
  <si>
    <t>-206.83562605406 472.960515010086 -186.946500792675</t>
  </si>
  <si>
    <t>-535.298528184334 214.517485026345 -534.056259113538</t>
  </si>
  <si>
    <t>-558.852486530038 62.5217645664034 -507.998142088759</t>
  </si>
  <si>
    <t>-599.513337891289 37.222026052877 -229.995987227007</t>
  </si>
  <si>
    <t>-381.068820809482 107.1124316676 -266.681990263597</t>
  </si>
  <si>
    <t>-516.380092623891 336.23962423019 -95.8669062911013</t>
  </si>
  <si>
    <t>-567.793713786518 316.898747554805 316.061691382336</t>
  </si>
  <si>
    <t>-634.268211738238 322.921812556131 773.76101691805</t>
  </si>
  <si>
    <t>-485.036544798193 326.82030849388 833.748884923874</t>
  </si>
  <si>
    <t>-498.227853168178 150.520439246739 -96.4801367133575</t>
  </si>
  <si>
    <t>-505.693233489135 111.625226670771 317.203386171627</t>
  </si>
  <si>
    <t>-554.775372163049 40.0009536029008 772.833862279473</t>
  </si>
  <si>
    <t>-404.66560660931 43.8859423053539 830.590191871117</t>
  </si>
  <si>
    <t>9763-20170724T120926.676336700.bin</t>
  </si>
  <si>
    <t>-507.441784553681 244.08521607025 -94.5217526509722</t>
  </si>
  <si>
    <t>-521.024096488214 243.016109975667 -204.393831334772</t>
  </si>
  <si>
    <t>-526.822620123087 243.49470132804 -297.086727578946</t>
  </si>
  <si>
    <t>-530.713531527376 244.308325567109 -380.886117985114</t>
  </si>
  <si>
    <t>-532.67181652866 245.441919567378 -464.749243104355</t>
  </si>
  <si>
    <t>-533.403079997934 247.373657910549 -587.389660786074</t>
  </si>
  <si>
    <t>-516.498221125661 248.222348707254 -663.899157521884</t>
  </si>
  <si>
    <t>-530.573388742994 277.783085899295 -533.098605345349</t>
  </si>
  <si>
    <t>-516.670214185242 431.161602852322 -508.261215977204</t>
  </si>
  <si>
    <t>-431.614697523062 481.604849336235 -244.065069225942</t>
  </si>
  <si>
    <t>-206.623356498181 473.764503589376 -186.916486550169</t>
  </si>
  <si>
    <t>-535.591032764918 215.269076394243 -534.053512158449</t>
  </si>
  <si>
    <t>-559.469189094414 63.331870037674 -507.9148746012</t>
  </si>
  <si>
    <t>-600.215690187512 38.3424580456719 -229.897264970329</t>
  </si>
  <si>
    <t>-381.612142249517 107.732828017386 -266.585659371997</t>
  </si>
  <si>
    <t>-516.444659970856 337.00399588287 -95.7983331498322</t>
  </si>
  <si>
    <t>-567.939629994693 317.226936021253 316.099403487289</t>
  </si>
  <si>
    <t>-634.402192804531 322.996172591937 773.843759188691</t>
  </si>
  <si>
    <t>-485.145139326231 326.786709934976 833.775228856192</t>
  </si>
  <si>
    <t>-498.506446699814 151.150561555364 -96.534351650974</t>
  </si>
  <si>
    <t>-505.503324984194 112.083487256235 317.141211385584</t>
  </si>
  <si>
    <t>-554.451857983102 39.9746537577064 772.743789812593</t>
  </si>
  <si>
    <t>-404.48862469485 43.3686806720405 830.910184489954</t>
  </si>
  <si>
    <t>9763-20170724T120926.743297700.bin</t>
  </si>
  <si>
    <t>-508.147598174656 245.262153926892 -94.3931326842632</t>
  </si>
  <si>
    <t>-521.796015559116 244.312349368892 -204.258116480448</t>
  </si>
  <si>
    <t>-527.564574902768 244.821394959758 -296.952803206338</t>
  </si>
  <si>
    <t>-531.396094744061 245.634143415385 -380.75485842688</t>
  </si>
  <si>
    <t>-533.263475670467 246.737060319945 -464.620411064195</t>
  </si>
  <si>
    <t>-533.8288621476 248.58836110346 -587.262950704603</t>
  </si>
  <si>
    <t>-516.94736366041 249.250026385461 -663.779527943581</t>
  </si>
  <si>
    <t>-530.983245502862 279.026225520032 -532.988785120724</t>
  </si>
  <si>
    <t>-516.752698759292 432.419555859748 -508.335594190683</t>
  </si>
  <si>
    <t>-431.308097230067 483.87723598401 -244.460901336592</t>
  </si>
  <si>
    <t>-206.420717527411 476.599461240499 -186.83051824768</t>
  </si>
  <si>
    <t>-536.178326440544 216.525893520649 -533.908257905913</t>
  </si>
  <si>
    <t>-560.574876683275 64.6992462493693 -507.686517009807</t>
  </si>
  <si>
    <t>-601.42306071579 40.2630324974118 -229.634629534651</t>
  </si>
  <si>
    <t>-382.502805093624 108.728603686981 -266.171738863864</t>
  </si>
  <si>
    <t>-516.865015223542 338.4329179151 -95.6028171978661</t>
  </si>
  <si>
    <t>-568.370019958856 318.059279286371 316.264565761021</t>
  </si>
  <si>
    <t>-634.617944145907 323.380556696392 774.007706607794</t>
  </si>
  <si>
    <t>-485.298177540004 326.555549464022 833.818563171203</t>
  </si>
  <si>
    <t>-499.460373001642 152.034294156234 -96.5220431487953</t>
  </si>
  <si>
    <t>-505.435176610897 112.769819095804 317.150787810982</t>
  </si>
  <si>
    <t>-553.949574128894 40.0176331151492 772.623954822652</t>
  </si>
  <si>
    <t>-404.211202688272 43.3129494739856 831.372326933251</t>
  </si>
  <si>
    <t>9763-20170724T120926.780399700.bin</t>
  </si>
  <si>
    <t>-508.651368883487 245.760884787423 -94.3253313259693</t>
  </si>
  <si>
    <t>-522.327603693757 244.855931432081 -204.187200228429</t>
  </si>
  <si>
    <t>-528.038284253005 245.346819764832 -296.885543203456</t>
  </si>
  <si>
    <t>-531.786379610526 246.120384006511 -380.691756169965</t>
  </si>
  <si>
    <t>-533.54039680184 247.159009142311 -464.560677962502</t>
  </si>
  <si>
    <t>-533.908076531147 248.88838822927 -587.20568341518</t>
  </si>
  <si>
    <t>-516.988235810921 249.433411572174 -663.714766063018</t>
  </si>
  <si>
    <t>-531.125196898415 279.378142579375 -532.957350066167</t>
  </si>
  <si>
    <t>-516.907304057202 432.800351155347 -508.531312371</t>
  </si>
  <si>
    <t>-431.099900897586 485.429742120426 -245.005552908948</t>
  </si>
  <si>
    <t>-206.10715342548 478.696036363252 -187.721411778239</t>
  </si>
  <si>
    <t>-536.368245516249 216.881051260344 -533.822810136718</t>
  </si>
  <si>
    <t>-560.883424274552 65.0773798503938 -507.554477189818</t>
  </si>
  <si>
    <t>-601.746683934708 40.8486998007736 -229.486602855565</t>
  </si>
  <si>
    <t>-382.696464975592 108.966682455343 -265.893799248211</t>
  </si>
  <si>
    <t>-517.222808238025 339.06745891711 -95.5226612900136</t>
  </si>
  <si>
    <t>-568.648977900058 318.390579341526 316.339534173079</t>
  </si>
  <si>
    <t>-634.757705439545 323.420987538492 774.086752256765</t>
  </si>
  <si>
    <t>-485.404425771234 326.614738551627 833.812982581136</t>
  </si>
  <si>
    <t>-500.127114317116 152.447301559918 -96.5350969258226</t>
  </si>
  <si>
    <t>-505.673740772522 113.021025811377 317.128310729884</t>
  </si>
  <si>
    <t>-553.791266335489 40.057098697926 772.569442518682</t>
  </si>
  <si>
    <t>-404.109239165757 43.4138667795339 831.457733967761</t>
  </si>
  <si>
    <t>9763-20170724T120926.843573500.bin</t>
  </si>
  <si>
    <t>-509.902803414744 246.992415393513 -94.3136223791613</t>
  </si>
  <si>
    <t>-523.594619163183 246.153614890848 -204.174118158888</t>
  </si>
  <si>
    <t>-529.29214125183 246.559321294478 -296.87365161138</t>
  </si>
  <si>
    <t>-533.021612793211 247.198962412232 -380.681888865391</t>
  </si>
  <si>
    <t>-534.752548422305 248.046374059513 -464.553302662194</t>
  </si>
  <si>
    <t>-535.084030252668 249.432607350519 -587.202803223569</t>
  </si>
  <si>
    <t>-518.073756615457 249.712814512326 -663.693308429717</t>
  </si>
  <si>
    <t>-532.304882080698 280.072591756972 -533.039135224612</t>
  </si>
  <si>
    <t>-518.247915862992 433.591446206724 -509.109798995734</t>
  </si>
  <si>
    <t>-430.83574033949 489.022894087492 -246.688167178349</t>
  </si>
  <si>
    <t>-205.649367856892 483.007632051351 -190.089575013234</t>
  </si>
  <si>
    <t>-537.572337159023 217.575782110584 -533.731351733947</t>
  </si>
  <si>
    <t>-562.099753720333 65.8149690481546 -507.204857740049</t>
  </si>
  <si>
    <t>-602.465718232218 42.2763655032306 -229.005162225042</t>
  </si>
  <si>
    <t>-383.133204688978 109.728791113469 -264.948406534432</t>
  </si>
  <si>
    <t>-518.416566695361 340.493859010587 -95.4559623062831</t>
  </si>
  <si>
    <t>-569.635641177721 319.150581605738 316.397976344816</t>
  </si>
  <si>
    <t>-635.023208550018 323.479063697205 774.225681664492</t>
  </si>
  <si>
    <t>-485.601896828977 326.416346058295 833.794724705789</t>
  </si>
  <si>
    <t>-501.461426230703 153.59094181662 -96.6108375779461</t>
  </si>
  <si>
    <t>-506.148358841364 113.771207320366 317.025537657715</t>
  </si>
  <si>
    <t>-553.48361288853 40.0601377344819 772.458223424257</t>
  </si>
  <si>
    <t>-403.886591206541 42.9475803610524 831.587063497839</t>
  </si>
  <si>
    <t>9763-20170724T120926.877168100.bin</t>
  </si>
  <si>
    <t>-510.559092086674 247.733320039206 -94.3230112481592</t>
  </si>
  <si>
    <t>-524.276094838788 246.898416758218 -204.1804617199</t>
  </si>
  <si>
    <t>-530.003616519531 247.234891480363 -296.878356444699</t>
  </si>
  <si>
    <t>-533.765674514846 247.781240261993 -380.685865561074</t>
  </si>
  <si>
    <t>-535.535646722013 248.505465182604 -464.557550947458</t>
  </si>
  <si>
    <t>-535.932676131327 249.678142731724 -587.209200058892</t>
  </si>
  <si>
    <t>-518.829396136575 249.80174093386 -663.67921643863</t>
  </si>
  <si>
    <t>-533.124193094907 280.412452650927 -533.100420235664</t>
  </si>
  <si>
    <t>-519.130280497013 433.971424459003 -509.402370855711</t>
  </si>
  <si>
    <t>-430.655397960775 490.364105065386 -247.542403398392</t>
  </si>
  <si>
    <t>-205.507509954752 484.123779805199 -190.815035404005</t>
  </si>
  <si>
    <t>-538.392785701563 217.914598304726 -533.680897914248</t>
  </si>
  <si>
    <t>-562.832207500055 66.1802635122294 -506.913396207036</t>
  </si>
  <si>
    <t>-602.863140554025 43.0072851617238 -228.634511231919</t>
  </si>
  <si>
    <t>-383.331037396723 110.080417119593 -264.065119601551</t>
  </si>
  <si>
    <t>-519.135637841214 341.28123652811 -95.4574497604635</t>
  </si>
  <si>
    <t>-570.205289002692 319.683093253127 316.401704757513</t>
  </si>
  <si>
    <t>-635.143387032399 323.541133846896 774.292770472624</t>
  </si>
  <si>
    <t>-485.687827909863 326.385029241133 833.780250598057</t>
  </si>
  <si>
    <t>-502.03281551436 154.275520506862 -96.6365408308042</t>
  </si>
  <si>
    <t>-506.223067133483 114.305779532388 316.990661832083</t>
  </si>
  <si>
    <t>-553.317930688955 40.0977404127218 772.399489848592</t>
  </si>
  <si>
    <t>-403.770875843014 42.8417102767576 831.661385593297</t>
  </si>
  <si>
    <t>9763-20170724T120926.943655800.bin</t>
  </si>
  <si>
    <t>-511.777499860421 249.181409314291 -94.3277618678649</t>
  </si>
  <si>
    <t>-525.672734535521 248.327973967017 -204.162648515282</t>
  </si>
  <si>
    <t>-531.515605303603 248.51530014082 -296.853726880231</t>
  </si>
  <si>
    <t>-535.37128210984 248.870416894412 -380.658061392993</t>
  </si>
  <si>
    <t>-537.226925125817 249.345407646893 -464.529710279052</t>
  </si>
  <si>
    <t>-537.742225130519 250.090331372212 -587.184011851961</t>
  </si>
  <si>
    <t>-520.489169185593 249.920127764492 -663.62044450422</t>
  </si>
  <si>
    <t>-534.88110863539 281.013273312554 -533.185652262127</t>
  </si>
  <si>
    <t>-520.986862979574 434.662745039361 -510.116539992641</t>
  </si>
  <si>
    <t>-431.608210790005 492.789945264632 -248.9436009915</t>
  </si>
  <si>
    <t>-206.592734238735 486.1408250232 -191.739048757946</t>
  </si>
  <si>
    <t>-540.151130823788 218.513607891555 -533.543055160196</t>
  </si>
  <si>
    <t>-564.508172386571 66.8605996664485 -506.221682943628</t>
  </si>
  <si>
    <t>-604.32239464559 44.5226340598383 -227.843564296958</t>
  </si>
  <si>
    <t>-384.592771244885 111.284321397477 -262.633486552778</t>
  </si>
  <si>
    <t>-520.517268302341 342.924760243091 -95.4578468882638</t>
  </si>
  <si>
    <t>-571.072632747318 320.640532110217 316.428309869689</t>
  </si>
  <si>
    <t>-635.383831629781 323.667702513712 774.438758714246</t>
  </si>
  <si>
    <t>-485.855167653782 326.211869254967 833.755881448214</t>
  </si>
  <si>
    <t>-503.134140392911 155.413393845805 -96.6511883987189</t>
  </si>
  <si>
    <t>-506.231577850156 115.492493537144 316.990334940319</t>
  </si>
  <si>
    <t>-552.999538648669 40.2526592397028 772.305760411324</t>
  </si>
  <si>
    <t>-403.550456474358 43.0654021591165 831.811048267236</t>
  </si>
  <si>
    <t>9763-20170724T120927.007460100.bin</t>
  </si>
  <si>
    <t>-513.020467701507 250.361856854565 -94.3496178952903</t>
  </si>
  <si>
    <t>-527.071057726626 249.494394208277 -204.164499499482</t>
  </si>
  <si>
    <t>-533.028549669385 249.521564827089 -296.848640415504</t>
  </si>
  <si>
    <t>-536.985233707216 249.673234246503 -380.648755227726</t>
  </si>
  <si>
    <t>-538.9417869733 249.88446561829 -464.519236154825</t>
  </si>
  <si>
    <t>-539.607199039712 250.176921563981 -587.17496297194</t>
  </si>
  <si>
    <t>-522.265641067035 249.720573480256 -663.589908599718</t>
  </si>
  <si>
    <t>-536.617489496017 281.293369367143 -533.294806240539</t>
  </si>
  <si>
    <t>-522.484080683238 435.017876781044 -510.870491650529</t>
  </si>
  <si>
    <t>-432.546680223792 494.023567485061 -250.086738891597</t>
  </si>
  <si>
    <t>-207.637339041432 486.654944524002 -192.554238668064</t>
  </si>
  <si>
    <t>-542.012986067531 218.803579911723 -533.414577652112</t>
  </si>
  <si>
    <t>-566.688542100803 67.3012606117879 -505.521643988868</t>
  </si>
  <si>
    <t>-606.422026065072 46.0084840264888 -227.050047292015</t>
  </si>
  <si>
    <t>-386.580657368415 112.304856728123 -262.022262188687</t>
  </si>
  <si>
    <t>-521.623619304359 344.298357807957 -95.4189376982927</t>
  </si>
  <si>
    <t>-571.832176129222 321.445814409137 316.478504701482</t>
  </si>
  <si>
    <t>-635.654480115774 323.767090308073 774.599898190786</t>
  </si>
  <si>
    <t>-486.050839480884 326.205748839726 833.732322829832</t>
  </si>
  <si>
    <t>-504.497088525672 156.356587509863 -96.6698411813761</t>
  </si>
  <si>
    <t>-506.398011567362 116.483126264421 316.983513136619</t>
  </si>
  <si>
    <t>-552.680456200876 40.4239335504119 772.247215747583</t>
  </si>
  <si>
    <t>-403.323926774724 43.2505556871886 831.983847025475</t>
  </si>
  <si>
    <t>9763-20170724T120927.046565700.bin</t>
  </si>
  <si>
    <t>-513.563157972871 250.834203839499 -94.3161003066484</t>
  </si>
  <si>
    <t>-527.649804998066 249.978698515367 -204.126531731484</t>
  </si>
  <si>
    <t>-533.624639323495 249.933196484293 -296.809514373606</t>
  </si>
  <si>
    <t>-537.594223977966 249.986883228517 -380.609107875131</t>
  </si>
  <si>
    <t>-539.562120397652 250.066481246791 -464.479644418625</t>
  </si>
  <si>
    <t>-540.24358812198 250.130271926163 -587.135459226897</t>
  </si>
  <si>
    <t>-522.842518500137 249.540614684061 -663.536156584591</t>
  </si>
  <si>
    <t>-537.178741444756 281.341259922277 -533.31436216116</t>
  </si>
  <si>
    <t>-522.705080476105 435.086796229037 -511.199472583652</t>
  </si>
  <si>
    <t>-432.575137808496 494.436296477424 -250.560352904321</t>
  </si>
  <si>
    <t>-207.645141319912 486.740095279744 -193.151189180039</t>
  </si>
  <si>
    <t>-542.710365235952 218.863329636913 -533.31591579988</t>
  </si>
  <si>
    <t>-567.816479618006 67.5052147209226 -505.104172093334</t>
  </si>
  <si>
    <t>-607.242951207798 46.8028361549066 -226.544454153075</t>
  </si>
  <si>
    <t>-387.284869531083 112.667182265641 -261.599270633428</t>
  </si>
  <si>
    <t>-521.98015173236 344.888698122039 -95.3711633491467</t>
  </si>
  <si>
    <t>-572.138424571704 321.842580169214 316.521550172351</t>
  </si>
  <si>
    <t>-635.786327079744 323.854299169666 774.676166073449</t>
  </si>
  <si>
    <t>-486.140346248586 325.964163223446 833.713786659065</t>
  </si>
  <si>
    <t>-505.178320207221 156.733413100279 -96.6381310398223</t>
  </si>
  <si>
    <t>-506.62888434373 116.83946078376 317.015076227395</t>
  </si>
  <si>
    <t>-552.504837468336 40.4629189704506 772.271100397586</t>
  </si>
  <si>
    <t>-403.198394573878 42.8698133672558 832.15122577516</t>
  </si>
  <si>
    <t>9763-20170724T120927.074639700.bin</t>
  </si>
  <si>
    <t>-514.124936614 251.214036306937 -94.2626740585599</t>
  </si>
  <si>
    <t>-528.296079075816 250.3838426869 -204.062523689753</t>
  </si>
  <si>
    <t>-534.308541824994 250.257704987709 -296.742956093957</t>
  </si>
  <si>
    <t>-538.301367636487 250.198896957123 -380.541434869481</t>
  </si>
  <si>
    <t>-540.283589737617 250.124706445532 -464.411626318055</t>
  </si>
  <si>
    <t>-540.977879281081 249.91722843634 -587.067212978121</t>
  </si>
  <si>
    <t>-523.529778456617 249.185475342194 -663.456065994403</t>
  </si>
  <si>
    <t>-537.833172913359 281.240611012066 -533.31579531588</t>
  </si>
  <si>
    <t>-522.953321254606 434.999349577787 -511.528816016558</t>
  </si>
  <si>
    <t>-432.513828703154 494.313292763855 -250.988592634631</t>
  </si>
  <si>
    <t>-207.597394090584 486.223574749003 -193.580589078003</t>
  </si>
  <si>
    <t>-543.513281078622 218.776069487959 -533.178088116986</t>
  </si>
  <si>
    <t>-568.966211715672 67.5402489605333 -504.599220471141</t>
  </si>
  <si>
    <t>-608.313787923891 47.5701744985938 -225.974854040368</t>
  </si>
  <si>
    <t>-388.192451599332 112.771773861235 -261.244009265288</t>
  </si>
  <si>
    <t>-522.332075106388 345.3634590953 -95.3186514254453</t>
  </si>
  <si>
    <t>-572.359585648057 322.125068974301 316.579135061961</t>
  </si>
  <si>
    <t>-635.926528057456 323.821805883068 774.739886689992</t>
  </si>
  <si>
    <t>-486.247194248881 325.87247653972 833.695123690962</t>
  </si>
  <si>
    <t>-505.970613898246 157.050003054711 -96.604612885328</t>
  </si>
  <si>
    <t>-506.880917753383 117.15108613648 317.049630893507</t>
  </si>
  <si>
    <t>-552.361914084983 40.5270590045125 772.297559958914</t>
  </si>
  <si>
    <t>-403.089835137365 42.8859117205118 832.265110351513</t>
  </si>
  <si>
    <t>9763-20170724T120927.142374600.bin</t>
  </si>
  <si>
    <t>-515.472104651402 251.640192750025 -94.2770758121291</t>
  </si>
  <si>
    <t>-529.795821624628 250.884149455075 -204.057520734124</t>
  </si>
  <si>
    <t>-535.907335714199 250.655889721759 -296.731388109165</t>
  </si>
  <si>
    <t>-539.982317291599 250.441536040909 -380.525764750602</t>
  </si>
  <si>
    <t>-542.042142747525 250.145131107956 -464.393440134846</t>
  </si>
  <si>
    <t>-542.84762660553 249.539250285706 -587.047144889929</t>
  </si>
  <si>
    <t>-525.422900703714 248.576303152836 -663.438578577865</t>
  </si>
  <si>
    <t>-539.500328736074 281.022888791594 -533.401531056819</t>
  </si>
  <si>
    <t>-523.824083318718 434.769659101071 -512.12836856993</t>
  </si>
  <si>
    <t>-432.335001509821 493.242963468839 -251.764722451648</t>
  </si>
  <si>
    <t>-207.484422523718 484.648294384998 -194.172381137211</t>
  </si>
  <si>
    <t>-545.487943025833 218.587757148867 -533.05390841598</t>
  </si>
  <si>
    <t>-571.692767327601 67.6007071526021 -503.834893579181</t>
  </si>
  <si>
    <t>-610.877629846423 48.654047176449 -225.115960884765</t>
  </si>
  <si>
    <t>-390.496082277236 112.762948946872 -260.761201071285</t>
  </si>
  <si>
    <t>-523.358804154683 346.041627339248 -95.3197958949081</t>
  </si>
  <si>
    <t>-572.890402037086 322.586813245704 316.625692148516</t>
  </si>
  <si>
    <t>-636.132629886171 323.82523994022 774.796472662427</t>
  </si>
  <si>
    <t>-486.419664997828 325.780392172084 833.66955786596</t>
  </si>
  <si>
    <t>-507.656082314549 157.287781127861 -96.6481684261456</t>
  </si>
  <si>
    <t>-507.43740860213 117.658719657176 317.032919373513</t>
  </si>
  <si>
    <t>-552.133321752485 40.6810452532288 772.313128357755</t>
  </si>
  <si>
    <t>-402.893635515889 43.215147529002 832.354057899864</t>
  </si>
  <si>
    <t>9763-20170724T120927.206053400.bin</t>
  </si>
  <si>
    <t>-516.821964748233 251.641998804337 -94.4415702124113</t>
  </si>
  <si>
    <t>-531.221124011815 251.017480769946 -204.213059685128</t>
  </si>
  <si>
    <t>-537.43111515102 250.790204784293 -296.880333333344</t>
  </si>
  <si>
    <t>-541.612291715276 250.535165433285 -380.669272944892</t>
  </si>
  <si>
    <t>-543.797257774405 250.15541611828 -464.533473333991</t>
  </si>
  <si>
    <t>-544.808359414037 249.380567814348 -587.184665468815</t>
  </si>
  <si>
    <t>-527.501602972565 248.262794559918 -663.600819733814</t>
  </si>
  <si>
    <t>-541.26055580041 280.92685867754 -533.589128879524</t>
  </si>
  <si>
    <t>-524.859545269333 434.645416971139 -512.593029038519</t>
  </si>
  <si>
    <t>-432.219669763505 491.932985914503 -252.372725919642</t>
  </si>
  <si>
    <t>-207.697645174872 483.066544761992 -193.552798252507</t>
  </si>
  <si>
    <t>-547.468919065859 218.514051691716 -533.143679296637</t>
  </si>
  <si>
    <t>-574.331784027135 67.719477912503 -503.558642079196</t>
  </si>
  <si>
    <t>-613.528947318113 49.3690816789224 -224.801664323477</t>
  </si>
  <si>
    <t>-392.922181158912 112.786463123181 -260.289809104682</t>
  </si>
  <si>
    <t>-524.494929914501 346.188366566226 -95.4136187362119</t>
  </si>
  <si>
    <t>-573.483048706809 322.776317930252 316.599255421132</t>
  </si>
  <si>
    <t>-636.267909088421 323.83584553639 774.792212430443</t>
  </si>
  <si>
    <t>-486.557964871075 325.481567121914 833.68235356299</t>
  </si>
  <si>
    <t>-509.179958688246 157.208960052234 -96.8537308063247</t>
  </si>
  <si>
    <t>-507.8372553681 117.844579068746 316.850590443244</t>
  </si>
  <si>
    <t>-551.872293117619 40.7110686176366 772.256853229804</t>
  </si>
  <si>
    <t>-402.687121190775 42.8947276434121 832.446742709598</t>
  </si>
  <si>
    <t>9763-20170724T120927.243152200.bin</t>
  </si>
  <si>
    <t>-517.49813516992 251.545129087465 -94.5389202188234</t>
  </si>
  <si>
    <t>-531.90925034431 250.999696953421 -204.309295688724</t>
  </si>
  <si>
    <t>-538.121830909515 250.799265667141 -296.976401107344</t>
  </si>
  <si>
    <t>-542.303406914709 250.553393351668 -380.765306186674</t>
  </si>
  <si>
    <t>-544.487646566379 250.166659320492 -464.62960580824</t>
  </si>
  <si>
    <t>-545.496885921814 249.364658212807 -587.28056669954</t>
  </si>
  <si>
    <t>-528.22042532769 248.204660086064 -663.703062050266</t>
  </si>
  <si>
    <t>-541.916733714705 280.919472598049 -533.692233223867</t>
  </si>
  <si>
    <t>-525.29214049224 434.612478780385 -512.763557444105</t>
  </si>
  <si>
    <t>-431.994080550783 490.963679933046 -252.574061588354</t>
  </si>
  <si>
    <t>-207.626545231456 482.165584118895 -193.157458979457</t>
  </si>
  <si>
    <t>-548.191422024634 218.513441282706 -533.232535553897</t>
  </si>
  <si>
    <t>-575.324453631496 67.7786490610793 -503.553135364684</t>
  </si>
  <si>
    <t>-614.682931306418 49.4708028313648 -224.816118037034</t>
  </si>
  <si>
    <t>-393.9804821499 112.734350293829 -259.982514344493</t>
  </si>
  <si>
    <t>-525.098615145877 346.102795875122 -95.5031476281048</t>
  </si>
  <si>
    <t>-573.77586006402 322.812447561055 316.553440178314</t>
  </si>
  <si>
    <t>-636.299160263527 323.804545340276 774.743592439477</t>
  </si>
  <si>
    <t>-486.61309410502 325.281882801518 833.69884323379</t>
  </si>
  <si>
    <t>-509.930930653776 157.066170962923 -96.9800295282932</t>
  </si>
  <si>
    <t>-508.025446264094 117.871661269174 316.73817271082</t>
  </si>
  <si>
    <t>-551.756244291763 40.6756253245594 772.175520957751</t>
  </si>
  <si>
    <t>-402.596034232278 42.9655537425233 832.423440710765</t>
  </si>
  <si>
    <t>9763-20170724T120927.276242500.bin</t>
  </si>
  <si>
    <t>-518.076722015624 251.271161221708 -94.6598540031541</t>
  </si>
  <si>
    <t>-532.540099677295 250.783625130253 -204.423585423226</t>
  </si>
  <si>
    <t>-538.751171027644 250.626373093471 -297.090942410153</t>
  </si>
  <si>
    <t>-542.913354269554 250.416902725508 -380.880925047875</t>
  </si>
  <si>
    <t>-545.060044438905 250.063279708477 -464.746245423854</t>
  </si>
  <si>
    <t>-545.99483412012 249.305034194552 -587.39818795631</t>
  </si>
  <si>
    <t>-528.701309155019 248.125286862364 -663.816398935059</t>
  </si>
  <si>
    <t>-542.416477394091 280.837819897964 -533.796669314</t>
  </si>
  <si>
    <t>-525.582228297513 434.506401890834 -512.839657189063</t>
  </si>
  <si>
    <t>-431.685217928587 490.328105450446 -252.751510346825</t>
  </si>
  <si>
    <t>-207.424409735349 481.292915387549 -192.968621450056</t>
  </si>
  <si>
    <t>-548.752869319374 218.437594793201 -533.362570251132</t>
  </si>
  <si>
    <t>-576.137290740647 67.7570525859949 -503.666791016753</t>
  </si>
  <si>
    <t>-615.583779404989 49.4693958225455 -224.940753345082</t>
  </si>
  <si>
    <t>-394.765787381501 112.565284933394 -259.680070946018</t>
  </si>
  <si>
    <t>-525.565496096953 345.800217473955 -95.6043772796328</t>
  </si>
  <si>
    <t>-573.998275625313 322.663121945814 316.489715884038</t>
  </si>
  <si>
    <t>-636.357889191777 323.629399025469 774.690670055832</t>
  </si>
  <si>
    <t>-486.697922224805 325.104901592535 833.712200625561</t>
  </si>
  <si>
    <t>-510.623120165826 156.777613521705 -97.1391566335473</t>
  </si>
  <si>
    <t>-508.316964047972 117.747773533721 316.592609021398</t>
  </si>
  <si>
    <t>-551.665524595767 40.6815137195381 772.074538674136</t>
  </si>
  <si>
    <t>-402.517197678075 43.0121103414319 832.350265063504</t>
  </si>
  <si>
    <t>9763-20170724T120927.342268300.bin</t>
  </si>
  <si>
    <t>-519.018412886696 250.523113633693 -94.9405926173869</t>
  </si>
  <si>
    <t>-533.494693868689 250.168797697831 -204.703032292465</t>
  </si>
  <si>
    <t>-539.715820849505 250.146291500518 -297.36990628142</t>
  </si>
  <si>
    <t>-543.886144987362 250.071580258202 -381.159717513402</t>
  </si>
  <si>
    <t>-546.039348881828 249.864879905213 -465.025464642138</t>
  </si>
  <si>
    <t>-546.981378098541 249.335058355816 -587.678454199487</t>
  </si>
  <si>
    <t>-529.613792819149 248.160969541778 -664.079964361778</t>
  </si>
  <si>
    <t>-543.332286717777 280.761122855275 -534.019010213155</t>
  </si>
  <si>
    <t>-526.019318277545 434.341346733242 -512.752910821884</t>
  </si>
  <si>
    <t>-430.621603573161 488.8036964772 -252.922637286589</t>
  </si>
  <si>
    <t>-206.438757366749 479.577922095234 -192.877257361389</t>
  </si>
  <si>
    <t>-549.803755485249 218.374079722252 -533.699761842822</t>
  </si>
  <si>
    <t>-577.57417713062 67.7302394570779 -504.15987859762</t>
  </si>
  <si>
    <t>-616.787938303332 49.4005868170884 -225.404049079242</t>
  </si>
  <si>
    <t>-395.731350922275 112.323146535971 -258.919307430867</t>
  </si>
  <si>
    <t>-526.224915423567 344.952443466053 -95.8167923007063</t>
  </si>
  <si>
    <t>-574.329464788178 322.158542729259 316.33491640067</t>
  </si>
  <si>
    <t>-636.473140247453 323.3867279009 774.604266234212</t>
  </si>
  <si>
    <t>-486.839498639433 324.991808341731 833.689143677994</t>
  </si>
  <si>
    <t>-511.883229848375 156.126448933062 -97.4827321922862</t>
  </si>
  <si>
    <t>-509.162356980202 117.321889099017 316.267651892535</t>
  </si>
  <si>
    <t>-551.57560469724 40.6199038051491 771.838190677636</t>
  </si>
  <si>
    <t>-402.385238134257 42.4643919560767 832.026768694752</t>
  </si>
  <si>
    <t>9763-20170724T120927.405323700.bin</t>
  </si>
  <si>
    <t>-519.536394832548 249.547724013643 -95.2285707618956</t>
  </si>
  <si>
    <t>-534.02249650784 249.337676700525 -204.990157214636</t>
  </si>
  <si>
    <t>-540.301958547153 249.486319240611 -297.652817529977</t>
  </si>
  <si>
    <t>-544.5436344163 249.592542283046 -381.439176589607</t>
  </si>
  <si>
    <t>-546.78605742068 249.591613627108 -465.30267536311</t>
  </si>
  <si>
    <t>-547.876672213998 249.392174860217 -587.955483815625</t>
  </si>
  <si>
    <t>-530.41772627371 248.289012757419 -664.337237229147</t>
  </si>
  <si>
    <t>-544.067245566402 280.663318470927 -534.216854271882</t>
  </si>
  <si>
    <t>-526.218359365939 434.108566196656 -512.475995299954</t>
  </si>
  <si>
    <t>-428.927895963734 486.813653993294 -252.985531837433</t>
  </si>
  <si>
    <t>-204.655500997705 477.853816943016 -193.234821728386</t>
  </si>
  <si>
    <t>-550.729014926406 218.296061011959 -534.056139541463</t>
  </si>
  <si>
    <t>-578.894875814853 67.6664862291793 -504.804940927136</t>
  </si>
  <si>
    <t>-617.864493482806 48.7145716363689 -226.056258072092</t>
  </si>
  <si>
    <t>-396.670643014146 111.753500047483 -258.427107404972</t>
  </si>
  <si>
    <t>-526.277903752637 343.969731427725 -95.9769103128433</t>
  </si>
  <si>
    <t>-574.212383534395 321.713773339282 316.223961546653</t>
  </si>
  <si>
    <t>-636.637673567127 323.154649066182 774.533040710951</t>
  </si>
  <si>
    <t>-486.994208408441 324.702100626993 833.594658147562</t>
  </si>
  <si>
    <t>-512.875656498388 155.144333302527 -97.8924602100511</t>
  </si>
  <si>
    <t>-510.008433175611 116.530032644848 315.874739783181</t>
  </si>
  <si>
    <t>-551.506090869468 40.6932700747975 771.656303982049</t>
  </si>
  <si>
    <t>-402.254475004284 42.498631899151 831.693857037906</t>
  </si>
  <si>
    <t>9763-20170724T120927.442422200.bin</t>
  </si>
  <si>
    <t>-519.716922942849 249.246300571399 -95.3399566675215</t>
  </si>
  <si>
    <t>-534.225837568369 249.123659770248 -205.098664515</t>
  </si>
  <si>
    <t>-540.530528406857 249.372116729834 -297.759458891253</t>
  </si>
  <si>
    <t>-544.796635831857 249.581975470284 -381.544195336446</t>
  </si>
  <si>
    <t>-547.064542590341 249.69775576066 -465.407086962876</t>
  </si>
  <si>
    <t>-548.193292448577 249.682397810784 -588.059757809167</t>
  </si>
  <si>
    <t>-530.721651837758 248.635054312811 -664.439285482943</t>
  </si>
  <si>
    <t>-544.321358113044 280.868108140774 -534.275775433007</t>
  </si>
  <si>
    <t>-526.173941087367 434.239651702496 -512.303218247053</t>
  </si>
  <si>
    <t>-428.157371841524 486.592066996745 -253.014621664191</t>
  </si>
  <si>
    <t>-203.855627634838 477.26755628613 -193.430142753483</t>
  </si>
  <si>
    <t>-551.074654514126 218.51020588545 -534.205926032182</t>
  </si>
  <si>
    <t>-579.461896271966 67.8853059050987 -505.135631472166</t>
  </si>
  <si>
    <t>-618.384981642599 48.4751629902826 -226.411965474909</t>
  </si>
  <si>
    <t>-397.173804079972 111.580979047427 -258.533359946945</t>
  </si>
  <si>
    <t>-526.285602924731 343.721108886018 -96.0447969141617</t>
  </si>
  <si>
    <t>-574.197903930742 321.547965254507 316.163174954283</t>
  </si>
  <si>
    <t>-636.684580610727 323.115404895864 774.468239614245</t>
  </si>
  <si>
    <t>-487.048291292619 324.473764173855 833.552423038496</t>
  </si>
  <si>
    <t>-513.286699060455 154.874853555903 -98.0542406925925</t>
  </si>
  <si>
    <t>-510.254942965668 116.312347870544 315.716575449189</t>
  </si>
  <si>
    <t>-551.446761400116 40.764240853671 771.583343774175</t>
  </si>
  <si>
    <t>-402.181799111005 42.9079049667982 831.576729686414</t>
  </si>
  <si>
    <t>9763-20170724T120927.477030500.bin</t>
  </si>
  <si>
    <t>-519.832869709289 248.991799633086 -95.4466196400755</t>
  </si>
  <si>
    <t>-534.367346655617 248.932336485911 -205.202066785508</t>
  </si>
  <si>
    <t>-540.695745444119 249.267132655954 -297.860963767655</t>
  </si>
  <si>
    <t>-544.983137828416 249.571016286278 -381.644319470746</t>
  </si>
  <si>
    <t>-547.271765995211 249.795265654764 -465.506447023752</t>
  </si>
  <si>
    <t>-548.429319446131 249.955365810629 -588.158607104548</t>
  </si>
  <si>
    <t>-530.940189748453 248.958892420463 -664.534978314367</t>
  </si>
  <si>
    <t>-544.500336737172 281.059208451121 -534.331367438798</t>
  </si>
  <si>
    <t>-526.077626784682 434.376157356287 -512.106240119587</t>
  </si>
  <si>
    <t>-427.373876166481 486.479299968327 -253.028249748417</t>
  </si>
  <si>
    <t>-203.040115507646 476.739900630771 -193.630861985549</t>
  </si>
  <si>
    <t>-551.342470607187 218.710877105089 -534.34832845433</t>
  </si>
  <si>
    <t>-579.949099881574 68.1062824768264 -505.458533909392</t>
  </si>
  <si>
    <t>-618.877108789093 48.316704668395 -226.762453920112</t>
  </si>
  <si>
    <t>-397.596960182437 111.300504311034 -258.647470084807</t>
  </si>
  <si>
    <t>-526.271917502336 343.473418515184 -96.0975699518882</t>
  </si>
  <si>
    <t>-574.298559513656 321.344440335238 316.099390446422</t>
  </si>
  <si>
    <t>-636.786304085322 322.949343117808 774.447746352218</t>
  </si>
  <si>
    <t>-487.154331760544 324.496102729719 833.538292478729</t>
  </si>
  <si>
    <t>-513.531238947825 154.611389484846 -98.1883251378064</t>
  </si>
  <si>
    <t>-510.367426320633 116.155839788808 315.591515684041</t>
  </si>
  <si>
    <t>-551.358339507149 40.7340380685512 771.515723762882</t>
  </si>
  <si>
    <t>-402.09532023057 42.5908248401522 831.523370474983</t>
  </si>
  <si>
    <t>9763-20170724T120927.538699300.bin</t>
  </si>
  <si>
    <t>-519.971606776626 248.753380144241 -95.5975360602813</t>
  </si>
  <si>
    <t>-534.561542369646 248.833223679545 -205.34558799251</t>
  </si>
  <si>
    <t>-540.881748040229 249.292134291778 -298.004380097319</t>
  </si>
  <si>
    <t>-545.139409077698 249.711165068164 -381.788897697641</t>
  </si>
  <si>
    <t>-547.375843200784 250.05148323652 -465.652017100499</t>
  </si>
  <si>
    <t>-548.432551499359 250.380943987478 -588.304748919249</t>
  </si>
  <si>
    <t>-530.884725627194 249.423322083614 -664.668113837502</t>
  </si>
  <si>
    <t>-544.466357982068 281.401413593072 -534.432178048678</t>
  </si>
  <si>
    <t>-525.614635546371 434.618699567297 -511.908413084972</t>
  </si>
  <si>
    <t>-425.799715744721 486.616944309533 -253.235309486721</t>
  </si>
  <si>
    <t>-201.635076875446 476.044864453138 -193.343975145086</t>
  </si>
  <si>
    <t>-551.471435363532 219.071298961977 -534.53931360946</t>
  </si>
  <si>
    <t>-580.509010912351 68.4987403575255 -505.875817505739</t>
  </si>
  <si>
    <t>-619.332340923134 48.784817882507 -227.159706307838</t>
  </si>
  <si>
    <t>-397.866004034105 111.097573721275 -259.070157048182</t>
  </si>
  <si>
    <t>-526.304161222756 343.175748418731 -96.1442191049273</t>
  </si>
  <si>
    <t>-574.268642608757 321.087657968726 316.062216837383</t>
  </si>
  <si>
    <t>-636.952352539256 322.730413917514 774.404675152022</t>
  </si>
  <si>
    <t>-487.338744627966 324.301424695379 833.540911342304</t>
  </si>
  <si>
    <t>-513.771187958164 154.432916374091 -98.3826197763439</t>
  </si>
  <si>
    <t>-510.273550279293 116.08101291468 315.40416347824</t>
  </si>
  <si>
    <t>-551.064448071225 40.7110978533694 771.394150001763</t>
  </si>
  <si>
    <t>-401.896429657238 43.0564024684843 831.620600163492</t>
  </si>
  <si>
    <t>9763-20170724T120927.579820500.bin</t>
  </si>
  <si>
    <t>-520.021419134667 248.79539524468 -95.6108109170198</t>
  </si>
  <si>
    <t>-534.630044144071 248.953795119466 -205.356278821724</t>
  </si>
  <si>
    <t>-540.947014868313 249.457471766216 -298.015177170779</t>
  </si>
  <si>
    <t>-545.194860508264 249.907778188488 -381.799945984795</t>
  </si>
  <si>
    <t>-547.414857919873 250.269905391603 -465.663316865609</t>
  </si>
  <si>
    <t>-548.440673925701 250.620321353009 -588.316295707775</t>
  </si>
  <si>
    <t>-530.883353272256 249.663410471785 -664.677566131666</t>
  </si>
  <si>
    <t>-544.464866565965 281.628760759254 -534.437658027037</t>
  </si>
  <si>
    <t>-525.527890198536 434.825269519031 -511.857962235367</t>
  </si>
  <si>
    <t>-425.053814698212 486.68320675525 -253.412173925144</t>
  </si>
  <si>
    <t>-200.993552427389 475.828471671042 -193.181747032626</t>
  </si>
  <si>
    <t>-551.516304609128 219.304076345764 -534.556868303646</t>
  </si>
  <si>
    <t>-580.622504971336 68.726531546846 -506.008146467466</t>
  </si>
  <si>
    <t>-619.560869732069 48.7830071543838 -227.324440899821</t>
  </si>
  <si>
    <t>-398.086167090316 111.177460768456 -259.0166413913</t>
  </si>
  <si>
    <t>-526.365833228701 343.221149441471 -96.1222794931348</t>
  </si>
  <si>
    <t>-574.246962008162 321.083433523551 316.091130231959</t>
  </si>
  <si>
    <t>-637.002362222058 322.695427523102 774.384047016472</t>
  </si>
  <si>
    <t>-487.402989091431 324.20780063546 833.558081795556</t>
  </si>
  <si>
    <t>-513.814200237008 154.491104265332 -98.4339144928272</t>
  </si>
  <si>
    <t>-510.080523717455 116.12170461047 315.349141169298</t>
  </si>
  <si>
    <t>-550.902145166304 40.6579806794946 771.315588571</t>
  </si>
  <si>
    <t>-401.793522182292 42.6412062995614 831.701894044896</t>
  </si>
  <si>
    <t>9763-20170724T120927.645012400.bin</t>
  </si>
  <si>
    <t>-519.994749572807 249.348475036443 -95.6273217948415</t>
  </si>
  <si>
    <t>-534.609877081813 249.626647858869 -205.371698791981</t>
  </si>
  <si>
    <t>-540.934194607258 250.221097410003 -298.02950186342</t>
  </si>
  <si>
    <t>-545.18950076908 250.750614517247 -381.813377891498</t>
  </si>
  <si>
    <t>-547.418255536848 251.18722606426 -465.676306197154</t>
  </si>
  <si>
    <t>-548.458261202974 251.64169543473 -588.328763586295</t>
  </si>
  <si>
    <t>-530.947011943806 250.716874715472 -664.700936944391</t>
  </si>
  <si>
    <t>-544.428474590789 282.599162411969 -534.424865319293</t>
  </si>
  <si>
    <t>-525.224620522828 435.715375664824 -511.61867996719</t>
  </si>
  <si>
    <t>-423.661965129391 487.464290589955 -253.576766236237</t>
  </si>
  <si>
    <t>-199.684229891105 475.906033704554 -193.170500148265</t>
  </si>
  <si>
    <t>-551.575350588652 220.285378722433 -534.59513312139</t>
  </si>
  <si>
    <t>-580.838027714935 69.7074735167419 -506.169469380195</t>
  </si>
  <si>
    <t>-619.614403227941 49.4102178132575 -227.488775633606</t>
  </si>
  <si>
    <t>-398.700642922752 113.237517586793 -260.225730608755</t>
  </si>
  <si>
    <t>-526.320111033571 343.655365221127 -96.0935466165391</t>
  </si>
  <si>
    <t>-574.052631499114 321.41429822106 316.131549679844</t>
  </si>
  <si>
    <t>-637.110628440221 322.509235425694 774.329765258536</t>
  </si>
  <si>
    <t>-487.556459873409 324.103890063397 833.615668772216</t>
  </si>
  <si>
    <t>-513.78376573247 155.125221242414 -98.5146032522363</t>
  </si>
  <si>
    <t>-509.724907345801 116.627719116625 315.25355814033</t>
  </si>
  <si>
    <t>-550.630163355653 40.6395641324643 771.081293474594</t>
  </si>
  <si>
    <t>-401.617610773629 42.6024931587735 831.704910929533</t>
  </si>
  <si>
    <t>9763-20170724T120927.709196100.bin</t>
  </si>
  <si>
    <t>-519.691104978483 250.083266771622 -95.6793896493459</t>
  </si>
  <si>
    <t>-534.214483642703 250.440535837387 -205.435684546547</t>
  </si>
  <si>
    <t>-540.485344172447 251.083419481854 -298.0969044644</t>
  </si>
  <si>
    <t>-544.702546730724 251.652941437088 -381.882355446423</t>
  </si>
  <si>
    <t>-546.903387297334 252.125600144658 -465.745795141383</t>
  </si>
  <si>
    <t>-547.913964381668 252.62985073235 -588.3984190277</t>
  </si>
  <si>
    <t>-530.461527911292 251.717814803361 -664.784122071011</t>
  </si>
  <si>
    <t>-543.840424017525 283.558651546549 -534.481421168832</t>
  </si>
  <si>
    <t>-524.394479724983 436.65257045319 -511.648817889258</t>
  </si>
  <si>
    <t>-422.102241052738 488.739369850819 -253.963204370757</t>
  </si>
  <si>
    <t>-197.999481982176 476.413548316592 -194.175833926104</t>
  </si>
  <si>
    <t>-551.100727838134 221.258342040428 -534.677622296723</t>
  </si>
  <si>
    <t>-580.714114442743 70.7423648748113 -506.299251747826</t>
  </si>
  <si>
    <t>-619.179322241604 50.7570942543562 -227.552742216547</t>
  </si>
  <si>
    <t>-398.556941106519 115.055232797423 -261.317453810464</t>
  </si>
  <si>
    <t>-525.657300159605 344.385439610358 -96.1089326441645</t>
  </si>
  <si>
    <t>-573.505898592509 322.054254365929 316.097800185618</t>
  </si>
  <si>
    <t>-637.179553426056 322.407510537229 774.226778670204</t>
  </si>
  <si>
    <t>-487.695477865279 323.896754955306 833.69211830753</t>
  </si>
  <si>
    <t>-513.836797536818 155.76594727634 -98.6396987609845</t>
  </si>
  <si>
    <t>-509.813479197884 117.008869458247 315.104518565059</t>
  </si>
  <si>
    <t>-550.458528250098 40.7296052637278 770.845367608481</t>
  </si>
  <si>
    <t>-401.465608554341 42.2030410395639 831.53109642799</t>
  </si>
  <si>
    <t>9763-20170724T120927.741279300.bin</t>
  </si>
  <si>
    <t>-519.427666886833 250.335308499579 -95.739221665385</t>
  </si>
  <si>
    <t>-533.921406609241 250.73009836691 -205.499300903561</t>
  </si>
  <si>
    <t>-540.191541553969 251.383124037368 -298.160549402058</t>
  </si>
  <si>
    <t>-544.418556893077 251.955626808339 -381.945485907171</t>
  </si>
  <si>
    <t>-546.639586774791 252.42606117675 -465.808410198725</t>
  </si>
  <si>
    <t>-547.691729685918 252.920849431662 -588.460694668389</t>
  </si>
  <si>
    <t>-530.286487519323 252.000143423964 -664.857121629404</t>
  </si>
  <si>
    <t>-543.570632254752 283.850689528483 -534.54770538449</t>
  </si>
  <si>
    <t>-523.998216574145 436.929634407407 -511.704127497023</t>
  </si>
  <si>
    <t>-421.350019838264 488.873841935957 -254.131325038418</t>
  </si>
  <si>
    <t>-197.246378387052 476.33545288677 -194.391211901655</t>
  </si>
  <si>
    <t>-550.889464274753 221.556995942509 -534.736280386793</t>
  </si>
  <si>
    <t>-580.614654450483 71.0663826754476 -506.347169282079</t>
  </si>
  <si>
    <t>-619.240517181195 51.2662665488272 -227.609707135121</t>
  </si>
  <si>
    <t>-398.661497541546 115.654302272718 -261.485916470544</t>
  </si>
  <si>
    <t>-525.160910510288 344.646122781693 -96.1670355759665</t>
  </si>
  <si>
    <t>-572.880229490993 322.351587722785 316.056705440203</t>
  </si>
  <si>
    <t>-637.200151704528 322.119729061972 774.065203628297</t>
  </si>
  <si>
    <t>-487.816126153636 323.991555117667 833.770615908817</t>
  </si>
  <si>
    <t>-513.769530668142 156.006085991181 -98.7341714459304</t>
  </si>
  <si>
    <t>-509.714588593163 117.062955251765 314.992345490067</t>
  </si>
  <si>
    <t>-550.330653777454 40.7424747146076 770.753576928045</t>
  </si>
  <si>
    <t>-401.374111330278 42.3473720274951 831.525221573219</t>
  </si>
  <si>
    <t>9763-20170724T120927.774397800.bin</t>
  </si>
  <si>
    <t>-519.085029870323 250.566753361212 -95.7986302876852</t>
  </si>
  <si>
    <t>-533.604201868276 251.004805921115 -205.555089380947</t>
  </si>
  <si>
    <t>-539.887427704346 251.675752535756 -298.215340491762</t>
  </si>
  <si>
    <t>-544.123358551623 252.259066288701 -381.999862843364</t>
  </si>
  <si>
    <t>-546.350920525896 252.733413167683 -465.86253221927</t>
  </si>
  <si>
    <t>-547.4098188427 253.22712553075 -588.514798735745</t>
  </si>
  <si>
    <t>-530.048462745429 252.289144946619 -664.920999889495</t>
  </si>
  <si>
    <t>-543.242131199426 284.152306479722 -534.602712783439</t>
  </si>
  <si>
    <t>-523.488230512988 437.203732364146 -511.763705002019</t>
  </si>
  <si>
    <t>-420.548454628299 489.000943217497 -254.277775549788</t>
  </si>
  <si>
    <t>-196.521338792403 476.001205044756 -194.349373354977</t>
  </si>
  <si>
    <t>-550.648157575485 221.868949069131 -534.789470776981</t>
  </si>
  <si>
    <t>-580.536671938536 71.4053312173287 -506.403375694556</t>
  </si>
  <si>
    <t>-619.42173718837 51.669912686102 -227.697289388808</t>
  </si>
  <si>
    <t>-398.855389102575 116.129095952788 -261.521033107244</t>
  </si>
  <si>
    <t>-524.598521270077 344.891951456568 -96.2500521238818</t>
  </si>
  <si>
    <t>-571.964521884311 322.645255652722 316.017050540792</t>
  </si>
  <si>
    <t>-637.194621163359 321.817519251806 773.8635269306</t>
  </si>
  <si>
    <t>-487.947629487804 324.110779998409 833.896056569326</t>
  </si>
  <si>
    <t>-513.677212314504 156.246079643957 -98.810700052078</t>
  </si>
  <si>
    <t>-509.452717047158 117.244084414134 314.908580211184</t>
  </si>
  <si>
    <t>-550.197398748757 40.7436768663276 770.661982334345</t>
  </si>
  <si>
    <t>-401.274125819917 42.0341275398157 831.522555584597</t>
  </si>
  <si>
    <t>9763-20170724T120927.844561600.bin</t>
  </si>
  <si>
    <t>-518.289400242424 251.180304044944 -96.0682390054138</t>
  </si>
  <si>
    <t>-532.912976659021 251.660610131757 -205.810657512995</t>
  </si>
  <si>
    <t>-539.208942310444 252.361986667839 -298.46974015068</t>
  </si>
  <si>
    <t>-543.426167700763 252.971810431256 -382.255074560488</t>
  </si>
  <si>
    <t>-545.604973298292 253.468899334921 -466.118903157567</t>
  </si>
  <si>
    <t>-546.559750743557 253.991132376532 -588.771838733205</t>
  </si>
  <si>
    <t>-529.295471535871 253.029925728209 -665.199861004958</t>
  </si>
  <si>
    <t>-542.352292285451 284.893325038367 -534.849829334946</t>
  </si>
  <si>
    <t>-522.14525891724 437.884430588675 -511.983640985868</t>
  </si>
  <si>
    <t>-419.015539553072 489.99055681042 -254.635903811271</t>
  </si>
  <si>
    <t>-195.221931737153 475.97539957352 -194.067435469984</t>
  </si>
  <si>
    <t>-549.92927267236 222.630779658804 -535.055924614564</t>
  </si>
  <si>
    <t>-580.235960538219 72.2344169526814 -506.785516120506</t>
  </si>
  <si>
    <t>-619.762916942786 52.4091694527294 -228.17613351477</t>
  </si>
  <si>
    <t>-399.131624498332 116.860972976358 -261.587283540802</t>
  </si>
  <si>
    <t>-523.444509068845 345.499307981208 -96.5410127188983</t>
  </si>
  <si>
    <t>-569.587173798064 323.603624314099 315.883582178705</t>
  </si>
  <si>
    <t>-637.02306644717 321.401465259256 773.344601092582</t>
  </si>
  <si>
    <t>-488.173498737689 324.172682809263 834.336007204368</t>
  </si>
  <si>
    <t>-513.281654995199 156.948431333952 -99.0169977218812</t>
  </si>
  <si>
    <t>-508.754423330071 117.912380191624 314.695834452682</t>
  </si>
  <si>
    <t>-549.915413034505 40.8990949373717 770.376481878203</t>
  </si>
  <si>
    <t>-401.077090578876 42.1305106379259 831.445827943352</t>
  </si>
  <si>
    <t>9763-20170724T120927.905661000.bin</t>
  </si>
  <si>
    <t>-517.350702407497 252.120388695384 -96.4206448274546</t>
  </si>
  <si>
    <t>-532.210987024119 252.553302983178 -206.131520435855</t>
  </si>
  <si>
    <t>-538.612589924913 253.280151723764 -298.783135157245</t>
  </si>
  <si>
    <t>-542.885737384518 253.938350426336 -382.565252827155</t>
  </si>
  <si>
    <t>-545.079866320866 254.507554148454 -466.42822939087</t>
  </si>
  <si>
    <t>-546.011589131221 255.159252414525 -589.080732562526</t>
  </si>
  <si>
    <t>-528.853890300064 254.235039984927 -665.533057979568</t>
  </si>
  <si>
    <t>-541.789614088485 286.001491039282 -535.125510973474</t>
  </si>
  <si>
    <t>-521.343820074887 438.929935379715 -512.123672583347</t>
  </si>
  <si>
    <t>-417.784097192675 491.447074956287 -255.032405654735</t>
  </si>
  <si>
    <t>-194.004911690193 476.402907740222 -194.6578725016</t>
  </si>
  <si>
    <t>-549.415898529061 223.745063671743 -535.398332069291</t>
  </si>
  <si>
    <t>-579.86123022061 73.338977408886 -507.29218472922</t>
  </si>
  <si>
    <t>-620.303483417504 53.3171912222158 -228.828315731757</t>
  </si>
  <si>
    <t>-399.6347995051 117.811221064039 -261.909959118227</t>
  </si>
  <si>
    <t>-522.277674608305 346.344291198734 -96.9809299407262</t>
  </si>
  <si>
    <t>-566.109685968773 325.299445045311 315.739853854422</t>
  </si>
  <si>
    <t>-636.643629625757 321.142628853487 772.592348691497</t>
  </si>
  <si>
    <t>-488.372676617931 324.406281465333 834.953406717453</t>
  </si>
  <si>
    <t>-512.52210654193 157.969390717275 -99.2646239479674</t>
  </si>
  <si>
    <t>-507.929461427432 118.844110727129 314.439059385788</t>
  </si>
  <si>
    <t>-549.608154167712 40.8979842839824 769.958787165091</t>
  </si>
  <si>
    <t>-400.871957040976 41.3749910427337 831.286846432944</t>
  </si>
  <si>
    <t>9763-20170724T120927.944765800.bin</t>
  </si>
  <si>
    <t>-516.69564493745 252.571006064875 -96.6747051709336</t>
  </si>
  <si>
    <t>-531.668099627865 252.99880002166 -206.37041779496</t>
  </si>
  <si>
    <t>-538.141712832599 253.748153654915 -299.016888981821</t>
  </si>
  <si>
    <t>-542.470219112207 254.437962260093 -382.795889046275</t>
  </si>
  <si>
    <t>-544.709343493722 255.049978746173 -466.657238881199</t>
  </si>
  <si>
    <t>-545.69514070614 255.776198218111 -589.309060880447</t>
  </si>
  <si>
    <t>-528.571452290153 254.90355255459 -665.769642885444</t>
  </si>
  <si>
    <t>-541.44915769245 286.585786756707 -535.336775766527</t>
  </si>
  <si>
    <t>-520.95756181474 439.507057868832 -512.258166750989</t>
  </si>
  <si>
    <t>-417.038940965404 492.135162192438 -255.334387224946</t>
  </si>
  <si>
    <t>-193.232171502898 476.806079864289 -195.133957545728</t>
  </si>
  <si>
    <t>-549.076026219244 224.329366787008 -535.644153901501</t>
  </si>
  <si>
    <t>-579.510089540017 73.9105102160684 -507.602478025601</t>
  </si>
  <si>
    <t>-620.222037448303 53.7094535688827 -229.190786665115</t>
  </si>
  <si>
    <t>-399.573183063276 118.355575763543 -262.107573156158</t>
  </si>
  <si>
    <t>-521.401829403165 346.691542797674 -97.2627852827551</t>
  </si>
  <si>
    <t>-564.013476977439 325.9864548462 315.602979218922</t>
  </si>
  <si>
    <t>-636.386008425675 321.014172878834 772.109342327421</t>
  </si>
  <si>
    <t>-488.470297796813 324.376886683964 835.30327947837</t>
  </si>
  <si>
    <t>-512.061818144657 158.523620259188 -99.4690176785049</t>
  </si>
  <si>
    <t>-507.336147416407 119.350687314579 314.228614920046</t>
  </si>
  <si>
    <t>-549.406075364106 40.9202731929954 769.683116446808</t>
  </si>
  <si>
    <t>-400.755324834455 41.0793572481489 831.219686194178</t>
  </si>
  <si>
    <t>9763-20170724T120928.008977400.bin</t>
  </si>
  <si>
    <t>-515.303712269734 253.498437796549 -97.0653038604855</t>
  </si>
  <si>
    <t>-530.364080553114 253.946912516393 -206.748858207784</t>
  </si>
  <si>
    <t>-536.938178871694 254.739333717839 -299.387860142572</t>
  </si>
  <si>
    <t>-541.367309074925 255.479992477267 -383.161164449752</t>
  </si>
  <si>
    <t>-543.716746541353 256.154530569048 -467.019086331988</t>
  </si>
  <si>
    <t>-544.873589729182 256.986412814804 -589.66861065278</t>
  </si>
  <si>
    <t>-527.770601237538 256.237616785934 -666.135280409787</t>
  </si>
  <si>
    <t>-540.555390332413 287.749867409249 -535.675852299464</t>
  </si>
  <si>
    <t>-519.908778907865 440.647225164519 -512.548927329345</t>
  </si>
  <si>
    <t>-415.500229787827 493.231572053891 -255.815062684819</t>
  </si>
  <si>
    <t>-191.717289965198 477.286092213099 -195.686234425974</t>
  </si>
  <si>
    <t>-548.176509305661 225.493091224162 -536.026430410028</t>
  </si>
  <si>
    <t>-578.580017452992 75.0636485250056 -508.057772841797</t>
  </si>
  <si>
    <t>-619.531624050037 54.2112742961826 -229.729326534053</t>
  </si>
  <si>
    <t>-398.99326200515 119.280044348458 -262.552503546122</t>
  </si>
  <si>
    <t>-519.803242951618 347.403649473039 -97.633050346574</t>
  </si>
  <si>
    <t>-560.774947281423 327.080514698991 315.417657161115</t>
  </si>
  <si>
    <t>-636.030908441156 321.016159495428 771.429188631715</t>
  </si>
  <si>
    <t>-488.688163993857 324.854168150372 835.921112323614</t>
  </si>
  <si>
    <t>-510.889523336884 159.738464350777 -99.8091081337149</t>
  </si>
  <si>
    <t>-505.994644639105 120.181365948882 313.850082107659</t>
  </si>
  <si>
    <t>-548.909238394712 40.9485916119102 769.129498579319</t>
  </si>
  <si>
    <t>-400.485245918306 41.147847401518 831.210942322762</t>
  </si>
  <si>
    <t>9763-20170724T120928.043064600.bin</t>
  </si>
  <si>
    <t>-514.664825218684 253.968529231739 -97.1885407342882</t>
  </si>
  <si>
    <t>-529.742376324361 254.403507500674 -206.869821200315</t>
  </si>
  <si>
    <t>-536.358146224478 255.20975160533 -299.505749575792</t>
  </si>
  <si>
    <t>-540.835316547499 255.972617626261 -383.276329015308</t>
  </si>
  <si>
    <t>-543.242407179008 256.680556577957 -467.132440835952</t>
  </si>
  <si>
    <t>-544.493993241264 257.573006435065 -589.780499738389</t>
  </si>
  <si>
    <t>-527.40301535593 256.890069780577 -666.250434667333</t>
  </si>
  <si>
    <t>-540.148011469136 288.311509931798 -535.775762761736</t>
  </si>
  <si>
    <t>-519.483835125189 441.192743380537 -512.599818916492</t>
  </si>
  <si>
    <t>-414.757570119976 493.787012683015 -255.997280178361</t>
  </si>
  <si>
    <t>-190.967546444197 477.497868959568 -195.987133896544</t>
  </si>
  <si>
    <t>-547.741596506417 226.051535997326 -536.151294600447</t>
  </si>
  <si>
    <t>-578.111562352348 75.6098175403849 -508.192917354262</t>
  </si>
  <si>
    <t>-619.083544220134 54.5071029801179 -229.886360296799</t>
  </si>
  <si>
    <t>-398.675200358352 119.92038703283 -262.898386772569</t>
  </si>
  <si>
    <t>-519.145823098007 347.741426956708 -97.7788129552073</t>
  </si>
  <si>
    <t>-559.498588031058 327.682850922772 315.345830081593</t>
  </si>
  <si>
    <t>-635.897016683377 320.94029092016 771.102918168173</t>
  </si>
  <si>
    <t>-488.817611409401 324.993424797899 836.180106947442</t>
  </si>
  <si>
    <t>-510.23170595174 160.341197987007 -99.935633663177</t>
  </si>
  <si>
    <t>-505.341060152247 120.578261802395 313.703865574563</t>
  </si>
  <si>
    <t>-548.73198276436 40.9866474753096 768.830278831392</t>
  </si>
  <si>
    <t>-400.372094555035 41.3193476063211 831.064217855971</t>
  </si>
  <si>
    <t>9763-20170724T120928.076152400.bin</t>
  </si>
  <si>
    <t>-514.059781416523 254.334983858074 -97.3211384220402</t>
  </si>
  <si>
    <t>-529.175361421998 254.75096489586 -206.997083046151</t>
  </si>
  <si>
    <t>-535.814742454136 255.575776622677 -299.631295674026</t>
  </si>
  <si>
    <t>-540.308829474555 256.368106682999 -383.400659291652</t>
  </si>
  <si>
    <t>-542.728064592859 257.117896325954 -467.256024428761</t>
  </si>
  <si>
    <t>-543.991425677971 258.085338326251 -589.903547707789</t>
  </si>
  <si>
    <t>-526.888855843087 257.47737757964 -666.371441674884</t>
  </si>
  <si>
    <t>-539.654413329534 288.792457499713 -535.880259250968</t>
  </si>
  <si>
    <t>-518.997096278763 441.658060891784 -512.612424835143</t>
  </si>
  <si>
    <t>-413.989736116275 494.255339310818 -256.125346238858</t>
  </si>
  <si>
    <t>-190.196215959686 477.483765860746 -196.261280835299</t>
  </si>
  <si>
    <t>-547.219753541661 226.529188984306 -536.293474134714</t>
  </si>
  <si>
    <t>-577.576623682039 76.0725907780352 -508.37343394018</t>
  </si>
  <si>
    <t>-618.531167166209 54.8888324400077 -230.070395012053</t>
  </si>
  <si>
    <t>-398.24589390057 120.640017293291 -263.232132122618</t>
  </si>
  <si>
    <t>-518.528182984955 347.937424699656 -97.9291934447801</t>
  </si>
  <si>
    <t>-558.167235424093 328.207392395762 315.280272869046</t>
  </si>
  <si>
    <t>-635.807475141805 320.770419013797 770.811274255453</t>
  </si>
  <si>
    <t>-488.966483134919 325.287414644441 836.394360150831</t>
  </si>
  <si>
    <t>-509.664637206233 160.821332106487 -100.093932535544</t>
  </si>
  <si>
    <t>-504.74807046911 120.930601804603 313.532935685846</t>
  </si>
  <si>
    <t>-548.590082955815 40.9339704268682 768.500711130893</t>
  </si>
  <si>
    <t>-400.275039181467 40.9157096789256 830.842398060844</t>
  </si>
  <si>
    <t>9763-20170724T120928.141010000.bin</t>
  </si>
  <si>
    <t>-512.748278617974 255.031585340003 -97.6107393892686</t>
  </si>
  <si>
    <t>-527.954237511609 255.457542512232 -207.274239360114</t>
  </si>
  <si>
    <t>-534.646960508764 256.326593604287 -299.904124814416</t>
  </si>
  <si>
    <t>-539.179090317941 257.172616459212 -383.67090407793</t>
  </si>
  <si>
    <t>-541.625576004554 257.989973833207 -467.524889410289</t>
  </si>
  <si>
    <t>-542.916650966014 259.07017705153 -590.171020337698</t>
  </si>
  <si>
    <t>-525.768981472462 258.590471501964 -666.629814719893</t>
  </si>
  <si>
    <t>-538.593566037154 289.730576294519 -536.120324461246</t>
  </si>
  <si>
    <t>-517.955430858242 442.589811148304 -512.756729552727</t>
  </si>
  <si>
    <t>-412.330556565214 495.095995738666 -256.504776555787</t>
  </si>
  <si>
    <t>-188.54623542954 477.824028261718 -196.74864461653</t>
  </si>
  <si>
    <t>-546.106751885048 227.46168652464 -536.589717317383</t>
  </si>
  <si>
    <t>-576.344316037034 76.9633874756091 -508.782180097429</t>
  </si>
  <si>
    <t>-617.280386617749 55.4654256200297 -230.500462286354</t>
  </si>
  <si>
    <t>-397.423793480288 122.637574304979 -263.659427778802</t>
  </si>
  <si>
    <t>-517.129153402741 348.367357645431 -98.1641489420214</t>
  </si>
  <si>
    <t>-555.350752935899 329.187280783591 315.204732138783</t>
  </si>
  <si>
    <t>-635.625399266009 320.832918386073 770.283276404705</t>
  </si>
  <si>
    <t>-489.159175530676 325.233777328532 836.706927789974</t>
  </si>
  <si>
    <t>-508.486006128291 161.772015328611 -100.454308957791</t>
  </si>
  <si>
    <t>-503.803793486991 121.627806384721 313.150770526097</t>
  </si>
  <si>
    <t>-548.26254343599 41.0004781309656 767.90994706027</t>
  </si>
  <si>
    <t>-400.04812585662 41.4547436101411 830.488635662141</t>
  </si>
  <si>
    <t>9763-20170724T120928.175100300.bin</t>
  </si>
  <si>
    <t>-512.066799738334 255.237426822023 -97.7106864291023</t>
  </si>
  <si>
    <t>-527.289663502861 255.691124196896 -207.371707097058</t>
  </si>
  <si>
    <t>-534.014533215284 256.594762604906 -299.998992176114</t>
  </si>
  <si>
    <t>-538.582578567191 257.477818820015 -383.763465629023</t>
  </si>
  <si>
    <t>-541.071742991005 258.338420528292 -467.615671357373</t>
  </si>
  <si>
    <t>-542.43225107207 259.489713051261 -590.260500660446</t>
  </si>
  <si>
    <t>-525.253865070483 259.067499787694 -666.712608280129</t>
  </si>
  <si>
    <t>-538.091720860328 290.120570853837 -536.194176186508</t>
  </si>
  <si>
    <t>-517.44451723046 442.965396823519 -512.771288537414</t>
  </si>
  <si>
    <t>-411.434005218439 495.509120685995 -256.686453543087</t>
  </si>
  <si>
    <t>-187.640383104383 478.016987792296 -197.029125864757</t>
  </si>
  <si>
    <t>-545.578782214292 227.848595047068 -536.695807118079</t>
  </si>
  <si>
    <t>-575.739326971733 77.3193441361664 -508.965957861953</t>
  </si>
  <si>
    <t>-616.742514846846 55.4961871401358 -230.719651829136</t>
  </si>
  <si>
    <t>-397.166094802117 123.648793219395 -263.734660087193</t>
  </si>
  <si>
    <t>-516.355320129005 348.49601266944 -98.2076470933889</t>
  </si>
  <si>
    <t>-554.268151521586 329.431285713011 315.194974116941</t>
  </si>
  <si>
    <t>-635.586326583994 320.888417729419 770.080476962919</t>
  </si>
  <si>
    <t>-489.249785244589 325.149227913955 836.798400672078</t>
  </si>
  <si>
    <t>-507.889072710831 162.03509072509 -100.576218848848</t>
  </si>
  <si>
    <t>-503.299070946193 121.811028550999 313.022058351462</t>
  </si>
  <si>
    <t>-548.118506564127 40.9677263521871 767.66958323591</t>
  </si>
  <si>
    <t>-399.942930390811 40.9891034702302 830.341922644156</t>
  </si>
  <si>
    <t>9763-20170724T120928.241979400.bin</t>
  </si>
  <si>
    <t>-510.917229604221 255.51961251821 -97.8625143772383</t>
  </si>
  <si>
    <t>-526.108516846038 256.010328911516 -207.527802474471</t>
  </si>
  <si>
    <t>-532.882265505103 256.987813881763 -300.150661656581</t>
  </si>
  <si>
    <t>-537.5237692014 257.957192841554 -383.910154918609</t>
  </si>
  <si>
    <t>-540.114735963426 258.925552295328 -467.758135133931</t>
  </si>
  <si>
    <t>-541.654470883167 260.258900334949 -590.399069104119</t>
  </si>
  <si>
    <t>-524.446715643977 259.957200782927 -666.845126108201</t>
  </si>
  <si>
    <t>-537.238488010404 290.809687644119 -536.293595377977</t>
  </si>
  <si>
    <t>-516.467213525315 443.62096777717 -512.746911376546</t>
  </si>
  <si>
    <t>-409.587990749785 496.423460391308 -257.076532548349</t>
  </si>
  <si>
    <t>-185.721191257146 478.312947243406 -197.880240015143</t>
  </si>
  <si>
    <t>-544.719302574449 228.537720220759 -536.876817444375</t>
  </si>
  <si>
    <t>-574.875329806975 77.9941764885079 -509.224850883031</t>
  </si>
  <si>
    <t>-616.049063175536 55.9123447455941 -231.023940253993</t>
  </si>
  <si>
    <t>-396.874459675093 125.46840957731 -263.780107802769</t>
  </si>
  <si>
    <t>-515.144268674265 348.580047273956 -98.2884867782028</t>
  </si>
  <si>
    <t>-553.184126585726 329.645443259077 315.10849323</t>
  </si>
  <si>
    <t>-635.635412085477 320.83848047586 769.783143376068</t>
  </si>
  <si>
    <t>-489.473172339215 325.081375531316 836.883181754272</t>
  </si>
  <si>
    <t>-506.829744328544 162.540427796064 -100.809331263027</t>
  </si>
  <si>
    <t>-502.67610820255 122.101624771086 312.772598312384</t>
  </si>
  <si>
    <t>-547.905385034432 41.0619625446384 767.220793006259</t>
  </si>
  <si>
    <t>-399.736647987147 41.7647575852304 829.905242867797</t>
  </si>
  <si>
    <t>9763-20170724T120928.306169800.bin</t>
  </si>
  <si>
    <t>-509.99871681036 255.616148996832 -98.046515897239</t>
  </si>
  <si>
    <t>-525.028004225043 256.15491653394 -207.733910349135</t>
  </si>
  <si>
    <t>-531.677764020387 257.178093904515 -300.365271990631</t>
  </si>
  <si>
    <t>-536.21208911915 258.192444256729 -384.130219095115</t>
  </si>
  <si>
    <t>-538.700832885261 259.208377530123 -467.980611175066</t>
  </si>
  <si>
    <t>-540.096183898998 260.615044378152 -590.622393273747</t>
  </si>
  <si>
    <t>-522.833923183301 260.386704592979 -667.056506519605</t>
  </si>
  <si>
    <t>-535.703904044399 291.128962607606 -536.494176090526</t>
  </si>
  <si>
    <t>-514.760996981813 443.897540519097 -512.831365372749</t>
  </si>
  <si>
    <t>-407.451005351931 496.766403096027 -257.355310318038</t>
  </si>
  <si>
    <t>-183.536822119727 478.342975837077 -198.435395224823</t>
  </si>
  <si>
    <t>-543.263886144784 228.866791902368 -537.122277296189</t>
  </si>
  <si>
    <t>-573.602160214197 78.343483063963 -509.577209766837</t>
  </si>
  <si>
    <t>-615.117493075581 56.3302963020515 -231.421753188888</t>
  </si>
  <si>
    <t>-396.084481094197 126.513720702489 -263.784846223039</t>
  </si>
  <si>
    <t>-514.116543981963 348.441505749661 -98.4251753595016</t>
  </si>
  <si>
    <t>-552.607132830365 329.690061071925 314.938425767588</t>
  </si>
  <si>
    <t>-635.752452156583 320.752264841201 769.563905885414</t>
  </si>
  <si>
    <t>-489.696639486771 324.953549762819 836.897867829731</t>
  </si>
  <si>
    <t>-505.941046625188 162.804528064025 -101.056250339422</t>
  </si>
  <si>
    <t>-502.578442433662 122.132646874138 312.510076249879</t>
  </si>
  <si>
    <t>-547.742542777053 41.0176267001902 766.85685044158</t>
  </si>
  <si>
    <t>-399.551875138233 41.6011850910897 829.490780925839</t>
  </si>
  <si>
    <t>9763-20170724T120928.338256200.bin</t>
  </si>
  <si>
    <t>-509.554849007084 255.542319598157 -98.1246128705035</t>
  </si>
  <si>
    <t>-524.501628771999 256.106366794287 -207.823204889382</t>
  </si>
  <si>
    <t>-531.070291467639 257.148315607784 -300.460057777685</t>
  </si>
  <si>
    <t>-535.526724038973 258.180027855046 -384.2288835692</t>
  </si>
  <si>
    <t>-537.932959101676 259.213224509983 -468.081602695653</t>
  </si>
  <si>
    <t>-539.202761393345 260.644537368005 -590.72446364417</t>
  </si>
  <si>
    <t>-521.935763627304 260.450549044635 -667.157626110708</t>
  </si>
  <si>
    <t>-534.844265713487 291.144858898914 -536.585814808164</t>
  </si>
  <si>
    <t>-513.832711533453 443.899588593047 -512.897573964492</t>
  </si>
  <si>
    <t>-406.470572323985 496.757244642287 -257.4411503109</t>
  </si>
  <si>
    <t>-182.554859160166 478.084088923027 -198.60585067472</t>
  </si>
  <si>
    <t>-542.446852767185 228.888176232731 -537.233820787975</t>
  </si>
  <si>
    <t>-572.904774842919 78.3715655840401 -509.753401789696</t>
  </si>
  <si>
    <t>-614.647186180052 56.3082844348394 -231.635827358813</t>
  </si>
  <si>
    <t>-395.606565085076 126.573478507635 -263.769038250319</t>
  </si>
  <si>
    <t>-513.551854251198 348.283746141735 -98.480520272372</t>
  </si>
  <si>
    <t>-552.032422768674 329.685679398709 314.890960179437</t>
  </si>
  <si>
    <t>-635.800286344799 320.691353491002 769.431061408344</t>
  </si>
  <si>
    <t>-489.813754552017 325.091603227749 836.902545545787</t>
  </si>
  <si>
    <t>-505.61001438302 162.791771884012 -101.170871280239</t>
  </si>
  <si>
    <t>-502.610063101215 121.989873466776 312.38533781139</t>
  </si>
  <si>
    <t>-547.65566419106 40.9215770874348 766.728396160751</t>
  </si>
  <si>
    <t>-399.462449714712 41.1168131045322 829.358615437574</t>
  </si>
  <si>
    <t>9763-20170724T120928.376357200.bin</t>
  </si>
  <si>
    <t>-509.09762903223 255.443239257841 -98.1797731844118</t>
  </si>
  <si>
    <t>-523.989686619421 256.025554771809 -207.885793819808</t>
  </si>
  <si>
    <t>-530.483024572427 257.082443617336 -300.527842721267</t>
  </si>
  <si>
    <t>-534.859766192906 258.128293272608 -384.300653505504</t>
  </si>
  <si>
    <t>-537.174614168397 259.175264923947 -468.155802570855</t>
  </si>
  <si>
    <t>-538.297811857654 260.627203259619 -590.799769057988</t>
  </si>
  <si>
    <t>-521.008285362547 260.460475010961 -667.22778643011</t>
  </si>
  <si>
    <t>-533.97625731565 291.114953942788 -536.651214206159</t>
  </si>
  <si>
    <t>-512.864082766297 443.848734281257 -512.932744592323</t>
  </si>
  <si>
    <t>-405.583615716423 496.906184701269 -257.483353959845</t>
  </si>
  <si>
    <t>-181.688130242811 477.955150946636 -198.660112887768</t>
  </si>
  <si>
    <t>-541.633613097691 228.865334997717 -537.318005306596</t>
  </si>
  <si>
    <t>-572.242901373556 78.3661082856893 -509.910917520149</t>
  </si>
  <si>
    <t>-614.213551114225 56.1318124871168 -231.841306159297</t>
  </si>
  <si>
    <t>-395.142280655859 126.413338276207 -263.728814224199</t>
  </si>
  <si>
    <t>-512.986161586407 348.141715415095 -98.5247991779851</t>
  </si>
  <si>
    <t>-551.244709038914 329.795011212296 314.878482747093</t>
  </si>
  <si>
    <t>-635.829933933749 320.649631589239 769.277770184947</t>
  </si>
  <si>
    <t>-489.927937364868 325.293661040933 836.915420624798</t>
  </si>
  <si>
    <t>-505.292977596809 162.748568070048 -101.246322641396</t>
  </si>
  <si>
    <t>-502.63600275758 121.834433775619 312.301274220981</t>
  </si>
  <si>
    <t>-547.570339847637 40.9003032754058 766.644630132479</t>
  </si>
  <si>
    <t>-399.36270237406 41.334898877325 829.239573840205</t>
  </si>
  <si>
    <t>9763-20170724T120928.443201800.bin</t>
  </si>
  <si>
    <t>-508.05971488007 255.060916911718 -98.2853918115277</t>
  </si>
  <si>
    <t>-522.888636470527 255.680265983424 -207.999654254599</t>
  </si>
  <si>
    <t>-529.283045839846 256.77786324669 -300.648230827881</t>
  </si>
  <si>
    <t>-533.551735107342 257.8667192472 -384.425989289984</t>
  </si>
  <si>
    <t>-535.739636868405 258.96109804795 -468.283921317061</t>
  </si>
  <si>
    <t>-536.656504626796 260.486439436286 -590.928703276026</t>
  </si>
  <si>
    <t>-519.319128477759 260.353143177296 -667.346135398225</t>
  </si>
  <si>
    <t>-532.353646749856 290.932854850282 -536.755515973423</t>
  </si>
  <si>
    <t>-510.928335493388 443.614668344043 -512.965835579585</t>
  </si>
  <si>
    <t>-403.561121196069 496.627059408505 -257.543545431387</t>
  </si>
  <si>
    <t>-179.706320268061 477.10394802488 -198.752323353489</t>
  </si>
  <si>
    <t>-540.154693839578 228.701527521242 -537.471003667485</t>
  </si>
  <si>
    <t>-571.137926870814 78.2675170460011 -510.134547135623</t>
  </si>
  <si>
    <t>-613.398926027868 55.5157802544506 -232.150777421104</t>
  </si>
  <si>
    <t>-394.201280416381 125.642356522589 -263.506819740306</t>
  </si>
  <si>
    <t>-511.543791288901 347.733273980069 -98.5929633372274</t>
  </si>
  <si>
    <t>-549.157678096761 330.175925876335 314.903777167075</t>
  </si>
  <si>
    <t>-635.850512339273 320.561427182271 768.915313208002</t>
  </si>
  <si>
    <t>-490.157459013958 325.309513021403 836.994751129498</t>
  </si>
  <si>
    <t>-504.668708497177 162.385023427979 -101.376494046171</t>
  </si>
  <si>
    <t>-502.558579178343 121.474631213259 312.174541503599</t>
  </si>
  <si>
    <t>-547.374513615957 40.8219188420655 766.554968381857</t>
  </si>
  <si>
    <t>-399.163253076543 40.9240907903149 829.142744494285</t>
  </si>
  <si>
    <t>9763-20170724T120928.476285100.bin</t>
  </si>
  <si>
    <t>-507.514232208692 254.839477636152 -98.3254987275877</t>
  </si>
  <si>
    <t>-522.346720622077 255.493236706421 -208.039071477657</t>
  </si>
  <si>
    <t>-528.723340582439 256.61908424709 -300.688470583912</t>
  </si>
  <si>
    <t>-532.96772837492 257.73380088934 -384.467098609277</t>
  </si>
  <si>
    <t>-535.122997507476 258.853721282296 -468.325694797426</t>
  </si>
  <si>
    <t>-535.983164960262 260.415718506646 -590.970420507561</t>
  </si>
  <si>
    <t>-518.607643106301 260.27843870656 -667.379069433159</t>
  </si>
  <si>
    <t>-531.672371494065 290.841873168526 -536.78626394248</t>
  </si>
  <si>
    <t>-510.06566067579 443.499350383293 -512.996952025606</t>
  </si>
  <si>
    <t>-402.70824087074 496.289715244402 -257.524669904738</t>
  </si>
  <si>
    <t>-178.87540784386 476.429157169748 -198.762807279873</t>
  </si>
  <si>
    <t>-539.538986888766 228.619207483596 -537.523619474474</t>
  </si>
  <si>
    <t>-570.746268872477 78.2226683813697 -510.2346194916</t>
  </si>
  <si>
    <t>-613.242612802352 55.4713262191999 -232.286743279679</t>
  </si>
  <si>
    <t>-393.927736411748 125.303219353716 -263.479386387063</t>
  </si>
  <si>
    <t>-510.781328320977 347.472814016455 -98.6098262081147</t>
  </si>
  <si>
    <t>-547.821574943006 330.486577351471 314.962524296355</t>
  </si>
  <si>
    <t>-635.818924302263 320.605593602962 768.709065799586</t>
  </si>
  <si>
    <t>-490.248797634677 325.211712741892 837.060832830407</t>
  </si>
  <si>
    <t>-504.349785220009 162.218715441737 -101.421332049145</t>
  </si>
  <si>
    <t>-502.283235054039 121.326873397838 312.131811953484</t>
  </si>
  <si>
    <t>-547.235054922874 40.827812059978 766.541597346351</t>
  </si>
  <si>
    <t>-399.043396606792 41.1950317198684 829.174823915197</t>
  </si>
  <si>
    <t>9763-20170724T120928.543998500.bin</t>
  </si>
  <si>
    <t>-506.399041867395 254.144347368764 -98.2658184738826</t>
  </si>
  <si>
    <t>-521.355927090823 254.865123079743 -207.962079866664</t>
  </si>
  <si>
    <t>-527.744279835484 256.035006605071 -300.610066936167</t>
  </si>
  <si>
    <t>-531.961988510445 257.184802865574 -384.389750479906</t>
  </si>
  <si>
    <t>-534.053500528282 258.332521307202 -468.249420393928</t>
  </si>
  <si>
    <t>-534.780270012688 259.924770286741 -590.894658625348</t>
  </si>
  <si>
    <t>-517.28172715366 259.739702723791 -667.275161228336</t>
  </si>
  <si>
    <t>-530.453731413052 290.327720715255 -536.698878557634</t>
  </si>
  <si>
    <t>-508.529912962927 442.946357428796 -512.928862571838</t>
  </si>
  <si>
    <t>-401.061706488522 495.640576812356 -257.483151626152</t>
  </si>
  <si>
    <t>-177.258336239872 475.194183600643 -198.809934137298</t>
  </si>
  <si>
    <t>-538.469030947389 228.12444709545 -537.459125042345</t>
  </si>
  <si>
    <t>-570.147065687807 77.8159967754686 -510.229745834229</t>
  </si>
  <si>
    <t>-613.18705577215 55.1951267800241 -232.354884094398</t>
  </si>
  <si>
    <t>-393.608452667317 124.314688735312 -263.278862660709</t>
  </si>
  <si>
    <t>-509.429789421801 346.667197028893 -98.5383576096101</t>
  </si>
  <si>
    <t>-544.852327633337 330.776634770063 315.219272512848</t>
  </si>
  <si>
    <t>-635.833891924382 320.315378460641 768.311711782123</t>
  </si>
  <si>
    <t>-490.548042066032 325.633302681843 837.214328859338</t>
  </si>
  <si>
    <t>-503.530704068497 161.649985096369 -101.390922873979</t>
  </si>
  <si>
    <t>-501.436942244851 120.982974488925 312.18418877412</t>
  </si>
  <si>
    <t>-546.951060409645 40.7312081779851 766.546265576673</t>
  </si>
  <si>
    <t>-398.813628887515 40.5032286081916 829.308430664724</t>
  </si>
  <si>
    <t>9763-20170724T120928.607673000.bin</t>
  </si>
  <si>
    <t>-505.187465853406 253.633121955615 -98.1891318316799</t>
  </si>
  <si>
    <t>-520.282191515838 254.383800449762 -207.86627844829</t>
  </si>
  <si>
    <t>-526.728037997045 255.57831081851 -300.510047573075</t>
  </si>
  <si>
    <t>-530.974208083546 256.749908296619 -384.287924827624</t>
  </si>
  <si>
    <t>-533.070859718901 257.916306424679 -468.147138076064</t>
  </si>
  <si>
    <t>-533.779157109211 259.53339518244 -590.792161988089</t>
  </si>
  <si>
    <t>-516.139373793342 259.276226430852 -667.140040654033</t>
  </si>
  <si>
    <t>-529.39830943215 289.917393650961 -536.590241723123</t>
  </si>
  <si>
    <t>-507.107371638352 442.476380359317 -512.823167108771</t>
  </si>
  <si>
    <t>-399.316433260586 495.287593336859 -257.53784013443</t>
  </si>
  <si>
    <t>-175.533276253619 474.537556829765 -198.894135539246</t>
  </si>
  <si>
    <t>-537.538418718882 227.730384605124 -537.363140737542</t>
  </si>
  <si>
    <t>-569.551066620525 77.4878688839435 -510.143594454277</t>
  </si>
  <si>
    <t>-612.806243259322 54.8781886817449 -232.301317788343</t>
  </si>
  <si>
    <t>-393.082155441516 123.686971162224 -262.881907705203</t>
  </si>
  <si>
    <t>-507.960126929025 346.07032448913 -98.4477664256644</t>
  </si>
  <si>
    <t>-542.028508114453 331.180208964828 315.460798145548</t>
  </si>
  <si>
    <t>-635.768072617397 320.326643646586 767.918928444376</t>
  </si>
  <si>
    <t>-490.741100752858 325.415541128164 837.381896918094</t>
  </si>
  <si>
    <t>-502.536687970957 161.278828921185 -101.339865750982</t>
  </si>
  <si>
    <t>-500.693645173704 120.738590098802 312.248975818806</t>
  </si>
  <si>
    <t>-546.746261073172 40.7565948200172 766.532571486552</t>
  </si>
  <si>
    <t>-398.595519309219 40.9507014652058 829.263240538182</t>
  </si>
  <si>
    <t>9763-20170724T120928.640762300.bin</t>
  </si>
  <si>
    <t>-504.660627682044 253.39542352207 -98.1770575257879</t>
  </si>
  <si>
    <t>-519.785978715169 254.167270695135 -207.849863174269</t>
  </si>
  <si>
    <t>-526.252172955515 255.380542019963 -300.491790939177</t>
  </si>
  <si>
    <t>-530.514307772957 256.570779619045 -384.268710124817</t>
  </si>
  <si>
    <t>-532.624539472481 257.756966954934 -468.127443225736</t>
  </si>
  <si>
    <t>-533.350248372768 259.403372404541 -590.771841334609</t>
  </si>
  <si>
    <t>-515.623786096036 259.118597162733 -667.099471328522</t>
  </si>
  <si>
    <t>-528.939927013338 289.771385711731 -536.563352031721</t>
  </si>
  <si>
    <t>-506.472463357329 442.295602716882 -512.738062660643</t>
  </si>
  <si>
    <t>-398.426393306616 495.051244117219 -257.548997515798</t>
  </si>
  <si>
    <t>-174.613129774597 474.177827088927 -199.064489875199</t>
  </si>
  <si>
    <t>-537.123717054462 227.590350077006 -537.34965447671</t>
  </si>
  <si>
    <t>-569.263436762025 77.3752757669154 -510.126582257345</t>
  </si>
  <si>
    <t>-612.438106266744 54.8862946661372 -232.261963574888</t>
  </si>
  <si>
    <t>-392.662855821987 123.603351211823 -262.681678146663</t>
  </si>
  <si>
    <t>-507.351194406457 345.831612039464 -98.4227745759624</t>
  </si>
  <si>
    <t>-540.869011674672 331.324673588238 315.544251805961</t>
  </si>
  <si>
    <t>-635.794549804857 320.240262331726 767.764226505143</t>
  </si>
  <si>
    <t>-490.87651021274 325.405870248062 837.448636668926</t>
  </si>
  <si>
    <t>-502.124040600816 161.035007591331 -101.35053171709</t>
  </si>
  <si>
    <t>-500.41716239906 120.512613475751 312.24061616331</t>
  </si>
  <si>
    <t>-546.628614117339 40.7718015113871 766.544018750105</t>
  </si>
  <si>
    <t>-398.479336729204 40.8628989636095 829.27843537314</t>
  </si>
  <si>
    <t>9763-20170724T120928.707958400.bin</t>
  </si>
  <si>
    <t>-503.897020974301 252.872344609004 -98.1538272541475</t>
  </si>
  <si>
    <t>-519.136722310971 253.701097031977 -207.810464293674</t>
  </si>
  <si>
    <t>-525.701256121693 254.94883595804 -300.445032195273</t>
  </si>
  <si>
    <t>-530.053320606788 256.165816141002 -384.216896056593</t>
  </si>
  <si>
    <t>-532.254758588075 257.373446589733 -468.072965657694</t>
  </si>
  <si>
    <t>-533.115509563416 259.044676886315 -590.716305620067</t>
  </si>
  <si>
    <t>-515.147701506935 258.648653301922 -666.986974081649</t>
  </si>
  <si>
    <t>-528.587814168108 289.394121616438 -536.506943654048</t>
  </si>
  <si>
    <t>-505.712002155743 441.867375261092 -512.74122987996</t>
  </si>
  <si>
    <t>-397.401662055986 494.176846342923 -257.572255230277</t>
  </si>
  <si>
    <t>-173.646292290772 473.063043316062 -198.952665699154</t>
  </si>
  <si>
    <t>-536.887860732508 227.228544732149 -537.295914610485</t>
  </si>
  <si>
    <t>-569.10087017909 77.0411008115084 -510.044320492124</t>
  </si>
  <si>
    <t>-611.859239149344 54.7189129412548 -232.101674875845</t>
  </si>
  <si>
    <t>-392.02580914853 123.518402529709 -261.908297724081</t>
  </si>
  <si>
    <t>-506.470389885715 345.49779006237 -98.3144245354802</t>
  </si>
  <si>
    <t>-539.213146436708 331.408751533878 315.729129195119</t>
  </si>
  <si>
    <t>-635.999804333879 320.084401224555 767.640773700273</t>
  </si>
  <si>
    <t>-491.180316718211 325.629564102737 837.500520126764</t>
  </si>
  <si>
    <t>-501.494589168997 160.273936375494 -101.385164169089</t>
  </si>
  <si>
    <t>-499.455838338947 119.834515194826 312.212643779337</t>
  </si>
  <si>
    <t>-546.263276589852 40.718496412351 766.646763084928</t>
  </si>
  <si>
    <t>-398.203348663108 40.781689385718 829.591770802762</t>
  </si>
  <si>
    <t>9763-20170724T120928.741048000.bin</t>
  </si>
  <si>
    <t>-503.719919109033 252.575843162585 -98.078613414464</t>
  </si>
  <si>
    <t>-519.061217880077 253.431806297638 -207.72075745127</t>
  </si>
  <si>
    <t>-525.723353223332 254.699464354884 -300.348247023984</t>
  </si>
  <si>
    <t>-530.16844014021 255.932885949029 -384.114940380115</t>
  </si>
  <si>
    <t>-532.467873526765 257.154853161973 -467.968180133274</t>
  </si>
  <si>
    <t>-533.477408115699 258.845048346999 -590.610083093545</t>
  </si>
  <si>
    <t>-515.355877194134 258.363359910816 -666.843834143704</t>
  </si>
  <si>
    <t>-528.876796025949 289.18524592196 -536.401699281318</t>
  </si>
  <si>
    <t>-505.849979893093 441.648665756005 -512.671811552436</t>
  </si>
  <si>
    <t>-397.329238401473 493.469064278118 -257.492506994457</t>
  </si>
  <si>
    <t>-173.633725406409 472.162737490704 -198.714254809294</t>
  </si>
  <si>
    <t>-537.192075095476 227.021493498161 -537.190060334226</t>
  </si>
  <si>
    <t>-569.252401175811 76.8063343058543 -509.923697955854</t>
  </si>
  <si>
    <t>-611.767774444881 54.5309775654946 -231.94022564405</t>
  </si>
  <si>
    <t>-391.981669446847 123.598273661461 -261.47474789961</t>
  </si>
  <si>
    <t>-506.253259853242 345.383712702554 -98.1613686595713</t>
  </si>
  <si>
    <t>-538.252773163656 331.815199432994 315.957563252702</t>
  </si>
  <si>
    <t>-636.098921857934 320.217370444384 767.613019191184</t>
  </si>
  <si>
    <t>-491.275587284915 325.451098900026 837.488910767944</t>
  </si>
  <si>
    <t>-501.335634603592 159.791387059962 -101.35444102007</t>
  </si>
  <si>
    <t>-498.804739399977 119.427425325867 312.247909016558</t>
  </si>
  <si>
    <t>-545.992327591573 40.6947724726033 766.776069136282</t>
  </si>
  <si>
    <t>-398.039199831529 40.5473977552267 829.971699833931</t>
  </si>
  <si>
    <t>9763-20170724T120928.773138600.bin</t>
  </si>
  <si>
    <t>-503.51769279315 252.179126346952 -97.9042693517459</t>
  </si>
  <si>
    <t>-519.06446697158 253.073974902987 -207.517151699075</t>
  </si>
  <si>
    <t>-525.903992800688 254.38202098503 -300.13112045059</t>
  </si>
  <si>
    <t>-530.510829301609 255.653031056038 -383.888436609019</t>
  </si>
  <si>
    <t>-532.973369046358 256.914300233384 -467.736447744838</t>
  </si>
  <si>
    <t>-534.222729024469 258.663206170805 -590.375435848918</t>
  </si>
  <si>
    <t>-515.966851988519 258.106106965703 -666.576607805946</t>
  </si>
  <si>
    <t>-529.52364059065 288.978393462113 -536.161574169187</t>
  </si>
  <si>
    <t>-506.409329304914 441.439331026693 -512.482944697869</t>
  </si>
  <si>
    <t>-397.924749969031 492.807968477789 -257.196902024592</t>
  </si>
  <si>
    <t>-174.246939182364 471.439823494411 -198.37388093743</t>
  </si>
  <si>
    <t>-537.825381034573 226.81331682756 -536.963449352323</t>
  </si>
  <si>
    <t>-569.694839052088 76.5572523674246 -509.669891057483</t>
  </si>
  <si>
    <t>-612.045830699158 54.106070939871 -231.675407900283</t>
  </si>
  <si>
    <t>-392.384432280934 123.665195107835 -260.982991381735</t>
  </si>
  <si>
    <t>-506.156109340371 345.123744322425 -97.9458828117428</t>
  </si>
  <si>
    <t>-536.93689022356 332.107538017078 316.283146914518</t>
  </si>
  <si>
    <t>-636.229205162986 320.204358885572 767.587427963368</t>
  </si>
  <si>
    <t>-491.422211291063 325.706785061832 837.476439008549</t>
  </si>
  <si>
    <t>-501.005765609179 159.276081059319 -101.239637045199</t>
  </si>
  <si>
    <t>-498.05632033974 119.162980706835 312.384360597501</t>
  </si>
  <si>
    <t>-545.698957358039 40.722937377021 766.930968500197</t>
  </si>
  <si>
    <t>-397.870600347496 40.5672730379306 830.417865181648</t>
  </si>
  <si>
    <t>9763-20170724T120928.842038200.bin</t>
  </si>
  <si>
    <t>-502.924756660092 251.521813367584 -97.387228001353</t>
  </si>
  <si>
    <t>-519.130353176223 252.390077530049 -206.904842320814</t>
  </si>
  <si>
    <t>-526.451544239796 253.750871572566 -299.481275580905</t>
  </si>
  <si>
    <t>-531.46190684862 255.097664650254 -383.214245632777</t>
  </si>
  <si>
    <t>-534.295281983697 256.46267147629 -467.048898978106</t>
  </si>
  <si>
    <t>-536.049533217384 258.393098018356 -589.678952589454</t>
  </si>
  <si>
    <t>-517.545888273837 257.722257388788 -665.819416760498</t>
  </si>
  <si>
    <t>-531.19784315303 288.637404129221 -535.438880620119</t>
  </si>
  <si>
    <t>-508.076164686911 441.124246004742 -511.971292551069</t>
  </si>
  <si>
    <t>-400.670049206888 492.80974534987 -256.293522564287</t>
  </si>
  <si>
    <t>-177.114730980957 471.251210868788 -197.075603174893</t>
  </si>
  <si>
    <t>-539.361766805318 226.454665661674 -536.300977088804</t>
  </si>
  <si>
    <t>-570.825878432606 76.136819001299 -508.899603738816</t>
  </si>
  <si>
    <t>-612.509342577221 53.2196936454081 -230.842173877335</t>
  </si>
  <si>
    <t>-393.094197620316 123.591920080391 -260.053605033568</t>
  </si>
  <si>
    <t>-506.097799718802 344.901867154986 -97.3994696225178</t>
  </si>
  <si>
    <t>-534.991626745172 332.242959762812 316.976600518469</t>
  </si>
  <si>
    <t>-636.743991587569 320.287841037385 767.936756821722</t>
  </si>
  <si>
    <t>-491.742946283766 325.620638658137 837.435512327609</t>
  </si>
  <si>
    <t>-499.965108385659 158.0560083826 -100.768059556944</t>
  </si>
  <si>
    <t>-496.001678873074 119.562327153592 313.001388181897</t>
  </si>
  <si>
    <t>-545.224919761731 40.899852320038 767.298782016145</t>
  </si>
  <si>
    <t>-397.573856096114 40.7503999520472 831.196869114274</t>
  </si>
  <si>
    <t>9763-20170724T120928.874125000.bin</t>
  </si>
  <si>
    <t>-502.962387328109 251.247855578258 -96.9875123831641</t>
  </si>
  <si>
    <t>-519.46211273792 252.012743741347 -206.462024546666</t>
  </si>
  <si>
    <t>-527.030978296218 253.358975453082 -299.018696005571</t>
  </si>
  <si>
    <t>-532.263190261348 254.721809532322 -382.737707904831</t>
  </si>
  <si>
    <t>-535.315246609432 256.132600084553 -466.56400495103</t>
  </si>
  <si>
    <t>-537.384440581535 258.162848892742 -589.187567644041</t>
  </si>
  <si>
    <t>-518.79083192337 257.427394130231 -665.305406127245</t>
  </si>
  <si>
    <t>-532.420249463324 288.36677228254 -534.935046082996</t>
  </si>
  <si>
    <t>-509.303475505187 440.869870152994 -511.545879424692</t>
  </si>
  <si>
    <t>-402.928926309732 493.004807107281 -255.528419234708</t>
  </si>
  <si>
    <t>-179.380227652421 470.992711331136 -196.452289101781</t>
  </si>
  <si>
    <t>-540.532638036482 226.17765345125 -535.827744490967</t>
  </si>
  <si>
    <t>-571.742499048207 75.8125518377915 -508.384862682848</t>
  </si>
  <si>
    <t>-612.693446480956 52.545073546167 -230.247708404724</t>
  </si>
  <si>
    <t>-393.455772704807 123.387595180123 -259.653800017522</t>
  </si>
  <si>
    <t>-506.563977862389 344.96913820982 -96.9816857038934</t>
  </si>
  <si>
    <t>-535.048675822683 332.142951642182 317.417466473114</t>
  </si>
  <si>
    <t>-637.232435738715 320.491168288115 768.44648155548</t>
  </si>
  <si>
    <t>-491.885338757528 325.393091034839 837.250684685104</t>
  </si>
  <si>
    <t>-499.683664092752 157.465857251713 -100.383137079508</t>
  </si>
  <si>
    <t>-495.167588812525 119.897706550486 313.465670405536</t>
  </si>
  <si>
    <t>-545.07212465628 40.9365009809671 767.569380262745</t>
  </si>
  <si>
    <t>-397.46474984454 40.1565207926728 831.563773740439</t>
  </si>
  <si>
    <t>9763-20170724T120928.942309200.bin</t>
  </si>
  <si>
    <t>-503.56476962535 251.409261985783 -96.0898443269331</t>
  </si>
  <si>
    <t>-520.507451683041 251.846438126476 -205.498481452114</t>
  </si>
  <si>
    <t>-528.413948371211 253.116038153323 -298.028044566761</t>
  </si>
  <si>
    <t>-533.931621433696 254.486579082998 -381.728717207993</t>
  </si>
  <si>
    <t>-537.24644710877 255.983270158908 -465.543530942276</t>
  </si>
  <si>
    <t>-539.671723103328 258.22426179283 -588.156741415243</t>
  </si>
  <si>
    <t>-520.94118198817 257.39970960841 -664.240290883243</t>
  </si>
  <si>
    <t>-534.639164924226 288.346362976127 -533.865146793864</t>
  </si>
  <si>
    <t>-511.90650766138 440.915801423299 -510.619958643812</t>
  </si>
  <si>
    <t>-407.171226579077 493.883629493552 -254.098085958825</t>
  </si>
  <si>
    <t>-183.440536345165 471.524300070972 -195.847004769415</t>
  </si>
  <si>
    <t>-542.575852001052 226.135731936407 -534.845198682383</t>
  </si>
  <si>
    <t>-573.21612609727 75.6581280176169 -507.407621650723</t>
  </si>
  <si>
    <t>-612.323170379477 51.4592185950321 -229.084658311781</t>
  </si>
  <si>
    <t>-393.438181052135 122.966226810354 -259.492379182823</t>
  </si>
  <si>
    <t>-507.968834658966 345.484692408916 -96.1643225544686</t>
  </si>
  <si>
    <t>-536.872555985259 332.416589658931 318.198379534211</t>
  </si>
  <si>
    <t>-638.118182017212 321.169704514769 769.453596712201</t>
  </si>
  <si>
    <t>-492.055760161276 325.049927129955 836.792450841558</t>
  </si>
  <si>
    <t>-499.381790127124 157.516797327054 -99.3673242262845</t>
  </si>
  <si>
    <t>-494.183081710353 121.162863578673 314.581936911862</t>
  </si>
  <si>
    <t>-544.896339586778 41.3305302087324 768.235053643001</t>
  </si>
  <si>
    <t>-397.278106809899 40.4641114806507 832.203354931097</t>
  </si>
  <si>
    <t>9763-20170724T120929.006485100.bin</t>
  </si>
  <si>
    <t>-504.89165276414 251.798939328432 -95.6386152248675</t>
  </si>
  <si>
    <t>-522.045723538149 252.050946089733 -205.015002348568</t>
  </si>
  <si>
    <t>-530.198886326879 253.30880618246 -297.523197262523</t>
  </si>
  <si>
    <t>-535.963309204959 254.7254123466 -381.206597915004</t>
  </si>
  <si>
    <t>-539.546532674223 256.328356889034 -465.008273626459</t>
  </si>
  <si>
    <t>-542.385427037147 258.79259028435 -587.608449094194</t>
  </si>
  <si>
    <t>-523.680936818048 257.994748675972 -663.698582488303</t>
  </si>
  <si>
    <t>-537.326654883412 288.83521035169 -533.275265999945</t>
  </si>
  <si>
    <t>-515.161038857738 441.490266419321 -509.935380008744</t>
  </si>
  <si>
    <t>-411.111196124054 493.673467641548 -252.974168439039</t>
  </si>
  <si>
    <t>-187.178089739255 470.878153990914 -195.67790584564</t>
  </si>
  <si>
    <t>-544.952762552967 226.587654889461 -534.349696076808</t>
  </si>
  <si>
    <t>-574.685735524188 75.8825331182475 -507.11872975394</t>
  </si>
  <si>
    <t>-610.294604868586 50.795146370692 -228.40526554706</t>
  </si>
  <si>
    <t>-391.782240021916 123.134798807337 -259.515503471564</t>
  </si>
  <si>
    <t>-510.048143641469 346.178599038925 -95.8799440983648</t>
  </si>
  <si>
    <t>-539.595568117766 332.288615004023 318.410525309498</t>
  </si>
  <si>
    <t>-638.644832459752 321.546420248321 770.111263950207</t>
  </si>
  <si>
    <t>-492.19685637917 324.920933949069 836.635325901567</t>
  </si>
  <si>
    <t>-499.929002330876 157.593115391039 -98.7957915406383</t>
  </si>
  <si>
    <t>-493.61878478754 121.923458403983 315.197564744473</t>
  </si>
  <si>
    <t>-544.694449145652 41.6093664224104 768.810074724523</t>
  </si>
  <si>
    <t>-397.092420227991 40.900040943744 832.817731265668</t>
  </si>
  <si>
    <t>9763-20170724T120929.037568300.bin</t>
  </si>
  <si>
    <t>-505.571033195059 252.092824224378 -95.5272988788165</t>
  </si>
  <si>
    <t>-522.755296219162 252.30143681021 -204.898944768035</t>
  </si>
  <si>
    <t>-530.970939669586 253.566331353443 -297.401584925685</t>
  </si>
  <si>
    <t>-536.805766142327 255.006052657875 -381.079668721212</t>
  </si>
  <si>
    <t>-540.472610760173 256.651006854673 -464.877004427658</t>
  </si>
  <si>
    <t>-543.447562908572 259.197868849396 -587.472121403545</t>
  </si>
  <si>
    <t>-524.7389448678 258.433760953654 -663.56175637439</t>
  </si>
  <si>
    <t>-538.390700126411 289.21153660845 -533.122769975395</t>
  </si>
  <si>
    <t>-516.340821552049 441.885214537886 -509.87606190944</t>
  </si>
  <si>
    <t>-412.733637517545 494.030212925053 -252.728007415695</t>
  </si>
  <si>
    <t>-188.827866093084 470.813343350783 -195.494051618882</t>
  </si>
  <si>
    <t>-545.893578429384 226.949237934801 -534.234134990297</t>
  </si>
  <si>
    <t>-575.388534199574 76.1922856988372 -507.131179629633</t>
  </si>
  <si>
    <t>-607.760004489682 49.7812802488952 -228.145299985782</t>
  </si>
  <si>
    <t>-389.95412913554 124.173394507505 -259.369660057912</t>
  </si>
  <si>
    <t>-510.945756517002 346.4655765136 -95.8269946420905</t>
  </si>
  <si>
    <t>-541.006012086042 332.274998233774 318.416401277351</t>
  </si>
  <si>
    <t>-638.860463409322 321.644556389494 770.407545339373</t>
  </si>
  <si>
    <t>-492.277369379533 324.933132997503 836.637514966851</t>
  </si>
  <si>
    <t>-500.302310687333 157.853513041169 -98.6030221974909</t>
  </si>
  <si>
    <t>-493.378438620939 122.265376126179 315.387550009045</t>
  </si>
  <si>
    <t>-544.527022218771 41.6474538328553 769.037248625512</t>
  </si>
  <si>
    <t>-396.999227555604 40.7701876915567 833.213481296699</t>
  </si>
  <si>
    <t>9763-20170724T120929.105264500.bin</t>
  </si>
  <si>
    <t>-507.072224225414 252.515508254302 -95.2845407306708</t>
  </si>
  <si>
    <t>-524.35741878074 252.674650455693 -204.640455836582</t>
  </si>
  <si>
    <t>-532.751267446489 253.889038530476 -297.127694312795</t>
  </si>
  <si>
    <t>-538.78507758517 255.280873072535 -380.792524495789</t>
  </si>
  <si>
    <t>-542.68914205031 256.880367698423 -464.579850478754</t>
  </si>
  <si>
    <t>-546.052912292243 259.365843059185 -587.166236024094</t>
  </si>
  <si>
    <t>-527.48443509551 258.571275310744 -663.289817229888</t>
  </si>
  <si>
    <t>-540.989996634676 289.426223763604 -532.843283602015</t>
  </si>
  <si>
    <t>-519.454137046488 442.215852474299 -509.78854211763</t>
  </si>
  <si>
    <t>-415.736219283596 493.365927730431 -252.485547210825</t>
  </si>
  <si>
    <t>-191.869855870816 469.674082303495 -195.292256721074</t>
  </si>
  <si>
    <t>-548.163805186302 227.124472214918 -533.90959157046</t>
  </si>
  <si>
    <t>-576.423967650631 76.0828523695382 -507.004967981467</t>
  </si>
  <si>
    <t>-601.235361992731 47.0545850467138 -227.504847573081</t>
  </si>
  <si>
    <t>-385.509005855907 126.822703724973 -259.873119450207</t>
  </si>
  <si>
    <t>-512.984625747411 347.069410485303 -95.7507601606683</t>
  </si>
  <si>
    <t>-542.997299635827 332.384200776233 318.478917402158</t>
  </si>
  <si>
    <t>-639.086480173821 321.955998582272 770.830579107975</t>
  </si>
  <si>
    <t>-492.325765095767 324.569978619139 836.696254717893</t>
  </si>
  <si>
    <t>-501.342867479578 158.039522256258 -98.316639015196</t>
  </si>
  <si>
    <t>-493.133452771182 122.712034133714 315.672744409105</t>
  </si>
  <si>
    <t>-544.280827502506 41.7581600572453 769.327318490107</t>
  </si>
  <si>
    <t>-396.851914953091 40.9967416188438 833.731969747637</t>
  </si>
  <si>
    <t>9763-20170724T120929.138351900.bin</t>
  </si>
  <si>
    <t>-507.73925594792 252.596994590573 -95.2577851889843</t>
  </si>
  <si>
    <t>-525.09033770912 252.728178115614 -204.603201358426</t>
  </si>
  <si>
    <t>-533.607610817462 253.905367911942 -297.079720834595</t>
  </si>
  <si>
    <t>-539.780794899085 255.25867723396 -380.734952845136</t>
  </si>
  <si>
    <t>-543.852319292844 256.817538864261 -464.515191059869</t>
  </si>
  <si>
    <t>-547.491726502226 259.242896795438 -587.094998270368</t>
  </si>
  <si>
    <t>-529.043827016388 258.404824656759 -663.247392697378</t>
  </si>
  <si>
    <t>-542.388932228928 289.339087222325 -532.795573021901</t>
  </si>
  <si>
    <t>-521.119500916634 442.173390170231 -509.83829917248</t>
  </si>
  <si>
    <t>-417.205861804432 493.291629900065 -252.60795481083</t>
  </si>
  <si>
    <t>-193.308376778437 469.605905583502 -195.533928216701</t>
  </si>
  <si>
    <t>-549.40055045359 227.018447516509 -533.820414017995</t>
  </si>
  <si>
    <t>-576.922581372424 75.851355736314 -506.842973861359</t>
  </si>
  <si>
    <t>-597.665784809084 45.9194256761284 -227.106665464351</t>
  </si>
  <si>
    <t>-383.238007143659 128.651639574189 -260.643216099054</t>
  </si>
  <si>
    <t>-513.818136723211 347.164918939412 -95.7396059820717</t>
  </si>
  <si>
    <t>-543.49082337796 332.51998546412 318.515939780001</t>
  </si>
  <si>
    <t>-639.176664989765 321.962054099457 770.961636051279</t>
  </si>
  <si>
    <t>-492.370387526026 324.539880567427 836.72705699673</t>
  </si>
  <si>
    <t>-501.795511080856 158.081769961774 -98.2700256938751</t>
  </si>
  <si>
    <t>-493.245259528014 122.891354212426 315.724139517602</t>
  </si>
  <si>
    <t>-544.178844104001 41.8088244707671 769.401080592567</t>
  </si>
  <si>
    <t>-396.805560441084 40.4495287103998 833.92305153061</t>
  </si>
  <si>
    <t>9763-20170724T120929.206044600.bin</t>
  </si>
  <si>
    <t>-508.589149466403 253.012384805699 -95.2395112968644</t>
  </si>
  <si>
    <t>-526.087244986958 253.063598506453 -204.561527016748</t>
  </si>
  <si>
    <t>-534.858577768138 254.135998711299 -297.015614569038</t>
  </si>
  <si>
    <t>-541.314597825007 255.380563310207 -380.651100202824</t>
  </si>
  <si>
    <t>-545.723122636973 256.819920512283 -464.416523240032</t>
  </si>
  <si>
    <t>-549.914751910939 259.061605474933 -586.98208071132</t>
  </si>
  <si>
    <t>-531.723599221656 258.091244162842 -663.194605544636</t>
  </si>
  <si>
    <t>-544.673871070822 289.250962893896 -532.747668830772</t>
  </si>
  <si>
    <t>-523.766668724867 442.161322652442 -510.068186415552</t>
  </si>
  <si>
    <t>-419.869567470233 493.863290982862 -252.947793035978</t>
  </si>
  <si>
    <t>-196.01859758246 469.854356198639 -195.826496829183</t>
  </si>
  <si>
    <t>-551.477112080402 226.905143050048 -533.6551624641</t>
  </si>
  <si>
    <t>-578.1087876313 75.5642685990069 -506.690662459943</t>
  </si>
  <si>
    <t>-590.326141369196 44.7154856715345 -226.551902727074</t>
  </si>
  <si>
    <t>-378.78717803668 133.204946512637 -263.557438894981</t>
  </si>
  <si>
    <t>-515.033442933605 347.529155493455 -95.7282689600672</t>
  </si>
  <si>
    <t>-544.049327653292 332.853527165792 318.572703115342</t>
  </si>
  <si>
    <t>-639.305883619892 322.033223756698 771.143615440668</t>
  </si>
  <si>
    <t>-492.451163540942 324.32344776978 836.811562609657</t>
  </si>
  <si>
    <t>-502.319455192836 158.561189953668 -98.1928618683428</t>
  </si>
  <si>
    <t>-493.225912660556 123.370672767634 315.789652755857</t>
  </si>
  <si>
    <t>-543.982034037721 41.9884306399263 769.489495895163</t>
  </si>
  <si>
    <t>-396.686457436257 40.6281770082478 834.188619098623</t>
  </si>
  <si>
    <t>9763-20170724T120929.258182500.bin</t>
  </si>
  <si>
    <t>-508.934481086225 253.183142384765 -95.1842068337758</t>
  </si>
  <si>
    <t>-526.525401540049 253.196425126047 -204.491301100105</t>
  </si>
  <si>
    <t>-535.423976137246 254.23060309504 -296.933655998694</t>
  </si>
  <si>
    <t>-542.014943114982 255.438564045709 -380.559256336318</t>
  </si>
  <si>
    <t>-546.578366689356 256.841213056407 -464.316904525106</t>
  </si>
  <si>
    <t>-551.018385208397 259.029588030216 -586.874680507116</t>
  </si>
  <si>
    <t>-532.923768802605 257.986502030664 -663.109180970735</t>
  </si>
  <si>
    <t>-545.684394520674 289.244191717183 -532.663443055565</t>
  </si>
  <si>
    <t>-524.747523489139 442.171225161679 -510.107341175805</t>
  </si>
  <si>
    <t>-421.233434103466 494.475961681747 -252.954435132315</t>
  </si>
  <si>
    <t>-197.383987692318 470.116419675466 -195.975664689515</t>
  </si>
  <si>
    <t>-552.455955272384 226.894260010018 -533.531379151189</t>
  </si>
  <si>
    <t>-578.888407135792 75.5251198656074 -506.513037358242</t>
  </si>
  <si>
    <t>-586.603719733722 45.0288199787851 -226.175606409112</t>
  </si>
  <si>
    <t>-376.306648238443 135.593859517923 -265.183391215611</t>
  </si>
  <si>
    <t>-515.466123658488 347.665768804303 -95.6922931860998</t>
  </si>
  <si>
    <t>-544.256817699405 332.968932296936 318.623625968914</t>
  </si>
  <si>
    <t>-639.387597645986 322.031282879497 771.241872870548</t>
  </si>
  <si>
    <t>-492.507474207381 324.289361624486 836.853958602763</t>
  </si>
  <si>
    <t>-502.585939380939 158.66090389267 -98.111881614735</t>
  </si>
  <si>
    <t>-492.94047616067 123.78199004393 315.884549115333</t>
  </si>
  <si>
    <t>-543.928855797067 42.1109690355656 769.50877706205</t>
  </si>
  <si>
    <t>-396.636660195784 41.0159023592626 834.220721322292</t>
  </si>
  <si>
    <t>9763-20170724T120929.308322200.bin</t>
  </si>
  <si>
    <t>-509.487155881931 253.337541702966 -95.0178926846366</t>
  </si>
  <si>
    <t>-527.267004530331 253.283364570909 -204.294379335303</t>
  </si>
  <si>
    <t>-536.395253458008 254.158483355982 -296.716028814718</t>
  </si>
  <si>
    <t>-543.224952661507 255.185099288293 -380.32482824669</t>
  </si>
  <si>
    <t>-548.059892508481 256.371898614888 -464.070651965058</t>
  </si>
  <si>
    <t>-552.934373140138 258.208707066227 -586.617737634057</t>
  </si>
  <si>
    <t>-535.107127658521 256.926476824239 -662.911587963592</t>
  </si>
  <si>
    <t>-547.495044969489 288.58791168977 -532.509011786412</t>
  </si>
  <si>
    <t>-526.923213055019 441.635105632201 -510.342009402019</t>
  </si>
  <si>
    <t>-423.692065090452 494.297195699403 -253.14835377688</t>
  </si>
  <si>
    <t>-199.752643064689 469.163025932856 -196.863933828666</t>
  </si>
  <si>
    <t>-554.096014549179 226.217315751192 -533.181294113244</t>
  </si>
  <si>
    <t>-579.535442844509 74.7983633081581 -505.595181513307</t>
  </si>
  <si>
    <t>-579.741496353606 44.1121786538681 -225.172422484568</t>
  </si>
  <si>
    <t>-372.334068661415 139.528933698511 -267.908685392322</t>
  </si>
  <si>
    <t>-516.056743265766 347.881548127432 -95.5642110035193</t>
  </si>
  <si>
    <t>-544.398200075252 333.087102702255 318.779263136035</t>
  </si>
  <si>
    <t>-639.540945237951 322.027895053558 771.400406911858</t>
  </si>
  <si>
    <t>-492.610638816389 324.229689318282 836.902068021086</t>
  </si>
  <si>
    <t>-503.173920341919 158.821120656984 -97.9231551851481</t>
  </si>
  <si>
    <t>-492.168515043522 124.453992175154 316.082172162833</t>
  </si>
  <si>
    <t>-543.91463035107 42.4086789736589 769.515345610732</t>
  </si>
  <si>
    <t>-396.572422459911 41.2691880020707 834.112513428377</t>
  </si>
  <si>
    <t>9763-20170724T120929.339406100.bin</t>
  </si>
  <si>
    <t>-509.668599016548 253.575151799264 -94.9730014377027</t>
  </si>
  <si>
    <t>-527.511999272424 253.475048034695 -204.239181941271</t>
  </si>
  <si>
    <t>-536.720442265191 254.261221090064 -296.653536437877</t>
  </si>
  <si>
    <t>-543.634587836399 255.187311445867 -380.256686691151</t>
  </si>
  <si>
    <t>-548.566943340981 256.254373623962 -463.998382678029</t>
  </si>
  <si>
    <t>-553.598339094079 257.896946669668 -586.541841411788</t>
  </si>
  <si>
    <t>-535.974769594489 256.53406197493 -662.881587366244</t>
  </si>
  <si>
    <t>-548.149509879323 288.368219700155 -532.485789422203</t>
  </si>
  <si>
    <t>-527.836493565525 441.460350816668 -510.464666474</t>
  </si>
  <si>
    <t>-424.670930265118 494.314980937329 -253.284049246357</t>
  </si>
  <si>
    <t>-200.620082405613 469.152534313842 -197.457835128319</t>
  </si>
  <si>
    <t>-554.631692504508 225.984329567506 -533.055844673028</t>
  </si>
  <si>
    <t>-579.507038703494 74.5017788442901 -505.226666607255</t>
  </si>
  <si>
    <t>-576.753401644103 43.6049894096936 -224.840483688707</t>
  </si>
  <si>
    <t>-370.901659766795 141.693612969117 -269.025074617218</t>
  </si>
  <si>
    <t>-516.329247401431 348.142602054724 -95.5159770882244</t>
  </si>
  <si>
    <t>-544.39070518375 333.319098691134 318.845424595966</t>
  </si>
  <si>
    <t>-639.61453871203 321.966969951277 771.436859046088</t>
  </si>
  <si>
    <t>-492.668485085336 324.187294258353 836.902533647597</t>
  </si>
  <si>
    <t>-503.234582978689 159.152175060351 -97.8683321238565</t>
  </si>
  <si>
    <t>-491.981477966217 124.7200265155 316.124856747356</t>
  </si>
  <si>
    <t>-543.887599989697 42.5149966124884 769.508483854617</t>
  </si>
  <si>
    <t>-396.529676630767 41.4701508824942 834.071343750925</t>
  </si>
  <si>
    <t>9763-20170724T120929.376503600.bin</t>
  </si>
  <si>
    <t>-509.692783511984 254.024692622776 -94.9574726110956</t>
  </si>
  <si>
    <t>-527.602927137578 253.828869070772 -204.212630784548</t>
  </si>
  <si>
    <t>-536.896213805022 254.501584807587 -296.619418172155</t>
  </si>
  <si>
    <t>-543.899433311335 255.309945705088 -380.216337563361</t>
  </si>
  <si>
    <t>-548.933531212218 256.247288201867 -463.953510936134</t>
  </si>
  <si>
    <t>-554.128442820886 257.685716384293 -586.492747995772</t>
  </si>
  <si>
    <t>-536.782199635436 256.273180789615 -662.895144451297</t>
  </si>
  <si>
    <t>-548.678009801002 288.254231278763 -532.49178601498</t>
  </si>
  <si>
    <t>-528.690966856633 441.421303950687 -510.59916694773</t>
  </si>
  <si>
    <t>-425.724649417517 494.541272462047 -253.393506658336</t>
  </si>
  <si>
    <t>-201.625456655772 469.315502477757 -197.789927858504</t>
  </si>
  <si>
    <t>-555.019873642158 225.855061365396 -532.955430846373</t>
  </si>
  <si>
    <t>-579.321608209998 74.3385982217487 -504.857609504985</t>
  </si>
  <si>
    <t>-574.583964861208 43.1619756497159 -224.528789729857</t>
  </si>
  <si>
    <t>-370.299302800909 143.924877848483 -269.951217787546</t>
  </si>
  <si>
    <t>-516.516810579683 348.594763377735 -95.509892750885</t>
  </si>
  <si>
    <t>-544.344278792517 333.780874997542 318.867656447913</t>
  </si>
  <si>
    <t>-639.664279640077 321.995156279333 771.462734711171</t>
  </si>
  <si>
    <t>-492.708432725349 323.91067459806 836.916020202506</t>
  </si>
  <si>
    <t>-503.039166244319 159.639840592909 -97.8147342139137</t>
  </si>
  <si>
    <t>-491.875708532226 125.070465195588 316.16954234022</t>
  </si>
  <si>
    <t>-543.809889124096 42.590465387681 769.531638299265</t>
  </si>
  <si>
    <t>-396.478953928229 41.2621380888327 834.150900013652</t>
  </si>
  <si>
    <t>9763-20170724T120929.439128000.bin</t>
  </si>
  <si>
    <t>-509.539589698952 255.152575002395 -94.7880276797877</t>
  </si>
  <si>
    <t>-527.515637195803 254.760609808804 -204.031696236882</t>
  </si>
  <si>
    <t>-536.880832413033 255.199215122443 -296.432699432985</t>
  </si>
  <si>
    <t>-543.957100887736 255.763119647965 -380.025497114749</t>
  </si>
  <si>
    <t>-549.07374692929 256.424334127269 -463.760253845398</t>
  </si>
  <si>
    <t>-554.400583687583 257.425214068926 -586.298250429098</t>
  </si>
  <si>
    <t>-537.669707341014 255.956696455444 -662.836735485608</t>
  </si>
  <si>
    <t>-549.032120358507 288.20002993958 -532.406491181241</t>
  </si>
  <si>
    <t>-529.855783108769 441.491802832251 -510.733317116839</t>
  </si>
  <si>
    <t>-428.325436807442 495.628854758972 -253.168877304153</t>
  </si>
  <si>
    <t>-204.029331720883 470.575341091134 -198.286012436593</t>
  </si>
  <si>
    <t>-555.094312256759 225.771951426862 -532.652801033177</t>
  </si>
  <si>
    <t>-578.444071520959 74.1648759225436 -504.183689463968</t>
  </si>
  <si>
    <t>-572.6544668055 43.529670022665 -223.815164030182</t>
  </si>
  <si>
    <t>-370.746674854696 148.113184995961 -271.185967664727</t>
  </si>
  <si>
    <t>-516.916763048021 349.612777689843 -95.4009096782371</t>
  </si>
  <si>
    <t>-544.128990570357 334.785752320102 319.017102583828</t>
  </si>
  <si>
    <t>-639.772236249386 322.116995750118 771.548883788257</t>
  </si>
  <si>
    <t>-492.797999780508 323.944019445767 836.963424541896</t>
  </si>
  <si>
    <t>-502.352476476806 160.833657461743 -97.5394496035487</t>
  </si>
  <si>
    <t>-491.059576221309 126.029598705885 316.421596813949</t>
  </si>
  <si>
    <t>-543.589770696335 42.794870527282 769.636609655397</t>
  </si>
  <si>
    <t>-396.352655320662 41.2723780503295 834.465171671882</t>
  </si>
  <si>
    <t>9763-20170724T120929.504815000.bin</t>
  </si>
  <si>
    <t>-508.972332962677 256.442139531858 -94.5331441658485</t>
  </si>
  <si>
    <t>-526.971107102985 255.867404075679 -203.772289859445</t>
  </si>
  <si>
    <t>-536.419400687966 256.075770067972 -296.165746192302</t>
  </si>
  <si>
    <t>-543.598245462323 256.396946754842 -379.750866799473</t>
  </si>
  <si>
    <t>-548.846158293485 256.782284647005 -463.479433595946</t>
  </si>
  <si>
    <t>-554.397612746765 257.343622490274 -586.010091955362</t>
  </si>
  <si>
    <t>-538.210809671818 255.807721791609 -662.664152766027</t>
  </si>
  <si>
    <t>-548.962149836643 288.314758328373 -532.237628746187</t>
  </si>
  <si>
    <t>-530.043676089304 441.656587950734 -510.62472119272</t>
  </si>
  <si>
    <t>-431.990036422676 497.263570989285 -252.02875436279</t>
  </si>
  <si>
    <t>-207.274630202778 472.402159623537 -198.7987926517</t>
  </si>
  <si>
    <t>-554.961205713084 225.879812598745 -532.251755801588</t>
  </si>
  <si>
    <t>-577.930442077095 74.2924256024239 -503.342273917599</t>
  </si>
  <si>
    <t>-572.843877246264 45.2485145195576 -222.790706972519</t>
  </si>
  <si>
    <t>-371.690027176983 150.825104803983 -271.15665178725</t>
  </si>
  <si>
    <t>-516.863031946803 350.752247403768 -95.2315099464063</t>
  </si>
  <si>
    <t>-544.155952324901 335.592064269214 319.169047920367</t>
  </si>
  <si>
    <t>-639.919717167292 322.185645912204 771.683904525362</t>
  </si>
  <si>
    <t>-492.926337781647 323.864290284071 837.059309144425</t>
  </si>
  <si>
    <t>-501.290302309366 162.176060174791 -97.1970352911308</t>
  </si>
  <si>
    <t>-489.343273773776 127.407448109283 316.748597250236</t>
  </si>
  <si>
    <t>-543.301753071974 43.0410256510131 769.554718953367</t>
  </si>
  <si>
    <t>-396.200603945958 41.4260180741178 834.688939399223</t>
  </si>
  <si>
    <t>9763-20170724T120929.537903100.bin</t>
  </si>
  <si>
    <t>-508.421840631723 256.962019572599 -94.4080683611869</t>
  </si>
  <si>
    <t>-526.450436696067 256.335247651778 -203.642091511334</t>
  </si>
  <si>
    <t>-535.992649331367 256.453653465236 -296.025915794062</t>
  </si>
  <si>
    <t>-543.285049894043 256.675177120091 -379.601703382485</t>
  </si>
  <si>
    <t>-548.676068871479 256.943071527763 -463.321425191836</t>
  </si>
  <si>
    <t>-554.469933266474 257.312943323557 -585.841749205348</t>
  </si>
  <si>
    <t>-538.501416753398 255.723258876416 -662.540507091474</t>
  </si>
  <si>
    <t>-548.908880775716 288.366186332508 -532.129438534394</t>
  </si>
  <si>
    <t>-529.904605287694 441.701932811166 -510.552491697481</t>
  </si>
  <si>
    <t>-434.326623242212 498.195914178253 -251.222853177019</t>
  </si>
  <si>
    <t>-209.408759739594 473.386407450938 -198.83047645747</t>
  </si>
  <si>
    <t>-554.946382291213 225.934998907989 -532.032350909373</t>
  </si>
  <si>
    <t>-577.93182525568 74.4198435481608 -502.836695974343</t>
  </si>
  <si>
    <t>-573.398885179809 45.8312508987569 -222.228882140142</t>
  </si>
  <si>
    <t>-372.200907884824 151.263089445718 -270.726745710517</t>
  </si>
  <si>
    <t>-516.499032798704 351.146387295622 -95.1138311945383</t>
  </si>
  <si>
    <t>-544.022407247085 335.804020473797 319.264893908474</t>
  </si>
  <si>
    <t>-639.996563426544 322.166086486836 771.743316363843</t>
  </si>
  <si>
    <t>-492.997024977589 323.893307873871 837.103769243737</t>
  </si>
  <si>
    <t>-500.538632363085 162.795425110995 -97.1073812728573</t>
  </si>
  <si>
    <t>-488.510767804217 128.062979213872 316.83894228333</t>
  </si>
  <si>
    <t>-543.131023809108 43.2215072855643 769.373728942969</t>
  </si>
  <si>
    <t>-396.129427570017 41.5687348544664 834.731344391515</t>
  </si>
  <si>
    <t>9763-20170724T120929.580015800.bin</t>
  </si>
  <si>
    <t>-507.770017554768 257.394463251043 -94.2854984198748</t>
  </si>
  <si>
    <t>-525.854426802486 256.726594867348 -203.510092462368</t>
  </si>
  <si>
    <t>-535.514806724418 256.762717311769 -295.881669910818</t>
  </si>
  <si>
    <t>-542.943709819738 256.891685590124 -379.445541035265</t>
  </si>
  <si>
    <t>-548.501846588967 257.04997705724 -463.154670605639</t>
  </si>
  <si>
    <t>-554.574323689958 257.241077006509 -585.661872435011</t>
  </si>
  <si>
    <t>-538.785797511922 255.582008700746 -662.396388054694</t>
  </si>
  <si>
    <t>-548.876212884623 288.371324974225 -532.008524318103</t>
  </si>
  <si>
    <t>-529.945275348167 441.72185473552 -510.487045270981</t>
  </si>
  <si>
    <t>-436.979893253793 499.221826679559 -250.429918775345</t>
  </si>
  <si>
    <t>-212.100496493574 473.655094665352 -198.236661029984</t>
  </si>
  <si>
    <t>-554.943297872912 225.943273081295 -531.805159359474</t>
  </si>
  <si>
    <t>-577.929470023938 74.4723069125935 -502.383667288333</t>
  </si>
  <si>
    <t>-574.131840572462 46.3933471305083 -221.713484315203</t>
  </si>
  <si>
    <t>-372.586563442645 151.170662461292 -270.187467337092</t>
  </si>
  <si>
    <t>-515.985723911665 351.463472728873 -95.0139060024167</t>
  </si>
  <si>
    <t>-543.660849345118 335.990431883222 319.349791824086</t>
  </si>
  <si>
    <t>-640.025289350422 322.21159461437 771.751777118815</t>
  </si>
  <si>
    <t>-493.03666781657 323.787115381043 837.140546769657</t>
  </si>
  <si>
    <t>-499.765007006603 163.327198291755 -97.0023052898098</t>
  </si>
  <si>
    <t>-487.760093202038 128.584887051913 316.943839245789</t>
  </si>
  <si>
    <t>-542.980485585455 43.3159174161817 769.27328341513</t>
  </si>
  <si>
    <t>-396.052914129446 41.7895661424284 834.800358973077</t>
  </si>
  <si>
    <t>9763-20170724T120929.638678600.bin</t>
  </si>
  <si>
    <t>-506.332483862002 257.859760709953 -93.9756576233642</t>
  </si>
  <si>
    <t>-524.617636432641 257.085206132562 -203.166074338478</t>
  </si>
  <si>
    <t>-534.56004014541 257.021782103737 -295.507772940966</t>
  </si>
  <si>
    <t>-542.289357369949 257.060004286504 -379.044514162217</t>
  </si>
  <si>
    <t>-548.193865289352 257.126611492479 -462.730138864345</t>
  </si>
  <si>
    <t>-554.822895860527 257.185216528752 -585.208549785326</t>
  </si>
  <si>
    <t>-539.243606952474 255.420882507739 -661.983400824351</t>
  </si>
  <si>
    <t>-548.831423433774 288.368264131883 -531.61805749273</t>
  </si>
  <si>
    <t>-529.82069585678 441.695553405041 -509.996777888063</t>
  </si>
  <si>
    <t>-443.272182310686 501.568673343915 -248.265770560693</t>
  </si>
  <si>
    <t>-218.528547616396 474.932367240382 -196.022598029056</t>
  </si>
  <si>
    <t>-554.996979411013 225.950355770647 -531.314120956044</t>
  </si>
  <si>
    <t>-578.141334945564 74.5467972866609 -501.633021970103</t>
  </si>
  <si>
    <t>-575.667409748579 47.6453559662723 -220.832924646617</t>
  </si>
  <si>
    <t>-372.935281181534 150.1971165266 -269.117863267146</t>
  </si>
  <si>
    <t>-514.618726970884 351.678915725734 -94.7677711340349</t>
  </si>
  <si>
    <t>-542.472232879666 336.088379788571 319.579553290988</t>
  </si>
  <si>
    <t>-640.076554900542 322.165230446851 771.720283410552</t>
  </si>
  <si>
    <t>-493.137378973773 323.979240056835 837.213904277854</t>
  </si>
  <si>
    <t>-498.270042502601 163.986926814822 -96.6525445565414</t>
  </si>
  <si>
    <t>-486.506551961127 129.326501509493 317.307428849975</t>
  </si>
  <si>
    <t>-542.912467408374 43.6756389024085 769.361840194959</t>
  </si>
  <si>
    <t>-396.006611208676 41.9248546977767 834.931887969671</t>
  </si>
  <si>
    <t>9763-20170724T120929.678782900.bin</t>
  </si>
  <si>
    <t>-505.57391591491 257.922926123244 -93.8009462409794</t>
  </si>
  <si>
    <t>-523.978930206163 257.127976791565 -202.970976530698</t>
  </si>
  <si>
    <t>-534.068783318787 257.063517800274 -295.296745678071</t>
  </si>
  <si>
    <t>-541.949539185302 257.10894930624 -378.819329847622</t>
  </si>
  <si>
    <t>-548.023343510613 257.191208911863 -462.492701059663</t>
  </si>
  <si>
    <t>-554.919385728271 257.281729387805 -584.956574181542</t>
  </si>
  <si>
    <t>-539.394083865236 255.496335775494 -661.74185369005</t>
  </si>
  <si>
    <t>-548.761158313835 288.445883991145 -531.373768943663</t>
  </si>
  <si>
    <t>-529.562850892961 441.717416387222 -509.590538869803</t>
  </si>
  <si>
    <t>-446.919780241731 502.380778788196 -246.781402436294</t>
  </si>
  <si>
    <t>-222.31371598102 475.278637046473 -194.18739658315</t>
  </si>
  <si>
    <t>-555.025816073977 226.037801894866 -531.067098150542</t>
  </si>
  <si>
    <t>-578.366185347911 74.6706414772921 -501.375395631859</t>
  </si>
  <si>
    <t>-576.300840564252 47.9990221649102 -220.549770958419</t>
  </si>
  <si>
    <t>-372.963964244173 149.486955549984 -268.537857626531</t>
  </si>
  <si>
    <t>-513.786272752677 351.658537606397 -94.6173051840001</t>
  </si>
  <si>
    <t>-541.820218074606 336.010269429266 319.71567991337</t>
  </si>
  <si>
    <t>-640.078209753703 322.186291693641 771.697406841073</t>
  </si>
  <si>
    <t>-493.159436787683 323.701215570904 837.244331100027</t>
  </si>
  <si>
    <t>-497.585672641887 164.14474917785 -96.4549477796614</t>
  </si>
  <si>
    <t>-486.024551281402 129.515186813385 317.513298373602</t>
  </si>
  <si>
    <t>-542.934487309253 43.8453555750311 769.472079671735</t>
  </si>
  <si>
    <t>-395.997403007783 42.075462217126 834.971576951242</t>
  </si>
  <si>
    <t>9763-20170724T120929.743940200.bin</t>
  </si>
  <si>
    <t>-504.357209066982 257.96032948349 -93.6353832194275</t>
  </si>
  <si>
    <t>-522.84670544563 257.202632201317 -202.791580418516</t>
  </si>
  <si>
    <t>-533.123779174357 257.172199395688 -295.096609985314</t>
  </si>
  <si>
    <t>-541.2202514477 257.255021562161 -378.598518444272</t>
  </si>
  <si>
    <t>-547.556404738532 257.380027654828 -462.252403221598</t>
  </si>
  <si>
    <t>-554.886694071655 257.540470674646 -584.690835883125</t>
  </si>
  <si>
    <t>-539.411613143621 255.74593079737 -661.486111020791</t>
  </si>
  <si>
    <t>-548.365683764815 288.656245949775 -531.122825023678</t>
  </si>
  <si>
    <t>-528.589854782557 441.810570584501 -509.092758018707</t>
  </si>
  <si>
    <t>-456.159022804751 501.590450578696 -243.08759319956</t>
  </si>
  <si>
    <t>-231.992153906479 477.015927875081 -187.465256662939</t>
  </si>
  <si>
    <t>-554.974862230249 226.283656485734 -530.808892073903</t>
  </si>
  <si>
    <t>-578.946874955292 75.0269017257961 -501.013997338389</t>
  </si>
  <si>
    <t>-577.478328601945 48.4430943253265 -220.176504876257</t>
  </si>
  <si>
    <t>-373.115488127116 147.865619170146 -268.129127118367</t>
  </si>
  <si>
    <t>-512.223906771845 351.544254407531 -94.4458832406312</t>
  </si>
  <si>
    <t>-541.109999872334 335.760243638115 319.823485400522</t>
  </si>
  <si>
    <t>-640.091079658223 322.17549302188 771.646590263042</t>
  </si>
  <si>
    <t>-493.213413169881 323.298345743804 837.293464362271</t>
  </si>
  <si>
    <t>-496.730055812301 164.378892975205 -96.2075895543289</t>
  </si>
  <si>
    <t>-485.535325804645 129.571824677138 317.755861014028</t>
  </si>
  <si>
    <t>-542.979608517869 44.0749580361874 769.675751549975</t>
  </si>
  <si>
    <t>-395.980994356341 41.9593506335216 835.026671937977</t>
  </si>
  <si>
    <t>9763-20170724T120929.774019800.bin</t>
  </si>
  <si>
    <t>-503.960333370759 257.828608701622 -93.5439530866319</t>
  </si>
  <si>
    <t>-522.459079974705 257.132202024773 -202.698818585021</t>
  </si>
  <si>
    <t>-532.736250954068 257.193457211681 -295.003883798897</t>
  </si>
  <si>
    <t>-540.828637738722 257.377486946773 -378.506084272899</t>
  </si>
  <si>
    <t>-547.155735338854 257.621086084533 -462.160370429631</t>
  </si>
  <si>
    <t>-554.466942977505 257.973146542531 -584.599504773088</t>
  </si>
  <si>
    <t>-539.003139611445 256.259614341654 -661.398929225175</t>
  </si>
  <si>
    <t>-547.895964937931 288.99910374677 -530.985351499398</t>
  </si>
  <si>
    <t>-527.887862371206 442.05699223517 -508.679785462156</t>
  </si>
  <si>
    <t>-460.2000020708 501.6456383288 -241.3856525081</t>
  </si>
  <si>
    <t>-236.5539062011 479.49948393493 -182.729956195336</t>
  </si>
  <si>
    <t>-554.621671222153 226.638581735026 -530.763187038289</t>
  </si>
  <si>
    <t>-579.057348257515 75.4449523613821 -501.058829730549</t>
  </si>
  <si>
    <t>-577.962104975479 48.5126153384936 -220.252811380261</t>
  </si>
  <si>
    <t>-373.176389042242 147.083041789502 -268.161287816089</t>
  </si>
  <si>
    <t>-511.565128113593 351.375488673434 -94.3572632357698</t>
  </si>
  <si>
    <t>-540.725863945081 335.621704110151 319.893962178494</t>
  </si>
  <si>
    <t>-640.094495228011 322.127884744415 771.612790569309</t>
  </si>
  <si>
    <t>-493.2413404078 323.282354632552 837.313936666191</t>
  </si>
  <si>
    <t>-496.559049659492 164.292472510598 -96.1159706432147</t>
  </si>
  <si>
    <t>-485.418792606891 129.366064247976 317.838917860014</t>
  </si>
  <si>
    <t>-542.99637728565 44.0647753380372 769.792436722031</t>
  </si>
  <si>
    <t>-395.943659593204 42.0408307011919 835.024582890543</t>
  </si>
  <si>
    <t>9763-20170724T120929.851262400.bin</t>
  </si>
  <si>
    <t>-503.66529357585 257.476701070511 -93.3898295985473</t>
  </si>
  <si>
    <t>-522.2532068171 256.858530317015 -202.530232649367</t>
  </si>
  <si>
    <t>-532.355053078155 257.103358207493 -294.854213876732</t>
  </si>
  <si>
    <t>-540.185459151107 257.496405317181 -378.380567854971</t>
  </si>
  <si>
    <t>-546.144904209999 257.989709027043 -462.060760867935</t>
  </si>
  <si>
    <t>-552.801022342963 258.748252312033 -584.53551897101</t>
  </si>
  <si>
    <t>-537.236362799518 257.268828907812 -661.31937992465</t>
  </si>
  <si>
    <t>-546.557183624321 289.599954307706 -530.782033351984</t>
  </si>
  <si>
    <t>-526.467288363212 442.566415638815 -507.570264854001</t>
  </si>
  <si>
    <t>-466.073683165584 500.136930049833 -238.095160723575</t>
  </si>
  <si>
    <t>-243.604485418451 480.834319768511 -174.193502678975</t>
  </si>
  <si>
    <t>-553.2035840744 227.230733512858 -530.807278719265</t>
  </si>
  <si>
    <t>-577.803213663054 75.9460671889692 -501.776496594835</t>
  </si>
  <si>
    <t>-579.09330192082 48.795856135577 -220.99226183172</t>
  </si>
  <si>
    <t>-373.404722734299 145.489648626292 -268.857150294877</t>
  </si>
  <si>
    <t>-511.013733151034 350.8935562068 -94.2419732429812</t>
  </si>
  <si>
    <t>-539.971376942676 335.344936968272 320.031235637416</t>
  </si>
  <si>
    <t>-640.104771102457 321.965847437671 771.524133096231</t>
  </si>
  <si>
    <t>-493.294038004345 323.304967350905 837.316459290545</t>
  </si>
  <si>
    <t>-496.525977612521 164.202011127798 -95.9436199157949</t>
  </si>
  <si>
    <t>-485.532782060448 129.017235713399 317.993207842807</t>
  </si>
  <si>
    <t>-543.123216847573 44.0857487943081 770.035450057701</t>
  </si>
  <si>
    <t>-395.89957586486 42.3196482290261 834.888459270847</t>
  </si>
  <si>
    <t>9763-20170724T120929.878330300.bin</t>
  </si>
  <si>
    <t>-503.644264922923 257.343338254349 -93.4023369938632</t>
  </si>
  <si>
    <t>-522.234303015882 256.711611373081 -202.542334862122</t>
  </si>
  <si>
    <t>-532.260824426314 257.033741173163 -294.874256308978</t>
  </si>
  <si>
    <t>-539.989773927375 257.529989432338 -378.409607146735</t>
  </si>
  <si>
    <t>-545.813100266861 258.158611068063 -462.09847079987</t>
  </si>
  <si>
    <t>-552.23079552493 259.150143116874 -584.58419322962</t>
  </si>
  <si>
    <t>-536.635789864546 257.842006223454 -661.365109895638</t>
  </si>
  <si>
    <t>-546.135556726718 289.904273877103 -530.757766312059</t>
  </si>
  <si>
    <t>-526.397232732775 442.834266876322 -507.225781517986</t>
  </si>
  <si>
    <t>-467.63222726503 499.970102960773 -237.298532332332</t>
  </si>
  <si>
    <t>-245.578766715506 480.091434933549 -172.139753006676</t>
  </si>
  <si>
    <t>-552.693910250205 227.525838980434 -530.919162964988</t>
  </si>
  <si>
    <t>-577.234094304064 76.1622528937978 -502.24676656738</t>
  </si>
  <si>
    <t>-579.720586799741 48.6028890242981 -221.510437978539</t>
  </si>
  <si>
    <t>-373.746081721803 144.803602535361 -269.138936792651</t>
  </si>
  <si>
    <t>-510.993700661813 350.668208474115 -94.2564766157453</t>
  </si>
  <si>
    <t>-539.863166032938 335.289033957305 320.029246829929</t>
  </si>
  <si>
    <t>-640.122463131483 321.901811237717 771.49452455415</t>
  </si>
  <si>
    <t>-493.326283065174 323.190035045458 837.32028294634</t>
  </si>
  <si>
    <t>-496.447551810597 164.163945158487 -95.9518455442329</t>
  </si>
  <si>
    <t>-485.645887484439 128.9333003674 317.986318961248</t>
  </si>
  <si>
    <t>-543.167860659775 44.0980121151467 770.022186363151</t>
  </si>
  <si>
    <t>-395.877853963355 41.6721850374261 834.702886704386</t>
  </si>
  <si>
    <t>9763-20170724T120929.943379300.bin</t>
  </si>
  <si>
    <t>-503.806452838775 256.923749495567 -93.5818554228853</t>
  </si>
  <si>
    <t>-522.401035349368 256.248123787706 -202.720683921334</t>
  </si>
  <si>
    <t>-532.383533086754 256.706394114416 -295.056856249137</t>
  </si>
  <si>
    <t>-540.048745743997 257.39200342559 -378.596735489056</t>
  </si>
  <si>
    <t>-545.781697617577 258.276106748107 -462.289495769269</t>
  </si>
  <si>
    <t>-552.035507944102 259.712184741327 -584.779456794539</t>
  </si>
  <si>
    <t>-536.346788423789 258.744409843473 -661.546176817497</t>
  </si>
  <si>
    <t>-546.073325963722 290.277094197596 -530.830499298354</t>
  </si>
  <si>
    <t>-527.023622228173 443.238618754354 -506.807634865658</t>
  </si>
  <si>
    <t>-467.403695995882 496.5279935546 -236.281815556327</t>
  </si>
  <si>
    <t>-245.08529355627 474.862851384697 -172.613319774697</t>
  </si>
  <si>
    <t>-552.509483286153 227.886958450098 -531.233400318746</t>
  </si>
  <si>
    <t>-576.858000604094 76.3858920125208 -503.123690378867</t>
  </si>
  <si>
    <t>-580.738641222025 48.0632040103517 -222.479092243245</t>
  </si>
  <si>
    <t>-374.407369007306 143.973667803493 -269.1389435504</t>
  </si>
  <si>
    <t>-511.354561325335 350.051569541913 -94.4076869502838</t>
  </si>
  <si>
    <t>-540.172297501798 335.113871996429 319.897768439129</t>
  </si>
  <si>
    <t>-640.189427827777 321.765750282238 771.456849884776</t>
  </si>
  <si>
    <t>-493.404849996664 323.048930908033 837.308594392921</t>
  </si>
  <si>
    <t>-496.44359421659 163.788750413456 -96.1792450436908</t>
  </si>
  <si>
    <t>-485.808368913729 128.697571333063 317.775014877912</t>
  </si>
  <si>
    <t>-543.204945602526 44.2601344674074 769.892120035287</t>
  </si>
  <si>
    <t>-395.80884082124 42.0716756545992 834.339094937127</t>
  </si>
  <si>
    <t>9763-20170724T120929.973450500.bin</t>
  </si>
  <si>
    <t>-503.972801892283 256.588091138739 -93.6767731171414</t>
  </si>
  <si>
    <t>-522.605053863894 255.908525721305 -202.809118656181</t>
  </si>
  <si>
    <t>-532.601694328808 256.415979871609 -295.143553864469</t>
  </si>
  <si>
    <t>-540.271160756424 257.166397141651 -378.682545130301</t>
  </si>
  <si>
    <t>-545.999311121817 258.135440193573 -462.374736586583</t>
  </si>
  <si>
    <t>-552.235144036459 259.718141709795 -584.863651400915</t>
  </si>
  <si>
    <t>-536.502200710383 258.884077902173 -661.622840598795</t>
  </si>
  <si>
    <t>-546.309472843437 290.221470040186 -530.875871354359</t>
  </si>
  <si>
    <t>-527.664795423769 443.214619060083 -506.728808010263</t>
  </si>
  <si>
    <t>-465.649254903537 495.00799264298 -236.451042536655</t>
  </si>
  <si>
    <t>-242.978211246566 472.796302835364 -174.219354358101</t>
  </si>
  <si>
    <t>-552.688299356243 227.825941937284 -531.35725160267</t>
  </si>
  <si>
    <t>-576.871724453763 76.2558895251423 -503.479738518017</t>
  </si>
  <si>
    <t>-581.346939319829 47.4970152395733 -222.888387758749</t>
  </si>
  <si>
    <t>-374.903651988798 143.462674759278 -268.935630480331</t>
  </si>
  <si>
    <t>-511.598253911089 349.662077721177 -94.4932729958668</t>
  </si>
  <si>
    <t>-540.214995486597 334.940637438084 319.833846189572</t>
  </si>
  <si>
    <t>-640.253231630363 321.571753734026 771.427412882308</t>
  </si>
  <si>
    <t>-493.480140393622 323.209447272744 837.296860178389</t>
  </si>
  <si>
    <t>-496.580053473194 163.49744788183 -96.2901575465779</t>
  </si>
  <si>
    <t>-485.846416626799 128.528165184116 317.67186088672</t>
  </si>
  <si>
    <t>-543.202031627865 44.2979899747088 769.840686712985</t>
  </si>
  <si>
    <t>-395.778096313667 42.039669774668 834.221521432953</t>
  </si>
  <si>
    <t>9763-20170724T120930.038240100.bin</t>
  </si>
  <si>
    <t>-504.384029771659 255.775772723302 -93.7762394997823</t>
  </si>
  <si>
    <t>-523.219755413561 255.10581638994 -202.873730258109</t>
  </si>
  <si>
    <t>-533.264547321249 255.705614837968 -295.202383843376</t>
  </si>
  <si>
    <t>-540.925822571201 256.571092674998 -378.740926957851</t>
  </si>
  <si>
    <t>-546.592658321378 257.685601553296 -462.435513149085</t>
  </si>
  <si>
    <t>-552.679632327073 259.512138759195 -584.92849552232</t>
  </si>
  <si>
    <t>-536.789367891594 258.883914318958 -661.657276214303</t>
  </si>
  <si>
    <t>-546.844286190423 289.910211117714 -530.871577742563</t>
  </si>
  <si>
    <t>-528.244733783012 442.892104542195 -506.577389446837</t>
  </si>
  <si>
    <t>-461.691079580773 493.645622444802 -237.183126237257</t>
  </si>
  <si>
    <t>-238.517113750701 468.134989773002 -178.097259621034</t>
  </si>
  <si>
    <t>-553.173222611615 227.510801925495 -531.487661810434</t>
  </si>
  <si>
    <t>-577.18107120881 75.850061394161 -503.939071789547</t>
  </si>
  <si>
    <t>-582.961806875085 46.8035124402365 -223.401255552405</t>
  </si>
  <si>
    <t>-376.413698981883 142.975279867449 -268.539001103378</t>
  </si>
  <si>
    <t>-511.934513416828 348.743703221793 -94.5586813529957</t>
  </si>
  <si>
    <t>-539.417391651789 334.844989758369 319.873555644792</t>
  </si>
  <si>
    <t>-640.260892696935 321.433170333345 771.283629228194</t>
  </si>
  <si>
    <t>-493.552086694654 323.085672810222 837.295853348803</t>
  </si>
  <si>
    <t>-497.099408885205 162.75038847603 -96.4162124645702</t>
  </si>
  <si>
    <t>-485.956653314034 128.168053477826 317.567515491041</t>
  </si>
  <si>
    <t>-543.230366510263 44.3557960789612 769.774936891075</t>
  </si>
  <si>
    <t>-395.730483300003 42.1752459726092 833.984459163624</t>
  </si>
  <si>
    <t>9763-20170724T120930.077344900.bin</t>
  </si>
  <si>
    <t>-504.619522020914 255.236010312516 -93.8129311672133</t>
  </si>
  <si>
    <t>-523.593454635409 254.598972768024 -202.886663994509</t>
  </si>
  <si>
    <t>-533.661326612202 255.233101962219 -295.212661208703</t>
  </si>
  <si>
    <t>-541.305735473881 256.130828602106 -378.752336578665</t>
  </si>
  <si>
    <t>-546.917773118418 257.277070503949 -462.450223130388</t>
  </si>
  <si>
    <t>-552.882960078255 259.148697347773 -584.948561782302</t>
  </si>
  <si>
    <t>-536.924796025628 258.57944722594 -661.663805023777</t>
  </si>
  <si>
    <t>-547.081516558924 289.524821786575 -530.875750549522</t>
  </si>
  <si>
    <t>-528.359393163042 442.489670594722 -506.624527062049</t>
  </si>
  <si>
    <t>-459.052540960836 493.333663041289 -237.942392057553</t>
  </si>
  <si>
    <t>-235.796793274773 465.855003363739 -180.060519391267</t>
  </si>
  <si>
    <t>-553.449488861512 227.129767559404 -531.51892295014</t>
  </si>
  <si>
    <t>-577.566590889111 75.4752781052689 -504.000267764951</t>
  </si>
  <si>
    <t>-583.831255200439 46.3533987090416 -223.480723770685</t>
  </si>
  <si>
    <t>-377.35411506114 142.740186710982 -268.484151398612</t>
  </si>
  <si>
    <t>-512.003006344076 348.145634805078 -94.5595263204968</t>
  </si>
  <si>
    <t>-538.683009169132 334.830692250926 319.944400106806</t>
  </si>
  <si>
    <t>-640.247457508147 321.33086081441 771.16296457787</t>
  </si>
  <si>
    <t>-493.586441463629 323.063265319435 837.279292722798</t>
  </si>
  <si>
    <t>-497.500598744505 162.279781171919 -96.4858844573175</t>
  </si>
  <si>
    <t>-486.155477923014 127.900932336428 317.509263591476</t>
  </si>
  <si>
    <t>-543.259653668984 44.3919142541179 769.761791331626</t>
  </si>
  <si>
    <t>-395.713900501597 42.0216247910996 833.859053372437</t>
  </si>
  <si>
    <t>9763-20170724T120930.140169700.bin</t>
  </si>
  <si>
    <t>-505.26284041514 254.258883793962 -93.8706965623952</t>
  </si>
  <si>
    <t>-524.456218827417 253.66906215473 -202.906269133945</t>
  </si>
  <si>
    <t>-534.554877825466 254.347549986903 -295.228485849584</t>
  </si>
  <si>
    <t>-542.16486818732 255.286919183333 -378.770991379663</t>
  </si>
  <si>
    <t>-547.680117070121 256.472163653089 -462.474678283175</t>
  </si>
  <si>
    <t>-553.435334816158 258.3958522527 -584.982357808963</t>
  </si>
  <si>
    <t>-537.374681249352 257.859277733197 -661.676444109336</t>
  </si>
  <si>
    <t>-547.614910288951 288.737576262689 -530.892142485886</t>
  </si>
  <si>
    <t>-528.026923864562 441.610846051332 -506.729418426081</t>
  </si>
  <si>
    <t>-452.989160270245 492.846782156778 -239.666097000914</t>
  </si>
  <si>
    <t>-229.690788634598 461.668049943687 -183.860620197967</t>
  </si>
  <si>
    <t>-554.20506741046 226.365866205491 -531.561843080893</t>
  </si>
  <si>
    <t>-578.822005819358 74.7953393834987 -504.037057855048</t>
  </si>
  <si>
    <t>-585.643885933236 45.8632380943691 -223.51086239965</t>
  </si>
  <si>
    <t>-379.210649361964 142.757437404392 -267.616848221728</t>
  </si>
  <si>
    <t>-512.083079943248 347.042202306216 -94.5932031510752</t>
  </si>
  <si>
    <t>-537.440243699302 334.744168049189 320.025146026064</t>
  </si>
  <si>
    <t>-640.239556865727 321.102231954867 770.927496598225</t>
  </si>
  <si>
    <t>-493.674102152938 322.980064117546 837.251501106787</t>
  </si>
  <si>
    <t>-498.715503979841 161.459743882287 -96.5530479486257</t>
  </si>
  <si>
    <t>-486.81046067066 127.397175203084 317.452506812306</t>
  </si>
  <si>
    <t>-543.409115273409 44.4363564720441 769.785966667962</t>
  </si>
  <si>
    <t>-395.688279541443 42.1152112287546 833.480525304681</t>
  </si>
  <si>
    <t>9763-20170724T120930.174261100.bin</t>
  </si>
  <si>
    <t>-505.699118309676 253.912753744912 -93.9148126769733</t>
  </si>
  <si>
    <t>-524.92721347419 253.343920900294 -202.944430752104</t>
  </si>
  <si>
    <t>-535.012681288775 254.02132126245 -295.268059302112</t>
  </si>
  <si>
    <t>-542.594335798926 254.953247128085 -378.813205966329</t>
  </si>
  <si>
    <t>-548.065014627972 256.122932778706 -462.520025331418</t>
  </si>
  <si>
    <t>-553.737419881605 258.014892282162 -585.031901033387</t>
  </si>
  <si>
    <t>-537.643359570312 257.440470286581 -661.718655475976</t>
  </si>
  <si>
    <t>-547.875696156734 288.362371922899 -530.949500553362</t>
  </si>
  <si>
    <t>-527.775602968662 441.187290761521 -506.886817969955</t>
  </si>
  <si>
    <t>-449.312051080339 492.407601107259 -240.806885773677</t>
  </si>
  <si>
    <t>-226.007278347465 459.498857194369 -186.029950554363</t>
  </si>
  <si>
    <t>-554.621071408635 226.00729596531 -531.600010502882</t>
  </si>
  <si>
    <t>-579.587104982126 74.5072718979 -504.003657575188</t>
  </si>
  <si>
    <t>-586.633343338773 45.8534117007405 -223.454422356935</t>
  </si>
  <si>
    <t>-380.228791152321 142.987613118107 -267.165732466578</t>
  </si>
  <si>
    <t>-512.138432418411 346.675658877949 -94.6436558067142</t>
  </si>
  <si>
    <t>-537.19016883638 334.761371076802 320.004441707299</t>
  </si>
  <si>
    <t>-640.235297923252 321.054169209015 770.816534429364</t>
  </si>
  <si>
    <t>-493.70443470542 322.804059360155 837.220296862914</t>
  </si>
  <si>
    <t>-499.555462520105 161.179603812759 -96.5959100886776</t>
  </si>
  <si>
    <t>-487.399031014846 127.177327402158 317.407269363238</t>
  </si>
  <si>
    <t>-543.564663732099 44.5574791368254 769.79448537622</t>
  </si>
  <si>
    <t>-395.685220732521 42.5866394563238 833.131941819523</t>
  </si>
  <si>
    <t>9763-20170724T120930.241998800.bin</t>
  </si>
  <si>
    <t>-506.520898371796 253.453263731429 -94.14062450126</t>
  </si>
  <si>
    <t>-525.63532121797 253.004083693486 -203.190697666424</t>
  </si>
  <si>
    <t>-535.611206526237 253.702721991474 -295.526248997458</t>
  </si>
  <si>
    <t>-543.09012714957 254.62898507833 -379.080589711808</t>
  </si>
  <si>
    <t>-548.455474853153 255.764464722753 -462.79477526626</t>
  </si>
  <si>
    <t>-553.972678720859 257.574680248998 -585.314965784832</t>
  </si>
  <si>
    <t>-537.861120785396 256.940854771771 -661.997704757635</t>
  </si>
  <si>
    <t>-548.017139230214 287.940268119828 -531.25302434075</t>
  </si>
  <si>
    <t>-527.006710626684 440.680317113136 -507.499629764124</t>
  </si>
  <si>
    <t>-443.391666122501 491.841118260056 -242.981952359481</t>
  </si>
  <si>
    <t>-219.885850219156 457.872166062803 -189.692409391557</t>
  </si>
  <si>
    <t>-555.086473043946 225.620409789122 -531.855442318337</t>
  </si>
  <si>
    <t>-580.786789398622 74.2854171752547 -503.998474165585</t>
  </si>
  <si>
    <t>-588.294927878821 45.9417861945826 -223.429676087503</t>
  </si>
  <si>
    <t>-382.002383600868 143.568434641611 -266.567878308304</t>
  </si>
  <si>
    <t>-512.073490535387 346.002520855558 -94.8438590966452</t>
  </si>
  <si>
    <t>-537.26645331818 334.687750158401 319.81243722155</t>
  </si>
  <si>
    <t>-640.288731309539 320.794619987794 770.605017787842</t>
  </si>
  <si>
    <t>-493.809726275161 323.009346014346 837.109228648835</t>
  </si>
  <si>
    <t>-501.141756033166 161.011429460964 -96.846715699323</t>
  </si>
  <si>
    <t>-489.562848960038 126.395055371681 317.12211428667</t>
  </si>
  <si>
    <t>-543.846694052851 44.5618563527603 769.848455300221</t>
  </si>
  <si>
    <t>-395.695299807106 42.2740098555589 832.536141061423</t>
  </si>
  <si>
    <t>9763-20170724T120930.273080600.bin</t>
  </si>
  <si>
    <t>-506.937249691155 253.264865041992 -94.289598201605</t>
  </si>
  <si>
    <t>-525.961591038778 252.847719637822 -203.35569700835</t>
  </si>
  <si>
    <t>-535.830578991657 253.55972859428 -295.702518693515</t>
  </si>
  <si>
    <t>-543.201243517461 254.495302758238 -379.266367600252</t>
  </si>
  <si>
    <t>-548.446746258295 255.637253987252 -462.988075530466</t>
  </si>
  <si>
    <t>-553.77599172897 257.454721664767 -585.516476996109</t>
  </si>
  <si>
    <t>-537.633561173903 256.804567071099 -662.192443054303</t>
  </si>
  <si>
    <t>-547.869964622317 287.813641850655 -531.445189643047</t>
  </si>
  <si>
    <t>-526.690624527662 440.569789220052 -507.850572335703</t>
  </si>
  <si>
    <t>-441.696516012179 491.904778717327 -243.806493621616</t>
  </si>
  <si>
    <t>-217.918665825992 458.457214362357 -191.334950320938</t>
  </si>
  <si>
    <t>-555.005008456997 225.5013153224 -532.059057526223</t>
  </si>
  <si>
    <t>-580.95144268108 74.2309453883377 -504.114060878996</t>
  </si>
  <si>
    <t>-588.942066603691 46.1038739419023 -223.536744788776</t>
  </si>
  <si>
    <t>-382.4972724458 143.6219254861 -266.190357445919</t>
  </si>
  <si>
    <t>-512.045900890849 345.747703317022 -95.0139935427252</t>
  </si>
  <si>
    <t>-537.34495173603 334.689463265799 319.642801805383</t>
  </si>
  <si>
    <t>-640.294230908503 320.79036851585 770.496022698598</t>
  </si>
  <si>
    <t>-493.840266743727 322.785528147948 837.06229207564</t>
  </si>
  <si>
    <t>-501.966887506198 160.828367406599 -96.9787257205104</t>
  </si>
  <si>
    <t>-491.034970695772 126.003258681966 316.990194439411</t>
  </si>
  <si>
    <t>-543.984341410346 44.5692455215124 769.926714074981</t>
  </si>
  <si>
    <t>-395.693588932939 42.1497195233669 832.279152155772</t>
  </si>
  <si>
    <t>9763-20170724T120930.344297600.bin</t>
  </si>
  <si>
    <t>-508.369144881617 252.714453039182 -94.617473716527</t>
  </si>
  <si>
    <t>-527.217742558338 252.302602887681 -203.714034580895</t>
  </si>
  <si>
    <t>-536.878108147402 253.049225362539 -296.082553149387</t>
  </si>
  <si>
    <t>-544.035657272649 254.029986564964 -379.664604263149</t>
  </si>
  <si>
    <t>-549.043182715538 255.232198807473 -463.399886430039</t>
  </si>
  <si>
    <t>-553.996773206883 257.15546579483 -585.942653013286</t>
  </si>
  <si>
    <t>-537.754245980595 256.574327490421 -662.598021312516</t>
  </si>
  <si>
    <t>-548.358568791144 287.478885746719 -531.82277574882</t>
  </si>
  <si>
    <t>-527.596038347299 440.28822381466 -508.233708480155</t>
  </si>
  <si>
    <t>-439.704268431505 492.47413865836 -245.307430645602</t>
  </si>
  <si>
    <t>-215.889773149364 458.788795672052 -193.145124330715</t>
  </si>
  <si>
    <t>-555.287713496777 225.144370917345 -532.521125990661</t>
  </si>
  <si>
    <t>-580.879035121941 73.7861534868762 -504.783471515842</t>
  </si>
  <si>
    <t>-591.044393644224 45.634765848481 -224.278998755179</t>
  </si>
  <si>
    <t>-384.338831528402 143.551126606968 -264.698548507759</t>
  </si>
  <si>
    <t>-513.134588812526 344.996317619189 -95.3675879856846</t>
  </si>
  <si>
    <t>-537.177860095444 334.764938692093 319.385138036607</t>
  </si>
  <si>
    <t>-640.321388576616 320.157458822721 770.091286830437</t>
  </si>
  <si>
    <t>-494.052735814339 323.024902178981 837.032157067283</t>
  </si>
  <si>
    <t>-503.793547253612 160.637103269717 -97.2673640505886</t>
  </si>
  <si>
    <t>-493.466031208806 125.134626964882 316.659610381328</t>
  </si>
  <si>
    <t>-544.154815595144 44.4346467120145 770.088377715006</t>
  </si>
  <si>
    <t>-395.65008155358 41.7574312167787 831.918864783067</t>
  </si>
  <si>
    <t>9763-20170724T120930.378388300.bin</t>
  </si>
  <si>
    <t>-509.027408889893 252.364072147119 -94.7669301575049</t>
  </si>
  <si>
    <t>-527.821554400666 251.953622605214 -203.872819867569</t>
  </si>
  <si>
    <t>-537.382474444217 252.719796983218 -296.251644035192</t>
  </si>
  <si>
    <t>-544.427887634919 253.721246673754 -379.842883573204</t>
  </si>
  <si>
    <t>-549.300795946487 254.946870308049 -463.585884743132</t>
  </si>
  <si>
    <t>-554.032841826279 256.906246175093 -586.136663235696</t>
  </si>
  <si>
    <t>-537.661252717715 256.400921092454 -662.76515876963</t>
  </si>
  <si>
    <t>-548.55958583408 287.221119051111 -531.99517442325</t>
  </si>
  <si>
    <t>-528.194338175887 440.081601482699 -508.3333605261</t>
  </si>
  <si>
    <t>-438.836796729638 491.928677550335 -245.834410505203</t>
  </si>
  <si>
    <t>-214.872010357648 458.31846007009 -194.27225705818</t>
  </si>
  <si>
    <t>-555.353297590356 224.872101464633 -532.729670084983</t>
  </si>
  <si>
    <t>-580.642903115037 73.4282816294917 -505.148063414871</t>
  </si>
  <si>
    <t>-591.705405908459 45.1078986775547 -224.694620922435</t>
  </si>
  <si>
    <t>-384.852285399922 143.040156186767 -264.313074794368</t>
  </si>
  <si>
    <t>-513.854821374692 344.513316356064 -95.5195222208285</t>
  </si>
  <si>
    <t>-536.818144564404 335.025396024003 319.312145183828</t>
  </si>
  <si>
    <t>-640.2653773512 319.893229042468 769.837030941788</t>
  </si>
  <si>
    <t>-494.132008961844 322.991389761745 837.062544853094</t>
  </si>
  <si>
    <t>-504.304860886498 160.384423391433 -97.4148102686587</t>
  </si>
  <si>
    <t>-494.15410139426 124.874002805817 316.515846427129</t>
  </si>
  <si>
    <t>-544.159279413059 44.349600061528 770.128890752534</t>
  </si>
  <si>
    <t>-395.587587721294 42.0976816596749 831.815213605362</t>
  </si>
  <si>
    <t>9763-20170724T120930.445227200.bin</t>
  </si>
  <si>
    <t>-510.259791252137 251.639280250017 -95.1391228318421</t>
  </si>
  <si>
    <t>-528.876448505092 251.149837876311 -204.275249528483</t>
  </si>
  <si>
    <t>-538.182659823783 251.891077708157 -296.680203592065</t>
  </si>
  <si>
    <t>-544.954839394292 252.875901346696 -380.294269001048</t>
  </si>
  <si>
    <t>-549.510335437785 254.093127044575 -464.055120656085</t>
  </si>
  <si>
    <t>-553.729746133081 256.046249216942 -586.624758856265</t>
  </si>
  <si>
    <t>-536.997864316773 255.700948060531 -663.176281860608</t>
  </si>
  <si>
    <t>-548.629621626643 286.379227682451 -532.457233974969</t>
  </si>
  <si>
    <t>-529.137146415534 439.31880720226 -508.763433107694</t>
  </si>
  <si>
    <t>-436.963220603751 490.433979241162 -247.096196909147</t>
  </si>
  <si>
    <t>-212.854636970012 456.993425066843 -196.051117027967</t>
  </si>
  <si>
    <t>-555.12702142128 223.999059558788 -533.227469825604</t>
  </si>
  <si>
    <t>-579.740533593945 72.3863605885599 -505.885290906514</t>
  </si>
  <si>
    <t>-592.349570587205 43.2450133251164 -225.581236466997</t>
  </si>
  <si>
    <t>-385.029975363381 140.29235457911 -264.938540017123</t>
  </si>
  <si>
    <t>-515.529604632653 343.487233824396 -95.981674352399</t>
  </si>
  <si>
    <t>-537.426293925649 334.83969190047 318.925995099395</t>
  </si>
  <si>
    <t>-640.162223259695 319.5495932021 769.450774591798</t>
  </si>
  <si>
    <t>-494.286835553036 323.192390227785 837.207046145296</t>
  </si>
  <si>
    <t>-505.285037175749 159.83410298679 -97.6814369767617</t>
  </si>
  <si>
    <t>-495.154637821023 124.576563212994 316.271370716255</t>
  </si>
  <si>
    <t>-544.178196051767 44.1052994371987 770.0381907344</t>
  </si>
  <si>
    <t>-395.486462375333 42.7001801073657 831.459856720032</t>
  </si>
  <si>
    <t>9763-20170724T120930.474303700.bin</t>
  </si>
  <si>
    <t>-510.804115598899 251.433424118814 -95.3695196516214</t>
  </si>
  <si>
    <t>-529.314021530753 250.898491781619 -204.523599729063</t>
  </si>
  <si>
    <t>-538.540856629848 251.652560520953 -296.936405641577</t>
  </si>
  <si>
    <t>-545.244113203318 252.667530965479 -380.555570239435</t>
  </si>
  <si>
    <t>-549.732895938195 253.933909000859 -464.319464215121</t>
  </si>
  <si>
    <t>-553.856625605197 255.979079822745 -586.890783060992</t>
  </si>
  <si>
    <t>-536.977636482792 255.732935624202 -663.410402484842</t>
  </si>
  <si>
    <t>-548.85967143785 286.277943330454 -532.694261918083</t>
  </si>
  <si>
    <t>-529.783477811782 439.261631626884 -508.888636100251</t>
  </si>
  <si>
    <t>-436.08651936839 489.923540589852 -247.674326340934</t>
  </si>
  <si>
    <t>-211.980731441101 456.224092082864 -196.787528791431</t>
  </si>
  <si>
    <t>-555.234635721292 223.885607334736 -533.520894641467</t>
  </si>
  <si>
    <t>-579.577908811774 72.1979634109875 -506.342476495076</t>
  </si>
  <si>
    <t>-592.471802520397 42.7346438243599 -226.084997872281</t>
  </si>
  <si>
    <t>-384.821773105026 139.199307241503 -265.129893922883</t>
  </si>
  <si>
    <t>-516.248264264864 343.165479626823 -96.2484182572692</t>
  </si>
  <si>
    <t>-538.118491771171 334.749482888873 318.665380865989</t>
  </si>
  <si>
    <t>-640.120483512846 319.566306978623 769.343916284327</t>
  </si>
  <si>
    <t>-494.324735409995 323.120576795491 837.276118592032</t>
  </si>
  <si>
    <t>-505.63973825827 159.791004790708 -97.8656187445396</t>
  </si>
  <si>
    <t>-495.672404050003 124.431402485591 316.082427217416</t>
  </si>
  <si>
    <t>-544.215350743143 44.0145561546362 769.902837731598</t>
  </si>
  <si>
    <t>-395.452547809773 42.7440243903491 831.15520104798</t>
  </si>
  <si>
    <t>9763-20170724T120930.541491000.bin</t>
  </si>
  <si>
    <t>-511.633745847391 250.684769693264 -95.8388970397618</t>
  </si>
  <si>
    <t>-529.976770870043 250.177324204017 -205.021166519997</t>
  </si>
  <si>
    <t>-539.072679216852 251.041711031255 -297.446005510707</t>
  </si>
  <si>
    <t>-545.659452234611 252.19015909949 -381.072743178148</t>
  </si>
  <si>
    <t>-550.032115342605 253.624493056959 -464.840029770633</t>
  </si>
  <si>
    <t>-553.985210240015 255.952978396253 -587.412009234519</t>
  </si>
  <si>
    <t>-536.836581833834 255.894799049127 -663.872086102019</t>
  </si>
  <si>
    <t>-549.08439083185 286.128424944394 -533.13800659022</t>
  </si>
  <si>
    <t>-530.091818767592 439.073338506653 -508.962090955379</t>
  </si>
  <si>
    <t>-434.124764560432 488.89955805899 -248.412354950591</t>
  </si>
  <si>
    <t>-209.950063426149 454.981533512242 -197.976165938071</t>
  </si>
  <si>
    <t>-555.416900040924 223.733926129263 -534.118918629743</t>
  </si>
  <si>
    <t>-579.749512080344 72.0016397396739 -507.233995416558</t>
  </si>
  <si>
    <t>-592.449504398786 41.787023130782 -227.047545834959</t>
  </si>
  <si>
    <t>-384.588143643586 137.728094698885 -266.257853554626</t>
  </si>
  <si>
    <t>-517.203985826027 342.200633583946 -96.7331591258782</t>
  </si>
  <si>
    <t>-539.343415256124 334.111502993031 318.172903469209</t>
  </si>
  <si>
    <t>-640.172257557811 319.435972065286 769.206497383384</t>
  </si>
  <si>
    <t>-494.462927756904 323.021269659965 837.322246289706</t>
  </si>
  <si>
    <t>-506.289324954658 159.126769962452 -98.3921595420946</t>
  </si>
  <si>
    <t>-497.15907800252 123.820679730331 315.57973690636</t>
  </si>
  <si>
    <t>-544.291545336415 43.9511025305437 769.596686149749</t>
  </si>
  <si>
    <t>-395.365271319047 43.6276604117299 830.462840762586</t>
  </si>
  <si>
    <t>9763-20170724T120930.574578500.bin</t>
  </si>
  <si>
    <t>-511.995760834822 250.063154167226 -96.0577560929398</t>
  </si>
  <si>
    <t>-530.279074819941 249.585730960247 -205.250175804452</t>
  </si>
  <si>
    <t>-539.290591542944 250.521128202932 -297.682629516292</t>
  </si>
  <si>
    <t>-545.786407671062 251.753349864148 -381.315323627972</t>
  </si>
  <si>
    <t>-550.05262960085 253.290316036386 -465.086269213367</t>
  </si>
  <si>
    <t>-553.832797221611 255.788674351532 -587.660374202324</t>
  </si>
  <si>
    <t>-536.559793985393 255.831196983507 -664.092311580543</t>
  </si>
  <si>
    <t>-548.977298234942 285.885904811546 -533.338648943442</t>
  </si>
  <si>
    <t>-529.820266813033 438.772813456691 -509.023134492907</t>
  </si>
  <si>
    <t>-432.988693768289 488.457949053119 -248.766273312232</t>
  </si>
  <si>
    <t>-208.808817025033 454.363421910303 -198.472329359071</t>
  </si>
  <si>
    <t>-555.370771146826 223.499303540142 -534.413169222866</t>
  </si>
  <si>
    <t>-579.973456573088 71.7790024884403 -507.70493910757</t>
  </si>
  <si>
    <t>-592.301997340158 41.2881117141374 -227.532055371473</t>
  </si>
  <si>
    <t>-384.223528356688 136.74743917293 -266.767878976054</t>
  </si>
  <si>
    <t>-517.496092002178 341.464371353463 -96.9191009083914</t>
  </si>
  <si>
    <t>-539.692207102524 333.458150570935 317.985452239294</t>
  </si>
  <si>
    <t>-640.269382621654 319.245318839258 769.162664264915</t>
  </si>
  <si>
    <t>-494.579810460505 323.253468626617 837.297182189712</t>
  </si>
  <si>
    <t>-506.763554485199 158.546515142045 -98.6373696346775</t>
  </si>
  <si>
    <t>-498.090389292534 123.390012309113 315.35704875155</t>
  </si>
  <si>
    <t>-544.36409390207 43.8457300761611 769.466432098966</t>
  </si>
  <si>
    <t>-395.341627965329 43.5237116367184 830.096617027509</t>
  </si>
  <si>
    <t>9763-20170724T120930.639762900.bin</t>
  </si>
  <si>
    <t>-512.460833904942 248.537046863254 -96.4233310174196</t>
  </si>
  <si>
    <t>-530.555101737098 248.133060388431 -205.64748582393</t>
  </si>
  <si>
    <t>-539.367491003613 249.167266100289 -298.09810671864</t>
  </si>
  <si>
    <t>-545.66677445433 250.509435845478 -381.74401767907</t>
  </si>
  <si>
    <t>-549.719317922126 252.174628065847 -465.523238558045</t>
  </si>
  <si>
    <t>-553.16779367006 254.881268844423 -588.102655469498</t>
  </si>
  <si>
    <t>-535.708000691943 255.043066548084 -664.492104519182</t>
  </si>
  <si>
    <t>-548.362016154037 284.875639154512 -533.719867537197</t>
  </si>
  <si>
    <t>-528.692199397863 437.675463437773 -509.110660280013</t>
  </si>
  <si>
    <t>-430.445125956652 485.831701392491 -249.097103180096</t>
  </si>
  <si>
    <t>-206.179978001483 451.989608291473 -199.013411473695</t>
  </si>
  <si>
    <t>-554.947340903865 222.511333579288 -534.911753476791</t>
  </si>
  <si>
    <t>-580.000982644181 70.8155295687336 -508.519841341397</t>
  </si>
  <si>
    <t>-592.227169795316 39.7980952205326 -228.400114576554</t>
  </si>
  <si>
    <t>-383.632041316056 134.454318269435 -266.829456519246</t>
  </si>
  <si>
    <t>-517.395687778348 339.828355413244 -97.1897117758264</t>
  </si>
  <si>
    <t>-539.675867457283 332.508304828217 317.723081567859</t>
  </si>
  <si>
    <t>-640.353520470829 319.271314675162 768.984011701467</t>
  </si>
  <si>
    <t>-494.70073116323 323.104016637139 837.207194530325</t>
  </si>
  <si>
    <t>-507.714282810956 157.243396879852 -99.0333263528918</t>
  </si>
  <si>
    <t>-500.010947246416 122.188925438541 314.988885128309</t>
  </si>
  <si>
    <t>-544.49370178424 43.7852922269103 769.348552281899</t>
  </si>
  <si>
    <t>-395.276973338182 43.7397886434946 829.499975006039</t>
  </si>
  <si>
    <t>9763-20170724T120930.676863600.bin</t>
  </si>
  <si>
    <t>-512.46366057569 247.770373125027 -96.5316455455533</t>
  </si>
  <si>
    <t>-530.509148026548 247.411300382156 -205.764038364292</t>
  </si>
  <si>
    <t>-539.256399659276 248.490939907468 -298.220243729791</t>
  </si>
  <si>
    <t>-545.48719327805 249.878491172134 -381.870755388078</t>
  </si>
  <si>
    <t>-549.461458494131 251.592717459278 -465.652686721269</t>
  </si>
  <si>
    <t>-552.78467997852 254.375182035271 -588.233688469159</t>
  </si>
  <si>
    <t>-535.277152074518 254.599920941587 -664.61204683342</t>
  </si>
  <si>
    <t>-547.993683081576 284.331935453122 -533.828817138236</t>
  </si>
  <si>
    <t>-528.203879280457 437.084209066662 -509.093374042858</t>
  </si>
  <si>
    <t>-429.196049373578 484.63713412604 -249.257349112147</t>
  </si>
  <si>
    <t>-204.988207780619 450.768711498374 -198.935324762044</t>
  </si>
  <si>
    <t>-554.659202453034 221.976743376744 -535.063574750757</t>
  </si>
  <si>
    <t>-579.90273067926 70.2762042613608 -508.814706017505</t>
  </si>
  <si>
    <t>-592.436408297163 39.0748459768261 -228.728983791904</t>
  </si>
  <si>
    <t>-383.595460072995 133.387690806355 -266.663576791126</t>
  </si>
  <si>
    <t>-517.220199049314 338.994280912752 -97.2762205543072</t>
  </si>
  <si>
    <t>-539.374665723962 332.071518837019 317.650094318672</t>
  </si>
  <si>
    <t>-640.402982362923 319.15686115081 768.856967886297</t>
  </si>
  <si>
    <t>-494.794808678562 323.186354412835 837.16395775259</t>
  </si>
  <si>
    <t>-507.904351323986 156.620723576707 -99.1764286239724</t>
  </si>
  <si>
    <t>-500.823525436445 121.490541977108 314.850506150821</t>
  </si>
  <si>
    <t>-544.536731499363 43.7413029746124 769.356001695154</t>
  </si>
  <si>
    <t>-395.239648599505 43.5575868805527 829.307432244461</t>
  </si>
  <si>
    <t>9763-20170724T120930.739139300.bin</t>
  </si>
  <si>
    <t>-512.149669564214 246.469561894344 -96.6448942298265</t>
  </si>
  <si>
    <t>-530.18199304983 246.192728006626 -205.879754661964</t>
  </si>
  <si>
    <t>-538.829641835212 247.384119508204 -298.344123408521</t>
  </si>
  <si>
    <t>-544.933790933581 248.891791779507 -382.001626215402</t>
  </si>
  <si>
    <t>-548.744219766853 250.742071271391 -465.78832741603</t>
  </si>
  <si>
    <t>-551.786466591229 253.740597880716 -588.371592643873</t>
  </si>
  <si>
    <t>-534.188618556752 254.114138507887 -664.728637928943</t>
  </si>
  <si>
    <t>-547.030648212009 283.591602355782 -533.905607559904</t>
  </si>
  <si>
    <t>-526.726246335553 436.238153792792 -508.878034907923</t>
  </si>
  <si>
    <t>-426.984336725529 483.457212513038 -249.261964307774</t>
  </si>
  <si>
    <t>-203.015657306972 448.887227173845 -198.355355362271</t>
  </si>
  <si>
    <t>-553.872448424997 221.258233170649 -535.260584821604</t>
  </si>
  <si>
    <t>-579.572556760063 69.594477179332 -509.30382343868</t>
  </si>
  <si>
    <t>-592.660423499261 37.7960422695674 -229.310740195266</t>
  </si>
  <si>
    <t>-383.580383769382 132.202816805379 -265.662371819479</t>
  </si>
  <si>
    <t>-516.569210875364 337.553503730615 -97.3462674278808</t>
  </si>
  <si>
    <t>-538.347458664595 331.527479441836 317.614042432619</t>
  </si>
  <si>
    <t>-640.478032702423 319.088950492389 768.633869043307</t>
  </si>
  <si>
    <t>-494.942614693971 323.13750088729 837.094543673994</t>
  </si>
  <si>
    <t>-507.926830956057 155.445842706061 -99.3192982213351</t>
  </si>
  <si>
    <t>-501.790799986525 120.535510542756 314.74133098686</t>
  </si>
  <si>
    <t>-544.57683392885 43.6170044998769 769.443215108503</t>
  </si>
  <si>
    <t>-395.142711886667 43.5633574727412 829.05250688271</t>
  </si>
  <si>
    <t>9763-20170724T120930.809352400.bin</t>
  </si>
  <si>
    <t>-511.624366880599 245.085976537783 -96.6543371030785</t>
  </si>
  <si>
    <t>-529.719206343659 244.882567242335 -205.879092126149</t>
  </si>
  <si>
    <t>-538.36693134094 246.164935171251 -298.342013710147</t>
  </si>
  <si>
    <t>-544.449014053782 247.766798035892 -381.999532442367</t>
  </si>
  <si>
    <t>-548.214920139823 249.721265981525 -465.785812145176</t>
  </si>
  <si>
    <t>-551.166973926105 252.881829725308 -588.367265400494</t>
  </si>
  <si>
    <t>-533.493782635892 253.355433544383 -664.706416070947</t>
  </si>
  <si>
    <t>-546.38724096483 282.653659875008 -533.86022989241</t>
  </si>
  <si>
    <t>-525.647020302329 435.193880258514 -508.592497235413</t>
  </si>
  <si>
    <t>-425.296450997252 482.092816374434 -249.152991661651</t>
  </si>
  <si>
    <t>-201.524668957937 446.799462280092 -197.878270188167</t>
  </si>
  <si>
    <t>-553.356038558792 220.336254523318 -535.299007516573</t>
  </si>
  <si>
    <t>-579.336614942231 68.6821383195791 -509.546742603963</t>
  </si>
  <si>
    <t>-592.86159310621 36.6009490328208 -229.606624358981</t>
  </si>
  <si>
    <t>-384.213187702573 132.382216103927 -264.824193132252</t>
  </si>
  <si>
    <t>-515.998586408921 336.159562470571 -97.2798226536422</t>
  </si>
  <si>
    <t>-536.830951176776 331.215033241028 317.743276280044</t>
  </si>
  <si>
    <t>-640.581906541454 318.924660098423 768.437963169043</t>
  </si>
  <si>
    <t>-495.124758892482 323.314953636032 837.043918060256</t>
  </si>
  <si>
    <t>-507.502898909905 154.084511474891 -99.3860386275326</t>
  </si>
  <si>
    <t>-501.8353597707 119.577538687181 314.715080316357</t>
  </si>
  <si>
    <t>-544.490827092139 43.5268336318261 769.591670644547</t>
  </si>
  <si>
    <t>-395.006235556366 43.5270976014633 829.074371015133</t>
  </si>
  <si>
    <t>9763-20170724T120930.841436700.bin</t>
  </si>
  <si>
    <t>-511.225979446548 244.510270349117 -96.5747246455569</t>
  </si>
  <si>
    <t>-529.400317741171 244.362233963262 -205.786263075465</t>
  </si>
  <si>
    <t>-538.102625626866 245.697006493719 -298.243425101311</t>
  </si>
  <si>
    <t>-544.22880271343 247.347839069211 -381.896688728406</t>
  </si>
  <si>
    <t>-548.033485747969 249.351663459986 -465.680008201571</t>
  </si>
  <si>
    <t>-551.036245650084 252.584975256217 -588.258411070985</t>
  </si>
  <si>
    <t>-533.326504284747 253.085216097618 -664.588737218111</t>
  </si>
  <si>
    <t>-546.211925548772 282.322206990198 -533.736205373765</t>
  </si>
  <si>
    <t>-525.32979775527 434.82639288972 -508.391178970495</t>
  </si>
  <si>
    <t>-424.493380378413 481.396519991324 -249.080849439462</t>
  </si>
  <si>
    <t>-200.806623708306 445.740652566197 -197.686054712136</t>
  </si>
  <si>
    <t>-553.225322242199 220.010609819636 -535.207899291047</t>
  </si>
  <si>
    <t>-579.244105389954 68.3509103272038 -509.517941603988</t>
  </si>
  <si>
    <t>-592.678903508743 36.1307614235677 -229.589433734945</t>
  </si>
  <si>
    <t>-384.347151491052 132.88352827145 -264.016924092241</t>
  </si>
  <si>
    <t>-515.602041530085 335.556942000323 -97.1448737976584</t>
  </si>
  <si>
    <t>-535.733253953748 331.214888238237 317.919595855043</t>
  </si>
  <si>
    <t>-640.639994990212 318.855202278787 768.357146816293</t>
  </si>
  <si>
    <t>-495.212388863464 323.325318155988 837.020523007369</t>
  </si>
  <si>
    <t>-507.073150382738 153.560742600445 -99.3408624629267</t>
  </si>
  <si>
    <t>-501.587648053917 119.125374019709 314.768717988099</t>
  </si>
  <si>
    <t>-544.376957873824 43.4356452519071 769.699873288079</t>
  </si>
  <si>
    <t>-394.916904227413 43.4793563064527 829.244060464937</t>
  </si>
  <si>
    <t>9763-20170724T120930.874524500.bin</t>
  </si>
  <si>
    <t>-510.767970422383 243.940460373554 -96.4057646750819</t>
  </si>
  <si>
    <t>-529.064630191412 243.848948618093 -205.596936874725</t>
  </si>
  <si>
    <t>-537.84485792589 245.229206443211 -298.046133164064</t>
  </si>
  <si>
    <t>-544.031227903212 246.919224867678 -381.694218137151</t>
  </si>
  <si>
    <t>-547.885927676062 248.959617494115 -465.474361170801</t>
  </si>
  <si>
    <t>-550.950750260151 252.243084991249 -588.04986492905</t>
  </si>
  <si>
    <t>-533.217544526297 252.75424659984 -664.374679796787</t>
  </si>
  <si>
    <t>-546.095700668462 281.957574585692 -533.517914593236</t>
  </si>
  <si>
    <t>-525.167431678553 434.451164896527 -508.082850309136</t>
  </si>
  <si>
    <t>-423.717181413333 480.633605191489 -248.942607749976</t>
  </si>
  <si>
    <t>-200.09108622351 444.645491093873 -197.515467696392</t>
  </si>
  <si>
    <t>-553.11616994432 219.647024284511 -535.01150172312</t>
  </si>
  <si>
    <t>-579.097170824299 67.9745127776937 -509.376677726003</t>
  </si>
  <si>
    <t>-592.628438470226 35.7122544719921 -229.457699641369</t>
  </si>
  <si>
    <t>-384.594837206977 133.329935679844 -263.24185059581</t>
  </si>
  <si>
    <t>-515.178499119111 334.924202089358 -96.9319370786534</t>
  </si>
  <si>
    <t>-534.451190041586 331.249365842328 318.179652950272</t>
  </si>
  <si>
    <t>-640.700702496434 318.733162119147 768.273207836879</t>
  </si>
  <si>
    <t>-495.307329533167 323.354451111636 836.999034763575</t>
  </si>
  <si>
    <t>-506.601039200192 153.007257541149 -99.2260647693172</t>
  </si>
  <si>
    <t>-501.184019811962 118.740395983056 314.898411654903</t>
  </si>
  <si>
    <t>-544.259238349239 43.2857144077443 769.819974641015</t>
  </si>
  <si>
    <t>-394.828530771715 43.1407841005896 829.437736572781</t>
  </si>
  <si>
    <t>9763-20170724T120930.939732900.bin</t>
  </si>
  <si>
    <t>-509.686481973596 243.077662024211 -95.9768359735979</t>
  </si>
  <si>
    <t>-528.233664652265 243.095182048213 -205.12581145572</t>
  </si>
  <si>
    <t>-537.137892091533 244.534656035266 -297.562101630183</t>
  </si>
  <si>
    <t>-543.401833098716 246.261711728944 -381.203737356651</t>
  </si>
  <si>
    <t>-547.300026723218 248.321649674182 -464.981493758937</t>
  </si>
  <si>
    <t>-550.391524384706 251.612593152182 -587.556003566744</t>
  </si>
  <si>
    <t>-532.626728204843 252.118344739428 -663.873481893586</t>
  </si>
  <si>
    <t>-545.529874073962 281.324195903828 -533.02323595294</t>
  </si>
  <si>
    <t>-524.582659424529 433.79328978381 -507.522990926356</t>
  </si>
  <si>
    <t>-421.973362341036 479.623722804768 -248.777044378651</t>
  </si>
  <si>
    <t>-198.538776276593 442.686382799308 -197.190649976412</t>
  </si>
  <si>
    <t>-552.540242376572 219.012540445318 -534.519348317392</t>
  </si>
  <si>
    <t>-578.414858819169 67.3081628892751 -508.942445257117</t>
  </si>
  <si>
    <t>-592.018205044212 34.8648542513397 -229.047807107086</t>
  </si>
  <si>
    <t>-384.791724307423 134.341609203535 -262.36627942047</t>
  </si>
  <si>
    <t>-514.175369630858 333.947349365891 -96.3809251764691</t>
  </si>
  <si>
    <t>-531.47346019343 331.524815692156 318.826891262197</t>
  </si>
  <si>
    <t>-640.822314422771 318.553017804426 768.133366689257</t>
  </si>
  <si>
    <t>-495.474098862506 323.472674443662 836.934037553312</t>
  </si>
  <si>
    <t>-505.45407850508 152.266976434328 -98.9285057024849</t>
  </si>
  <si>
    <t>-500.2828345511 118.251643660313 315.219800054889</t>
  </si>
  <si>
    <t>-544.061669791867 43.1103805009652 770.058636273336</t>
  </si>
  <si>
    <t>-394.663689728444 42.8962797476938 829.757955145737</t>
  </si>
  <si>
    <t>9763-20170724T120930.972820800.bin</t>
  </si>
  <si>
    <t>-509.147964500042 242.78707968287 -95.7398596037339</t>
  </si>
  <si>
    <t>-527.778166517273 242.860383685611 -204.874650244447</t>
  </si>
  <si>
    <t>-536.73375587898 244.334069482764 -297.305460188922</t>
  </si>
  <si>
    <t>-543.036913406448 246.085925130253 -380.943765210224</t>
  </si>
  <si>
    <t>-546.967294602672 248.164328479211 -464.719381506316</t>
  </si>
  <si>
    <t>-550.098410264923 251.474820026689 -587.292495449855</t>
  </si>
  <si>
    <t>-532.328682176812 251.984910701012 -663.60890804373</t>
  </si>
  <si>
    <t>-545.217967986896 281.177537526346 -532.756502130589</t>
  </si>
  <si>
    <t>-524.203563843111 433.635959970427 -507.252357481361</t>
  </si>
  <si>
    <t>-420.966053883988 479.168627756032 -248.7038761559</t>
  </si>
  <si>
    <t>-197.621386071186 441.713690853349 -197.101459742986</t>
  </si>
  <si>
    <t>-552.231093680815 218.866820049533 -534.260360637331</t>
  </si>
  <si>
    <t>-578.087682073121 67.1430995177943 -508.727967077802</t>
  </si>
  <si>
    <t>-591.721639162892 34.7774651598966 -228.825969371142</t>
  </si>
  <si>
    <t>-384.672183727399 134.683235943199 -261.959348408114</t>
  </si>
  <si>
    <t>-513.624810376219 333.542775795483 -96.0655290275286</t>
  </si>
  <si>
    <t>-530.088091556706 331.719536074419 319.179309852155</t>
  </si>
  <si>
    <t>-640.935906772314 318.384933068398 768.098836163697</t>
  </si>
  <si>
    <t>-495.589548465619 323.598598565458 836.881722759534</t>
  </si>
  <si>
    <t>-504.92336180597 152.07491372743 -98.7564018609072</t>
  </si>
  <si>
    <t>-499.835964309431 118.126399467084 315.398456302009</t>
  </si>
  <si>
    <t>-543.964896582294 43.1032559784678 770.184276371314</t>
  </si>
  <si>
    <t>-394.578088109005 43.29492811573 829.911671501822</t>
  </si>
  <si>
    <t>9763-20170724T120931.042917500.bin</t>
  </si>
  <si>
    <t>-508.167613350788 242.3909371926 -95.2016172817002</t>
  </si>
  <si>
    <t>-526.924617915191 242.559208590356 -204.314563233592</t>
  </si>
  <si>
    <t>-536.022657188346 244.092013371683 -296.730598183337</t>
  </si>
  <si>
    <t>-542.469272918258 245.888542344415 -380.35691703746</t>
  </si>
  <si>
    <t>-546.558175279562 248.003445789559 -464.123975461989</t>
  </si>
  <si>
    <t>-549.937680119295 251.358585464278 -586.689377850254</t>
  </si>
  <si>
    <t>-532.270889532297 251.873799967909 -663.029565035175</t>
  </si>
  <si>
    <t>-544.946268473292 281.041566179071 -532.152626097837</t>
  </si>
  <si>
    <t>-523.76739523466 433.477338507886 -506.627284336741</t>
  </si>
  <si>
    <t>-418.853374109141 478.475205983959 -248.66070409852</t>
  </si>
  <si>
    <t>-195.7809072128 439.888850262395 -196.715458622685</t>
  </si>
  <si>
    <t>-551.963297720048 218.731048386226 -533.664783579462</t>
  </si>
  <si>
    <t>-577.851878266284 67.0256876716244 -508.078815896608</t>
  </si>
  <si>
    <t>-592.006304352546 35.2780544987813 -228.131810347899</t>
  </si>
  <si>
    <t>-384.987906572411 134.711130596103 -262.844096409897</t>
  </si>
  <si>
    <t>-512.607932527112 332.936061068098 -95.4272048435133</t>
  </si>
  <si>
    <t>-527.570640871094 332.088146131875 319.877500284781</t>
  </si>
  <si>
    <t>-641.126459378386 318.253379912184 768.037352249813</t>
  </si>
  <si>
    <t>-495.778620091599 323.768478199832 836.793373016825</t>
  </si>
  <si>
    <t>-504.000969002325 151.872297562088 -98.3412071766228</t>
  </si>
  <si>
    <t>-498.823606073696 117.878401521349 315.808743983275</t>
  </si>
  <si>
    <t>-543.748614143705 42.88724140416 770.488132485495</t>
  </si>
  <si>
    <t>-394.401569029669 42.812532478252 830.315107409946</t>
  </si>
  <si>
    <t>9763-20170724T120931.077008900.bin</t>
  </si>
  <si>
    <t>-507.832449738635 242.363907097549 -94.9485742895779</t>
  </si>
  <si>
    <t>-526.619029827712 242.582825059088 -204.056408313259</t>
  </si>
  <si>
    <t>-535.768452772538 244.14884873306 -296.466693671421</t>
  </si>
  <si>
    <t>-542.272294880416 245.971223727408 -380.087978417714</t>
  </si>
  <si>
    <t>-546.429196907632 248.108085501083 -463.851241918097</t>
  </si>
  <si>
    <t>-549.92017624433 251.490296503775 -586.41267689507</t>
  </si>
  <si>
    <t>-532.324891046971 252.002488713604 -662.769474165581</t>
  </si>
  <si>
    <t>-544.853712506998 281.158273394149 -531.874882480968</t>
  </si>
  <si>
    <t>-523.443040620968 433.560445650506 -506.384921753695</t>
  </si>
  <si>
    <t>-417.84795146711 478.30727299054 -248.652516290323</t>
  </si>
  <si>
    <t>-194.942621601942 439.085850823897 -196.466123354956</t>
  </si>
  <si>
    <t>-551.92304317576 218.854128482906 -533.392821048095</t>
  </si>
  <si>
    <t>-578.00955298956 67.1855455752564 -507.784096234767</t>
  </si>
  <si>
    <t>-592.516092143044 35.8083892512841 -227.813426886377</t>
  </si>
  <si>
    <t>-385.059619363449 134.155259217586 -263.001639967789</t>
  </si>
  <si>
    <t>-512.247890128311 332.776149589856 -95.1506499097156</t>
  </si>
  <si>
    <t>-526.603213397367 332.252644500822 320.176106024684</t>
  </si>
  <si>
    <t>-641.197448239127 318.302823584758 768.019649486176</t>
  </si>
  <si>
    <t>-495.840586886907 323.627920152186 836.771774768887</t>
  </si>
  <si>
    <t>-503.721752722322 152.008771078868 -98.1293597912888</t>
  </si>
  <si>
    <t>-498.353719088092 117.857775048937 316.005240450101</t>
  </si>
  <si>
    <t>-543.642287595644 42.8009462816131 770.618517659955</t>
  </si>
  <si>
    <t>-394.309606195274 42.7363195360113 830.481450076353</t>
  </si>
  <si>
    <t>9763-20170724T120931.143008600.bin</t>
  </si>
  <si>
    <t>-507.420118436095 242.612533604066 -94.6237677332763</t>
  </si>
  <si>
    <t>-526.167458262915 242.933962617818 -203.738163415329</t>
  </si>
  <si>
    <t>-535.389709160116 244.543187726152 -296.140483025237</t>
  </si>
  <si>
    <t>-542.002920982541 246.390265520879 -379.752562295735</t>
  </si>
  <si>
    <t>-546.313399837614 248.537687643876 -463.507907075949</t>
  </si>
  <si>
    <t>-550.077851471139 251.920989287367 -586.061156870897</t>
  </si>
  <si>
    <t>-532.697979627265 252.391864886842 -662.46745448595</t>
  </si>
  <si>
    <t>-544.821619608557 281.580734923131 -531.536756808321</t>
  </si>
  <si>
    <t>-522.893078816414 433.924022350144 -506.132364368999</t>
  </si>
  <si>
    <t>-416.303781846604 477.641024111962 -248.632661472941</t>
  </si>
  <si>
    <t>-193.627191582111 437.188051064346 -196.409799290968</t>
  </si>
  <si>
    <t>-552.03047860417 219.29207993331 -533.034925408231</t>
  </si>
  <si>
    <t>-578.565924795911 67.7147765672257 -507.315852321278</t>
  </si>
  <si>
    <t>-594.827865455938 36.9424349521764 -227.374484255001</t>
  </si>
  <si>
    <t>-385.748113508596 132.000900532567 -261.98712705331</t>
  </si>
  <si>
    <t>-511.767375429044 332.850141911958 -94.822740833067</t>
  </si>
  <si>
    <t>-526.23317307227 331.926580080276 320.49943662446</t>
  </si>
  <si>
    <t>-641.447360933337 318.356970077154 768.127577131891</t>
  </si>
  <si>
    <t>-496.006519682797 323.674021960198 836.70251827859</t>
  </si>
  <si>
    <t>-503.431505261777 152.425586067387 -97.8323726602054</t>
  </si>
  <si>
    <t>-497.690611867895 117.977914015555 316.272616127253</t>
  </si>
  <si>
    <t>-543.440060986205 42.6381996596249 770.789776878882</t>
  </si>
  <si>
    <t>-394.131433723709 42.5598051307104 830.712540501031</t>
  </si>
  <si>
    <t>9763-20170724T120931.177099300.bin</t>
  </si>
  <si>
    <t>-507.306681358225 243.042208234381 -94.5390097101995</t>
  </si>
  <si>
    <t>-525.984447832334 243.389371688102 -203.665139554322</t>
  </si>
  <si>
    <t>-535.183266001392 245.009522013735 -296.069644300898</t>
  </si>
  <si>
    <t>-541.78949440207 246.863645110972 -379.682261761988</t>
  </si>
  <si>
    <t>-546.107498913287 249.014487064916 -463.436938338108</t>
  </si>
  <si>
    <t>-549.89879028759 252.39950665937 -585.989414406135</t>
  </si>
  <si>
    <t>-532.624035716616 252.865222725878 -662.41952594953</t>
  </si>
  <si>
    <t>-544.589261062669 282.053623654919 -531.467228002585</t>
  </si>
  <si>
    <t>-522.392329289089 434.365023785381 -506.104057739431</t>
  </si>
  <si>
    <t>-415.463693534267 477.573078057722 -248.65901353454</t>
  </si>
  <si>
    <t>-192.929746516296 436.565607589379 -196.260872112158</t>
  </si>
  <si>
    <t>-551.881222731058 219.774591551845 -532.961750255796</t>
  </si>
  <si>
    <t>-578.78928850837 68.2709302402686 -507.216304218426</t>
  </si>
  <si>
    <t>-596.131089597522 38.2248324588702 -227.260797062188</t>
  </si>
  <si>
    <t>-385.822685591597 130.527488335808 -261.889538578824</t>
  </si>
  <si>
    <t>-511.57546584255 333.273412354665 -94.7403241312359</t>
  </si>
  <si>
    <t>-526.623999799867 331.908209268671 320.559909300642</t>
  </si>
  <si>
    <t>-641.610694923178 318.338410167419 768.231528259654</t>
  </si>
  <si>
    <t>-496.106582593562 323.701755029525 836.668440898344</t>
  </si>
  <si>
    <t>-503.358132678702 152.906285273241 -97.7268727815434</t>
  </si>
  <si>
    <t>-497.452004665688 118.241742288851 316.357659977157</t>
  </si>
  <si>
    <t>-543.339192739314 42.6226760046241 770.82601941015</t>
  </si>
  <si>
    <t>-394.038150275879 42.6974092014609 830.76789621114</t>
  </si>
  <si>
    <t>9763-20170724T120931.240971600.bin</t>
  </si>
  <si>
    <t>-507.102962878013 244.389193896835 -94.3592682151844</t>
  </si>
  <si>
    <t>-525.658319250816 244.786820888135 -203.506241033277</t>
  </si>
  <si>
    <t>-534.832536059289 246.451116736277 -295.912316558446</t>
  </si>
  <si>
    <t>-541.447704492726 248.347327034468 -379.523205450859</t>
  </si>
  <si>
    <t>-545.805708124352 250.54053189879 -463.274830545171</t>
  </si>
  <si>
    <t>-549.689373341774 253.987649291489 -585.822540257454</t>
  </si>
  <si>
    <t>-532.620586926525 254.456870997899 -662.29917787227</t>
  </si>
  <si>
    <t>-544.203545271402 283.598279033336 -531.29408970488</t>
  </si>
  <si>
    <t>-521.093174749044 435.793281864776 -506.013266725638</t>
  </si>
  <si>
    <t>-414.01716559727 477.972792199406 -248.459070840423</t>
  </si>
  <si>
    <t>-191.803120710628 436.00244745222 -195.46909927533</t>
  </si>
  <si>
    <t>-551.766985958852 221.351749078966 -532.805332938627</t>
  </si>
  <si>
    <t>-579.676442487788 70.0382890212431 -507.064727232802</t>
  </si>
  <si>
    <t>-598.384020676877 40.9254819925447 -227.098575321523</t>
  </si>
  <si>
    <t>-386.205408976855 128.993015198129 -261.345948787775</t>
  </si>
  <si>
    <t>-511.13155030847 334.761883289039 -94.5684587963653</t>
  </si>
  <si>
    <t>-526.756532794655 332.980126542968 320.708937364981</t>
  </si>
  <si>
    <t>-641.846076037155 318.534784480807 768.356552291067</t>
  </si>
  <si>
    <t>-496.266714361882 323.640908597382 836.652967816438</t>
  </si>
  <si>
    <t>-503.259030911895 154.125355599086 -97.5630787193965</t>
  </si>
  <si>
    <t>-497.077271195408 118.986577843225 316.477581966666</t>
  </si>
  <si>
    <t>-543.092824585126 42.5138690556153 770.8616848712</t>
  </si>
  <si>
    <t>-393.846072159409 42.2290562341027 830.937917708224</t>
  </si>
  <si>
    <t>9763-20170724T120931.274064400.bin</t>
  </si>
  <si>
    <t>-507.022032522491 244.973617154163 -94.1899147344824</t>
  </si>
  <si>
    <t>-525.574576127505 245.428961326248 -203.336928667423</t>
  </si>
  <si>
    <t>-534.756681782721 247.121459817331 -295.741950851546</t>
  </si>
  <si>
    <t>-541.383444208198 249.036237041481 -379.351421706852</t>
  </si>
  <si>
    <t>-545.757713744013 251.240357519326 -463.101889636253</t>
  </si>
  <si>
    <t>-549.670717567551 254.694111457352 -585.648491835327</t>
  </si>
  <si>
    <t>-532.675182000636 255.154463614719 -662.141413619525</t>
  </si>
  <si>
    <t>-544.112772660334 284.294408873816 -531.121820264253</t>
  </si>
  <si>
    <t>-520.553402307797 436.431464308141 -505.894980704594</t>
  </si>
  <si>
    <t>-413.349192202496 478.234353833113 -248.332649261324</t>
  </si>
  <si>
    <t>-191.300863500866 435.666330073074 -195.125218289826</t>
  </si>
  <si>
    <t>-551.794802235896 222.062589033891 -532.630378445152</t>
  </si>
  <si>
    <t>-580.135502088069 70.8286142651882 -506.894971614034</t>
  </si>
  <si>
    <t>-599.414116583201 42.1467449590352 -226.923051854197</t>
  </si>
  <si>
    <t>-386.36133122209 128.096951140357 -261.121913912335</t>
  </si>
  <si>
    <t>-510.959166770395 335.367844836476 -94.3719759710178</t>
  </si>
  <si>
    <t>-526.199037101159 333.514934402498 320.919419569711</t>
  </si>
  <si>
    <t>-641.976485100767 318.498338402467 768.382708542499</t>
  </si>
  <si>
    <t>-496.391852114245 323.862000128949 836.648205127863</t>
  </si>
  <si>
    <t>-503.326166047841 154.54605536138 -97.4434459305121</t>
  </si>
  <si>
    <t>-496.963123358044 119.289384337109 316.584472545858</t>
  </si>
  <si>
    <t>-542.961901894931 42.4214084577625 770.916181513997</t>
  </si>
  <si>
    <t>-393.746925944222 42.0159540947916 831.070597516845</t>
  </si>
  <si>
    <t>9763-20170724T120931.341276400.bin</t>
  </si>
  <si>
    <t>-506.777672612308 245.854785052252 -93.7011833262537</t>
  </si>
  <si>
    <t>-525.352435435439 246.427396227815 -202.844052371737</t>
  </si>
  <si>
    <t>-534.596872401331 248.164975689836 -295.241765832228</t>
  </si>
  <si>
    <t>-541.298856331161 250.103609675778 -378.844792136222</t>
  </si>
  <si>
    <t>-545.768180498696 252.31334781962 -462.590120862317</t>
  </si>
  <si>
    <t>-549.842333993981 255.757047925349 -585.13182410558</t>
  </si>
  <si>
    <t>-533.016252793005 256.164451625483 -661.66237263103</t>
  </si>
  <si>
    <t>-544.10405608082 285.348444746791 -530.61893394646</t>
  </si>
  <si>
    <t>-519.67338761566 437.398216724547 -505.621274745558</t>
  </si>
  <si>
    <t>-411.776247653251 478.690371680993 -248.266055504477</t>
  </si>
  <si>
    <t>-189.940476814442 435.016410817989 -195.068306269065</t>
  </si>
  <si>
    <t>-552.005194350845 223.143619145018 -532.10424482137</t>
  </si>
  <si>
    <t>-581.050438873535 72.0696601035233 -506.232053689419</t>
  </si>
  <si>
    <t>-600.555507241019 43.4888308280945 -226.265561803265</t>
  </si>
  <si>
    <t>-386.477967994935 126.843444832403 -260.49013815715</t>
  </si>
  <si>
    <t>-510.333403286428 336.372007209087 -93.7761102540676</t>
  </si>
  <si>
    <t>-524.5366385252 334.454322934265 321.551692303981</t>
  </si>
  <si>
    <t>-642.241550215631 318.572464114444 768.462186795527</t>
  </si>
  <si>
    <t>-496.577910134663 323.913294347539 836.560604206678</t>
  </si>
  <si>
    <t>-503.464756626594 155.351212557458 -97.0008737267279</t>
  </si>
  <si>
    <t>-496.899874077473 119.842413881523 317.002321630849</t>
  </si>
  <si>
    <t>-542.726115982451 42.2509569256245 771.23785391013</t>
  </si>
  <si>
    <t>-393.535375348261 41.3816116135247 831.447431942397</t>
  </si>
  <si>
    <t>9763-20170724T120931.377372800.bin</t>
  </si>
  <si>
    <t>-506.675936399926 246.319415375873 -93.4481987016012</t>
  </si>
  <si>
    <t>-525.243155343232 246.960872489537 -202.591851309119</t>
  </si>
  <si>
    <t>-534.529677343621 248.718973738038 -294.985051942678</t>
  </si>
  <si>
    <t>-541.290258767026 250.662889825112 -378.583227304964</t>
  </si>
  <si>
    <t>-545.839053800232 252.86498546148 -462.324492921188</t>
  </si>
  <si>
    <t>-550.053115133212 256.282697646344 -584.862261370509</t>
  </si>
  <si>
    <t>-533.310656196765 256.635404773909 -661.41140053957</t>
  </si>
  <si>
    <t>-544.188453009608 285.877662818575 -530.364626442184</t>
  </si>
  <si>
    <t>-519.381083091244 437.873757871231 -505.481818468385</t>
  </si>
  <si>
    <t>-410.85418030573 478.616856339498 -248.30381102041</t>
  </si>
  <si>
    <t>-189.124226616394 434.353955424754 -195.151765510966</t>
  </si>
  <si>
    <t>-552.21956042765 223.688441226692 -531.822806743412</t>
  </si>
  <si>
    <t>-581.594614893652 72.6924017710612 -505.843737221199</t>
  </si>
  <si>
    <t>-600.94618813735 44.1396430142606 -225.863745112873</t>
  </si>
  <si>
    <t>-386.278317504261 125.985903345873 -260.031073999029</t>
  </si>
  <si>
    <t>-510.147538997423 336.886658308141 -93.4898378651194</t>
  </si>
  <si>
    <t>-523.97648001685 334.808292988549 321.849823663421</t>
  </si>
  <si>
    <t>-642.401536286327 318.575605603951 768.524453562923</t>
  </si>
  <si>
    <t>-496.681205019556 324.049954829709 836.491090960508</t>
  </si>
  <si>
    <t>-503.492470553839 155.859777690392 -96.7737618171552</t>
  </si>
  <si>
    <t>-496.792694148266 120.155361589916 317.210435206784</t>
  </si>
  <si>
    <t>-542.611764926804 42.2336022304273 771.362549175181</t>
  </si>
  <si>
    <t>-393.436352759553 41.4037557913284 831.610764083951</t>
  </si>
  <si>
    <t>9763-20170724T120931.442506100.bin</t>
  </si>
  <si>
    <t>-506.3672878531 247.276614266932 -93.0815356908223</t>
  </si>
  <si>
    <t>-524.850829130454 248.025578680132 -202.238739559544</t>
  </si>
  <si>
    <t>-534.167776836573 249.855167425574 -294.62749060234</t>
  </si>
  <si>
    <t>-540.996481990739 251.860463879179 -378.218674924837</t>
  </si>
  <si>
    <t>-545.654363464146 254.118611453167 -461.952487714427</t>
  </si>
  <si>
    <t>-550.073009064934 257.612354118821 -584.480809394785</t>
  </si>
  <si>
    <t>-533.440705231258 257.875524701586 -661.054336795631</t>
  </si>
  <si>
    <t>-543.936378072584 287.149504334681 -529.981858392843</t>
  </si>
  <si>
    <t>-517.950863313655 438.973831759648 -505.237190492209</t>
  </si>
  <si>
    <t>-409.013804536696 479.31981516819 -248.170118064773</t>
  </si>
  <si>
    <t>-187.722289544422 433.458168555128 -194.548063209551</t>
  </si>
  <si>
    <t>-552.331995389174 225.008997054847 -531.450972371995</t>
  </si>
  <si>
    <t>-582.70258015929 74.2281946022431 -505.376148775822</t>
  </si>
  <si>
    <t>-601.198325186889 45.3387658728702 -225.37263554076</t>
  </si>
  <si>
    <t>-385.60868719126 124.892301430215 -259.150758947976</t>
  </si>
  <si>
    <t>-509.542423123935 337.90150831272 -93.0998144650231</t>
  </si>
  <si>
    <t>-524.061376941317 335.104501305176 322.212102550842</t>
  </si>
  <si>
    <t>-642.813088351154 318.495191604335 768.767076801333</t>
  </si>
  <si>
    <t>-496.925357679528 324.161380353366 836.357525868705</t>
  </si>
  <si>
    <t>-503.424086136262 156.755998781495 -96.4551897396519</t>
  </si>
  <si>
    <t>-496.348493233542 120.690693468715 317.491452150984</t>
  </si>
  <si>
    <t>-542.343360084304 42.1067152167304 771.532147815014</t>
  </si>
  <si>
    <t>-393.228568862733 41.2766364479623 831.93011775405</t>
  </si>
  <si>
    <t>9763-20170724T120931.474590400.bin</t>
  </si>
  <si>
    <t>-506.261154774141 247.811126522036 -92.9509423889455</t>
  </si>
  <si>
    <t>-524.67698710817 248.627868993994 -202.119131113889</t>
  </si>
  <si>
    <t>-533.999646307398 250.504519770083 -294.506387847749</t>
  </si>
  <si>
    <t>-540.858852895902 252.551578665825 -378.093982634258</t>
  </si>
  <si>
    <t>-545.572898714396 254.849635330039 -461.823508280075</t>
  </si>
  <si>
    <t>-550.101551215825 258.401613809411 -584.346231001246</t>
  </si>
  <si>
    <t>-533.534446262039 258.623998054424 -660.933956412933</t>
  </si>
  <si>
    <t>-543.841136230782 287.902871845734 -529.841932068042</t>
  </si>
  <si>
    <t>-517.366682912038 439.640545791121 -505.11504365639</t>
  </si>
  <si>
    <t>-408.35446879981 480.003064246884 -248.082279376263</t>
  </si>
  <si>
    <t>-187.295848844624 433.288044349426 -194.236985824624</t>
  </si>
  <si>
    <t>-552.387670732998 225.783312400105 -531.326688263128</t>
  </si>
  <si>
    <t>-583.154536244138 75.0838719439894 -505.224731216785</t>
  </si>
  <si>
    <t>-601.67016202435 46.1342037683835 -225.228827213935</t>
  </si>
  <si>
    <t>-385.642659541997 124.671323203693 -258.583854509104</t>
  </si>
  <si>
    <t>-509.328981342517 338.442945445863 -92.9667253358248</t>
  </si>
  <si>
    <t>-524.491573322227 335.093230686637 322.318129329591</t>
  </si>
  <si>
    <t>-643.051030934525 318.341690078857 768.915607133816</t>
  </si>
  <si>
    <t>-497.063600579768 324.06522727469 836.285791879979</t>
  </si>
  <si>
    <t>-503.492316145972 157.310279792236 -96.3176423655591</t>
  </si>
  <si>
    <t>-496.209023288753 120.882992668414 317.593680038346</t>
  </si>
  <si>
    <t>-542.206372294632 41.9802328064052 771.578580577076</t>
  </si>
  <si>
    <t>-393.132746492462 40.798498469929 832.072182527584</t>
  </si>
  <si>
    <t>9763-20170724T120931.538766000.bin</t>
  </si>
  <si>
    <t>-506.027933311835 248.608859435481 -92.7386023484437</t>
  </si>
  <si>
    <t>-524.310652800288 249.534554769175 -201.928275160156</t>
  </si>
  <si>
    <t>-533.608810514992 251.487888163502 -294.316305129893</t>
  </si>
  <si>
    <t>-540.481443733681 253.604632320309 -377.9012221305</t>
  </si>
  <si>
    <t>-545.244806998043 255.971873169188 -461.625948375885</t>
  </si>
  <si>
    <t>-549.885029261527 259.625848950151 -584.141397856557</t>
  </si>
  <si>
    <t>-533.457021640164 259.797234597778 -660.759427859886</t>
  </si>
  <si>
    <t>-543.461137307685 289.066188580475 -529.623119068413</t>
  </si>
  <si>
    <t>-516.260606021802 440.670619042527 -504.860312802376</t>
  </si>
  <si>
    <t>-407.099084078897 480.918147354666 -247.872966312767</t>
  </si>
  <si>
    <t>-186.121080096461 433.500236882645 -194.311805634704</t>
  </si>
  <si>
    <t>-552.236640873254 226.979213634467 -531.142455932893</t>
  </si>
  <si>
    <t>-583.551160409131 76.3942748484287 -505.074862917088</t>
  </si>
  <si>
    <t>-603.438967668161 47.6747172026535 -225.149524389477</t>
  </si>
  <si>
    <t>-386.492259317201 124.353858829951 -256.818531432446</t>
  </si>
  <si>
    <t>-508.869665122576 339.357646696966 -92.7349012246826</t>
  </si>
  <si>
    <t>-525.210240924169 335.174598293246 322.497646877176</t>
  </si>
  <si>
    <t>-643.523942804966 318.096288243486 769.217054596017</t>
  </si>
  <si>
    <t>-497.314953475392 324.251164580782 836.066575838992</t>
  </si>
  <si>
    <t>-503.370488351497 157.912134012528 -96.1791614962157</t>
  </si>
  <si>
    <t>-496.532519702271 121.194984836425 317.714111485104</t>
  </si>
  <si>
    <t>-541.976839222305 41.8705000673251 771.656482491767</t>
  </si>
  <si>
    <t>-392.948672243289 40.6518460104503 832.261193228297</t>
  </si>
  <si>
    <t>9763-20170724T120931.579875900.bin</t>
  </si>
  <si>
    <t>-505.924047133767 248.941646878533 -92.6329403706524</t>
  </si>
  <si>
    <t>-524.143498368446 249.931233705392 -201.83249272214</t>
  </si>
  <si>
    <t>-533.427039580843 251.927215635639 -294.221219305398</t>
  </si>
  <si>
    <t>-540.302357062836 254.079931319086 -377.804843575793</t>
  </si>
  <si>
    <t>-545.084324528975 256.481111142425 -461.527671189783</t>
  </si>
  <si>
    <t>-549.769513319588 260.182474263416 -584.040018272557</t>
  </si>
  <si>
    <t>-533.407814456715 260.358433825103 -660.672093037018</t>
  </si>
  <si>
    <t>-543.281807330277 289.59521986185 -529.514498630324</t>
  </si>
  <si>
    <t>-515.870861722076 441.161497853573 -504.744306905213</t>
  </si>
  <si>
    <t>-406.453148512592 481.102525136163 -247.818176593901</t>
  </si>
  <si>
    <t>-185.449529238582 433.413064393028 -194.604874110533</t>
  </si>
  <si>
    <t>-552.145632798787 227.521260655753 -531.050860399317</t>
  </si>
  <si>
    <t>-583.69710568022 76.9691553993634 -505.03272560538</t>
  </si>
  <si>
    <t>-604.772845624433 48.6303140064067 -225.155322729697</t>
  </si>
  <si>
    <t>-387.296169677086 124.369608074116 -255.420074864064</t>
  </si>
  <si>
    <t>-508.724438106646 339.736658419247 -92.5858721190542</t>
  </si>
  <si>
    <t>-525.246863755781 335.30348374479 322.636899430104</t>
  </si>
  <si>
    <t>-643.759602736647 317.890549020171 769.333982399557</t>
  </si>
  <si>
    <t>-497.454564160522 324.228600193276 835.955808837526</t>
  </si>
  <si>
    <t>-503.304622516749 158.255425884413 -96.1125028498195</t>
  </si>
  <si>
    <t>-496.662230978837 121.329685615481 317.765449850596</t>
  </si>
  <si>
    <t>-541.848730450107 41.8204450673848 771.711668782338</t>
  </si>
  <si>
    <t>-392.853749961223 40.6366381498017 832.398664362868</t>
  </si>
  <si>
    <t>9763-20170724T120931.646748600.bin</t>
  </si>
  <si>
    <t>-505.740792892921 249.698848759991 -92.3727189615043</t>
  </si>
  <si>
    <t>-523.896719218343 250.796343016008 -201.581829263693</t>
  </si>
  <si>
    <t>-533.141491810768 252.834885738223 -293.973560427197</t>
  </si>
  <si>
    <t>-539.988787762552 255.00821589726 -377.559033627587</t>
  </si>
  <si>
    <t>-544.75046514357 257.410823633293 -461.282849448247</t>
  </si>
  <si>
    <t>-549.415200723477 261.092912214275 -583.796540313284</t>
  </si>
  <si>
    <t>-533.089119676554 261.281829407551 -660.436239508485</t>
  </si>
  <si>
    <t>-542.851025128869 290.502111908411 -529.278249029248</t>
  </si>
  <si>
    <t>-514.999118398383 442.00330341809 -504.587487956232</t>
  </si>
  <si>
    <t>-405.175561587394 481.94286507275 -247.83433855345</t>
  </si>
  <si>
    <t>-184.288786872564 433.206041789133 -195.087073763856</t>
  </si>
  <si>
    <t>-551.885708413491 228.452363360568 -530.799090602131</t>
  </si>
  <si>
    <t>-583.790184927584 77.9887794610399 -504.73473854619</t>
  </si>
  <si>
    <t>-607.488022782772 50.0720905799972 -225.024657404199</t>
  </si>
  <si>
    <t>-389.173425655957 124.635430218934 -251.998664880392</t>
  </si>
  <si>
    <t>-508.505203046872 340.615782020087 -92.2575531008612</t>
  </si>
  <si>
    <t>-525.014992801858 335.95020989576 322.963180474193</t>
  </si>
  <si>
    <t>-644.051951807866 317.906107019256 769.461027908511</t>
  </si>
  <si>
    <t>-497.635135802536 324.297713945275 835.831944386857</t>
  </si>
  <si>
    <t>-503.149311436691 158.888873101963 -95.907297412867</t>
  </si>
  <si>
    <t>-496.551605176201 121.637707904839 317.942223792249</t>
  </si>
  <si>
    <t>-541.598106636481 41.6645069604344 771.831442212659</t>
  </si>
  <si>
    <t>-392.677425609598 40.1383341189301 832.69304211571</t>
  </si>
  <si>
    <t>9763-20170724T120931.708919600.bin</t>
  </si>
  <si>
    <t>-505.392613108749 250.321999874762 -92.151397970026</t>
  </si>
  <si>
    <t>-523.456705504981 251.482108199695 -201.375203489238</t>
  </si>
  <si>
    <t>-532.634377530092 253.532072294775 -293.773345749669</t>
  </si>
  <si>
    <t>-539.426178660082 255.699898726227 -377.363433885176</t>
  </si>
  <si>
    <t>-544.138061887891 258.080340779468 -461.090647784597</t>
  </si>
  <si>
    <t>-548.736957069275 261.711034894101 -583.608439153011</t>
  </si>
  <si>
    <t>-532.411919943661 261.826919729701 -660.248518250951</t>
  </si>
  <si>
    <t>-542.128651061875 291.132449231722 -529.102006936374</t>
  </si>
  <si>
    <t>-513.915697803241 442.582613002322 -504.526592190332</t>
  </si>
  <si>
    <t>-403.796572685435 482.614639400998 -247.914440342988</t>
  </si>
  <si>
    <t>-182.970131726729 432.980225237918 -195.7546718699</t>
  </si>
  <si>
    <t>-551.309286126767 229.103576874614 -530.59553253068</t>
  </si>
  <si>
    <t>-583.500090502846 78.7084064708524 -504.480937456519</t>
  </si>
  <si>
    <t>-609.269508020916 50.9807567599023 -224.935351433899</t>
  </si>
  <si>
    <t>-390.884310764615 126.269232970023 -249.185583569208</t>
  </si>
  <si>
    <t>-508.091317722051 341.33260023886 -92.0106969887078</t>
  </si>
  <si>
    <t>-524.437009785955 336.553535541687 323.215259348044</t>
  </si>
  <si>
    <t>-644.272305052647 317.810728688371 769.490505705576</t>
  </si>
  <si>
    <t>-497.843041767085 324.303489209273 835.824009321682</t>
  </si>
  <si>
    <t>-502.868462614223 159.376146239502 -95.7057203106932</t>
  </si>
  <si>
    <t>-496.361022686044 121.86180155926 318.121429442322</t>
  </si>
  <si>
    <t>-541.409912022034 41.461135954007 771.928392974932</t>
  </si>
  <si>
    <t>-392.535157203159 39.5053191899347 832.88994782607</t>
  </si>
  <si>
    <t>9763-20170724T120931.744012800.bin</t>
  </si>
  <si>
    <t>-505.213874175869 250.566454080944 -92.0552365296035</t>
  </si>
  <si>
    <t>-523.225291830522 251.755132936264 -201.287444800104</t>
  </si>
  <si>
    <t>-532.376678647322 253.821099816477 -293.68775146224</t>
  </si>
  <si>
    <t>-539.152176716167 256.001170810653 -377.278952546202</t>
  </si>
  <si>
    <t>-543.855345840083 258.391254245667 -461.006461943083</t>
  </si>
  <si>
    <t>-548.449887507445 262.033709811583 -583.523959470077</t>
  </si>
  <si>
    <t>-532.102574188032 262.099089948701 -660.159307681787</t>
  </si>
  <si>
    <t>-541.818271372882 291.446071905763 -529.015554977481</t>
  </si>
  <si>
    <t>-513.455475901617 442.867439748736 -504.456646871132</t>
  </si>
  <si>
    <t>-403.152400686027 483.032111974456 -247.944208387361</t>
  </si>
  <si>
    <t>-182.339608575532 433.010215255777 -196.097795032457</t>
  </si>
  <si>
    <t>-551.049460917287 229.424699229313 -530.513239671213</t>
  </si>
  <si>
    <t>-583.366544662442 79.0558761041671 -504.36897287246</t>
  </si>
  <si>
    <t>-609.694653592735 51.9153382973632 -224.817953121594</t>
  </si>
  <si>
    <t>-391.310582390991 127.455920003681 -248.282566451053</t>
  </si>
  <si>
    <t>-507.832959148291 341.635280075664 -91.8881326915841</t>
  </si>
  <si>
    <t>-524.061179911884 336.930699871382 323.343324514451</t>
  </si>
  <si>
    <t>-644.366429886741 317.813525519127 769.493550748299</t>
  </si>
  <si>
    <t>-497.944537316397 324.50419183276 835.823593592571</t>
  </si>
  <si>
    <t>-502.734161295122 159.569484008505 -95.6264294115471</t>
  </si>
  <si>
    <t>-496.328711851399 121.909081114434 318.189094936965</t>
  </si>
  <si>
    <t>-541.30172236893 41.4354899575537 771.98811611461</t>
  </si>
  <si>
    <t>-392.449487598 39.5037854819293 833.005316575076</t>
  </si>
  <si>
    <t>9763-20170724T120931.777101000.bin</t>
  </si>
  <si>
    <t>-505.057780239924 250.707156269443 -91.9404172658492</t>
  </si>
  <si>
    <t>-523.022274961154 251.934698410742 -201.179917853062</t>
  </si>
  <si>
    <t>-532.149192429149 254.013090991846 -293.582482504076</t>
  </si>
  <si>
    <t>-538.909196476494 256.196799310137 -377.174680326124</t>
  </si>
  <si>
    <t>-543.603859779045 258.582717051746 -460.902751787194</t>
  </si>
  <si>
    <t>-548.193706566454 262.211381632729 -583.420931964682</t>
  </si>
  <si>
    <t>-531.818422698392 262.220591001152 -660.050265951014</t>
  </si>
  <si>
    <t>-541.539771422462 291.626325207105 -528.91654708334</t>
  </si>
  <si>
    <t>-513.049049874559 443.040723139628 -504.428405430686</t>
  </si>
  <si>
    <t>-402.519491275571 483.302768479322 -248.028767922377</t>
  </si>
  <si>
    <t>-181.71740495883 432.956837445032 -196.451054775509</t>
  </si>
  <si>
    <t>-550.819643894912 229.612158871489 -530.405497909225</t>
  </si>
  <si>
    <t>-583.298502022409 79.2973469673889 -504.197272440141</t>
  </si>
  <si>
    <t>-609.718320411103 52.5999736467254 -224.612080799695</t>
  </si>
  <si>
    <t>-391.421873059048 128.475605810946 -247.809103308606</t>
  </si>
  <si>
    <t>-507.626912179452 341.805272034709 -91.7502380762644</t>
  </si>
  <si>
    <t>-523.591039753368 337.202828171617 323.492589924983</t>
  </si>
  <si>
    <t>-644.463286531593 317.730157863857 769.474747933058</t>
  </si>
  <si>
    <t>-498.067155770511 324.717252202098 835.83110168441</t>
  </si>
  <si>
    <t>-502.66513477886 159.65414628298 -95.5511849557129</t>
  </si>
  <si>
    <t>-496.314840124918 121.935148699812 318.259877469249</t>
  </si>
  <si>
    <t>-541.193627525152 41.376965454969 772.061848405496</t>
  </si>
  <si>
    <t>-392.362123263977 39.5173074269246 833.13186768354</t>
  </si>
  <si>
    <t>9763-20170724T120931.838897500.bin</t>
  </si>
  <si>
    <t>-504.69922629517 251.130992030465 -91.7050629154747</t>
  </si>
  <si>
    <t>-522.644685507854 252.438051463562 -200.94674220894</t>
  </si>
  <si>
    <t>-531.775943551881 254.541237508739 -293.348294278703</t>
  </si>
  <si>
    <t>-538.549045898304 256.732048864055 -376.939230365252</t>
  </si>
  <si>
    <t>-543.266620911942 259.109134375609 -460.666407801305</t>
  </si>
  <si>
    <t>-547.901573702436 262.706577456861 -583.183715851511</t>
  </si>
  <si>
    <t>-531.450827881411 262.602972270545 -659.796804700401</t>
  </si>
  <si>
    <t>-541.160538889866 292.125198843059 -528.692116543477</t>
  </si>
  <si>
    <t>-512.284164830924 443.476478453365 -504.300459049743</t>
  </si>
  <si>
    <t>-401.318892822816 483.769440892965 -248.094086063865</t>
  </si>
  <si>
    <t>-180.502103364868 432.877821700216 -197.118258640317</t>
  </si>
  <si>
    <t>-550.575078665919 230.130757324584 -530.156316851655</t>
  </si>
  <si>
    <t>-583.364878260549 79.9073927218979 -503.799439139367</t>
  </si>
  <si>
    <t>-608.830066773633 53.1632234460576 -224.130390138904</t>
  </si>
  <si>
    <t>-390.975529936399 130.104827388231 -247.961117832043</t>
  </si>
  <si>
    <t>-507.137771658647 342.371474874479 -91.4591436738735</t>
  </si>
  <si>
    <t>-522.288534634225 338.031345453613 323.81697567481</t>
  </si>
  <si>
    <t>-644.542579219267 317.981626908466 769.396116108153</t>
  </si>
  <si>
    <t>-498.169436035174 324.492250525616 835.85157133595</t>
  </si>
  <si>
    <t>-502.461538629983 159.99539996427 -95.3628927821452</t>
  </si>
  <si>
    <t>-496.259783065978 122.128172711061 318.436818688646</t>
  </si>
  <si>
    <t>-540.988148319407 41.310531433496 772.226992605527</t>
  </si>
  <si>
    <t>-392.194155434974 39.6364886780398 833.393668716036</t>
  </si>
  <si>
    <t>9763-20170724T120931.906592900.bin</t>
  </si>
  <si>
    <t>-504.393833187239 251.103635415644 -91.4515215123104</t>
  </si>
  <si>
    <t>-522.315355230929 252.488201453895 -200.696173699268</t>
  </si>
  <si>
    <t>-531.478576992892 254.621184380819 -293.093915212671</t>
  </si>
  <si>
    <t>-538.302359927064 256.829384444131 -376.680328180478</t>
  </si>
  <si>
    <t>-543.093029866714 259.213359131815 -460.403042598966</t>
  </si>
  <si>
    <t>-547.859904452095 262.810799439289 -582.915374363563</t>
  </si>
  <si>
    <t>-531.357563767078 262.599944095829 -659.517262453468</t>
  </si>
  <si>
    <t>-540.99076061684 292.219125433257 -528.433987045796</t>
  </si>
  <si>
    <t>-511.736641392809 443.512796703004 -504.100795760253</t>
  </si>
  <si>
    <t>-400.263776415437 483.508546527117 -248.068259924592</t>
  </si>
  <si>
    <t>-179.391611467268 432.097102772884 -197.859849195124</t>
  </si>
  <si>
    <t>-550.545688269495 230.245556780595 -529.882062015113</t>
  </si>
  <si>
    <t>-583.614933946018 80.1063716044255 -503.387962741241</t>
  </si>
  <si>
    <t>-607.42013189827 52.6999587597886 -223.636737222041</t>
  </si>
  <si>
    <t>-389.941418613723 130.364291449929 -248.531775484276</t>
  </si>
  <si>
    <t>-506.610119658931 342.360573514592 -91.1630039846776</t>
  </si>
  <si>
    <t>-521.368750769391 338.194383282908 324.129011246721</t>
  </si>
  <si>
    <t>-644.749234763082 317.858093502108 769.378778127547</t>
  </si>
  <si>
    <t>-498.390817558994 324.664376083726 835.837258904955</t>
  </si>
  <si>
    <t>-502.422334788918 159.898045930325 -95.1546056986831</t>
  </si>
  <si>
    <t>-496.279822649368 121.994216573605 318.642632360665</t>
  </si>
  <si>
    <t>-540.852985111908 41.2144025552234 772.426902567314</t>
  </si>
  <si>
    <t>-392.054644120232 39.3003314012451 833.575953583578</t>
  </si>
  <si>
    <t>9763-20170724T120931.939680000.bin</t>
  </si>
  <si>
    <t>-504.202047126276 250.967293880958 -91.3564776714435</t>
  </si>
  <si>
    <t>-522.132773360373 252.375630974459 -200.599372555944</t>
  </si>
  <si>
    <t>-531.319006679302 254.525808970218 -292.994286134899</t>
  </si>
  <si>
    <t>-538.169606426845 256.749880925633 -376.578194626142</t>
  </si>
  <si>
    <t>-542.993353848398 259.149022254355 -460.298657312697</t>
  </si>
  <si>
    <t>-547.815315185916 262.768174516135 -582.808128072452</t>
  </si>
  <si>
    <t>-531.295187161591 262.513455531597 -659.40602363424</t>
  </si>
  <si>
    <t>-540.880094175435 292.160196136693 -528.326452368352</t>
  </si>
  <si>
    <t>-511.421770966119 443.412866057549 -503.982045818153</t>
  </si>
  <si>
    <t>-399.68989061552 483.124075010284 -248.018203082868</t>
  </si>
  <si>
    <t>-178.777461175196 431.417063126313 -198.292708460345</t>
  </si>
  <si>
    <t>-550.518973462648 230.199768048416 -529.777534982994</t>
  </si>
  <si>
    <t>-583.736937340922 80.1011970411387 -503.251373303827</t>
  </si>
  <si>
    <t>-606.754728102466 52.1377458871827 -223.489504796449</t>
  </si>
  <si>
    <t>-389.639867528619 130.60831852342 -249.023432192604</t>
  </si>
  <si>
    <t>-506.327591952244 342.229934170422 -91.0605181428323</t>
  </si>
  <si>
    <t>-521.091394035404 338.122719478751 324.231826407229</t>
  </si>
  <si>
    <t>-644.861893793659 317.740532459217 769.363668392202</t>
  </si>
  <si>
    <t>-498.523250812287 324.904021765222 835.828058123508</t>
  </si>
  <si>
    <t>-502.274492841456 159.774800177578 -95.0803997377039</t>
  </si>
  <si>
    <t>-496.295474536324 121.941465667055 318.725717513044</t>
  </si>
  <si>
    <t>-540.791937114192 41.2013660480225 772.518059874515</t>
  </si>
  <si>
    <t>-391.983333515368 39.2370034615274 833.640617162281</t>
  </si>
  <si>
    <t>9763-20170724T120931.976782400.bin</t>
  </si>
  <si>
    <t>-504.009191931566 250.761084663123 -91.2794978216874</t>
  </si>
  <si>
    <t>-521.943351561379 252.191965840691 -200.521601274057</t>
  </si>
  <si>
    <t>-531.149657746112 254.366906953517 -292.913852175305</t>
  </si>
  <si>
    <t>-538.025271628359 256.615727426035 -376.494924972245</t>
  </si>
  <si>
    <t>-542.880582667999 259.043014714753 -460.212772591868</t>
  </si>
  <si>
    <t>-547.755771802151 262.706848457392 -582.718908409664</t>
  </si>
  <si>
    <t>-531.230463357849 262.418390759869 -659.315428264815</t>
  </si>
  <si>
    <t>-540.763616681744 292.073969381702 -528.23116119284</t>
  </si>
  <si>
    <t>-511.148543501496 443.284122427355 -503.816785618568</t>
  </si>
  <si>
    <t>-399.067366173425 482.782911005147 -247.972735745089</t>
  </si>
  <si>
    <t>-178.108652565644 430.680778531676 -198.869300877664</t>
  </si>
  <si>
    <t>-550.46954468414 230.12430796804 -529.697391340908</t>
  </si>
  <si>
    <t>-583.811844202358 80.0389170079684 -503.204960798507</t>
  </si>
  <si>
    <t>-606.239143092202 51.9215880579809 -223.410363493469</t>
  </si>
  <si>
    <t>-389.347510561625 130.813910277693 -249.536188496835</t>
  </si>
  <si>
    <t>-506.09567257626 341.996389876324 -90.980937091581</t>
  </si>
  <si>
    <t>-520.812447800045 337.973668861659 324.313993876158</t>
  </si>
  <si>
    <t>-644.96500663739 317.632994218541 769.350866940605</t>
  </si>
  <si>
    <t>-498.647722265551 325.14535659729 835.823669509824</t>
  </si>
  <si>
    <t>-502.119004990039 159.61968974102 -95.0131971976203</t>
  </si>
  <si>
    <t>-496.258325829121 121.807329507353 318.796543087716</t>
  </si>
  <si>
    <t>-540.731224294634 41.133446013941 772.607124740192</t>
  </si>
  <si>
    <t>-391.915098278161 39.0480988561405 833.707365629374</t>
  </si>
  <si>
    <t>9763-20170724T120932.043473600.bin</t>
  </si>
  <si>
    <t>-503.555488847233 250.41895253651 -91.172637567189</t>
  </si>
  <si>
    <t>-521.489008209069 251.889225928934 -200.414258869046</t>
  </si>
  <si>
    <t>-530.720093597668 254.110536476876 -292.80298828776</t>
  </si>
  <si>
    <t>-537.627788802951 256.408574565979 -376.38023179726</t>
  </si>
  <si>
    <t>-542.52478888553 258.891275725575 -460.093943494975</t>
  </si>
  <si>
    <t>-547.471363908674 262.64295199066 -582.594353371632</t>
  </si>
  <si>
    <t>-530.967680721361 262.307128667248 -659.195559069904</t>
  </si>
  <si>
    <t>-540.404985800964 291.964266342101 -528.091464812825</t>
  </si>
  <si>
    <t>-510.582894932621 443.114381497537 -503.542837684114</t>
  </si>
  <si>
    <t>-397.578626216429 482.463723838894 -248.081964322166</t>
  </si>
  <si>
    <t>-176.465664258231 430.084273745908 -199.978057393608</t>
  </si>
  <si>
    <t>-550.19676254089 230.029162708759 -529.593048921222</t>
  </si>
  <si>
    <t>-583.614008475215 79.9448505619757 -503.2397560459</t>
  </si>
  <si>
    <t>-605.283877366162 51.4502295121586 -223.423683262287</t>
  </si>
  <si>
    <t>-388.734135548345 131.035856432789 -250.272667705997</t>
  </si>
  <si>
    <t>-505.586321656021 341.602063016945 -90.8654613537436</t>
  </si>
  <si>
    <t>-520.507177439923 337.622972282643 324.422523289684</t>
  </si>
  <si>
    <t>-645.139643526719 317.612645950181 769.353441590458</t>
  </si>
  <si>
    <t>-498.814300580853 325.113628329219 835.809791745501</t>
  </si>
  <si>
    <t>-501.716370981913 159.325327894489 -94.8998539453149</t>
  </si>
  <si>
    <t>-496.189385359204 121.500792830924 318.91329095247</t>
  </si>
  <si>
    <t>-540.615708276731 41.0204824474824 772.75837391836</t>
  </si>
  <si>
    <t>-391.7786760813 38.9391662096918 833.8079016139</t>
  </si>
  <si>
    <t>9763-20170724T120932.076561100.bin</t>
  </si>
  <si>
    <t>-503.333908579714 250.176333996447 -91.14867705262</t>
  </si>
  <si>
    <t>-521.272060777892 251.670471962177 -200.389130703497</t>
  </si>
  <si>
    <t>-530.538510449939 253.906315128716 -292.774046831972</t>
  </si>
  <si>
    <t>-537.490837039647 256.216433103421 -376.347215540296</t>
  </si>
  <si>
    <t>-542.445369992498 258.710154986565 -460.057231038582</t>
  </si>
  <si>
    <t>-547.489972392159 262.478241689341 -582.553272218019</t>
  </si>
  <si>
    <t>-531.035592707332 262.121446333185 -659.164827815536</t>
  </si>
  <si>
    <t>-540.36976649037 291.790774441756 -528.052538882158</t>
  </si>
  <si>
    <t>-510.55991464157 442.92731264081 -503.428744322536</t>
  </si>
  <si>
    <t>-396.778045230758 482.032211185174 -248.275711842419</t>
  </si>
  <si>
    <t>-175.549238070327 429.583521145896 -200.783846515579</t>
  </si>
  <si>
    <t>-550.18305165207 229.859070607759 -529.553454429601</t>
  </si>
  <si>
    <t>-583.526687801952 79.7457570182783 -503.229638615293</t>
  </si>
  <si>
    <t>-605.013245567503 51.229621313809 -223.401729688434</t>
  </si>
  <si>
    <t>-388.598024968251 131.006929591032 -250.761288055279</t>
  </si>
  <si>
    <t>-505.433621943485 341.286749548349 -90.8205805195873</t>
  </si>
  <si>
    <t>-520.423605523386 337.37831638983 324.465589999313</t>
  </si>
  <si>
    <t>-645.248687894752 317.525031809099 769.365033967587</t>
  </si>
  <si>
    <t>-498.911685438673 325.040568483282 835.794073733067</t>
  </si>
  <si>
    <t>-501.447576285927 159.148708945888 -94.8828198502333</t>
  </si>
  <si>
    <t>-496.148914306479 121.322078452539 318.933161696245</t>
  </si>
  <si>
    <t>-540.560029385267 40.9895803100048 772.809377013082</t>
  </si>
  <si>
    <t>-391.707812541547 39.1550607525069 833.829633117946</t>
  </si>
  <si>
    <t>9763-20170724T120932.140292000.bin</t>
  </si>
  <si>
    <t>-503.027802076398 249.75315486333 -91.100841969218</t>
  </si>
  <si>
    <t>-520.971772818128 251.292366794272 -200.339810128067</t>
  </si>
  <si>
    <t>-530.298654831263 253.574830070139 -292.717399280217</t>
  </si>
  <si>
    <t>-537.327661999982 255.931627152344 -376.282796879955</t>
  </si>
  <si>
    <t>-542.380801595158 258.477010382873 -459.985374195404</t>
  </si>
  <si>
    <t>-547.593362371807 262.326301429541 -582.471908536766</t>
  </si>
  <si>
    <t>-531.255553663234 261.960630079748 -659.108497651071</t>
  </si>
  <si>
    <t>-540.363569806628 291.5972696433 -527.963237806436</t>
  </si>
  <si>
    <t>-510.456730500861 442.691945048082 -503.230747592288</t>
  </si>
  <si>
    <t>-395.348529527702 481.175737066476 -248.578684399581</t>
  </si>
  <si>
    <t>-173.952993258536 428.630212301549 -201.979148982985</t>
  </si>
  <si>
    <t>-550.248698899439 229.677227409682 -529.488563126928</t>
  </si>
  <si>
    <t>-583.590706087568 79.5515012871324 -503.253326917818</t>
  </si>
  <si>
    <t>-604.319355575987 50.2544233609628 -223.448842394085</t>
  </si>
  <si>
    <t>-388.337574482919 130.893613887366 -251.692656108687</t>
  </si>
  <si>
    <t>-505.160672675602 340.706894310744 -90.7588428063514</t>
  </si>
  <si>
    <t>-520.360730716154 336.906056923589 324.520678736909</t>
  </si>
  <si>
    <t>-645.429101338484 317.496661850518 769.385791286663</t>
  </si>
  <si>
    <t>-499.078711987299 325.211594942086 835.762665827213</t>
  </si>
  <si>
    <t>-501.123960250079 158.866352144785 -94.8377514748279</t>
  </si>
  <si>
    <t>-495.978133477489 120.924894221223 318.969634884557</t>
  </si>
  <si>
    <t>-540.439939091939 40.8473986518106 772.869749944297</t>
  </si>
  <si>
    <t>-391.580904736842 38.8439848579574 833.868064866757</t>
  </si>
  <si>
    <t>9763-20170724T120932.208454300.bin</t>
  </si>
  <si>
    <t>-502.913158448724 249.39765111007 -91.0975743543012</t>
  </si>
  <si>
    <t>-520.847425212976 250.935888164319 -200.338140697449</t>
  </si>
  <si>
    <t>-530.155827085298 253.206846196793 -292.717927440531</t>
  </si>
  <si>
    <t>-537.164078268023 255.548545828432 -376.285514461171</t>
  </si>
  <si>
    <t>-542.192555723764 258.07332343429 -459.990161040366</t>
  </si>
  <si>
    <t>-547.365100805292 261.885795245684 -582.479516232557</t>
  </si>
  <si>
    <t>-531.110708759649 261.474985837485 -659.133470345206</t>
  </si>
  <si>
    <t>-540.125757615644 291.168715136555 -527.978679679887</t>
  </si>
  <si>
    <t>-510.149778372439 442.247434495158 -503.174296263049</t>
  </si>
  <si>
    <t>-393.739695398204 480.121037560965 -249.023103276176</t>
  </si>
  <si>
    <t>-172.345849990191 427.204366386208 -202.837317265343</t>
  </si>
  <si>
    <t>-550.06513743579 229.257080915565 -529.485942328367</t>
  </si>
  <si>
    <t>-583.37893216226 79.1184540512909 -503.289741880925</t>
  </si>
  <si>
    <t>-603.493616188059 49.4299748207734 -223.48163885561</t>
  </si>
  <si>
    <t>-387.899136446848 130.704267275881 -252.842082253004</t>
  </si>
  <si>
    <t>-505.143784897503 340.281749682664 -90.7621275731399</t>
  </si>
  <si>
    <t>-520.733547838253 336.323239277125 324.501566005348</t>
  </si>
  <si>
    <t>-645.62462773704 317.534610806785 769.454421798295</t>
  </si>
  <si>
    <t>-499.21730578329 325.070613498819 835.726138456729</t>
  </si>
  <si>
    <t>-500.938801213494 158.633354507314 -94.82179458541</t>
  </si>
  <si>
    <t>-495.891749565574 120.614983789416 318.979863437655</t>
  </si>
  <si>
    <t>-540.340939529941 40.7011173148755 772.893862665746</t>
  </si>
  <si>
    <t>-391.463975702304 38.7697758459044 833.85078912677</t>
  </si>
  <si>
    <t>9763-20170724T120932.241543200.bin</t>
  </si>
  <si>
    <t>-502.867627393831 249.404796823881 -91.1301905074511</t>
  </si>
  <si>
    <t>-520.767551123348 250.940785527887 -200.376361606448</t>
  </si>
  <si>
    <t>-530.070006354198 253.192840530569 -292.757238668019</t>
  </si>
  <si>
    <t>-537.082454260535 255.511152464827 -376.325207729892</t>
  </si>
  <si>
    <t>-542.125108640465 258.005739891357 -460.029843734952</t>
  </si>
  <si>
    <t>-547.329471652109 261.766998556131 -582.519524889456</t>
  </si>
  <si>
    <t>-531.13072200601 261.325684262722 -659.185085222851</t>
  </si>
  <si>
    <t>-540.060246729038 291.069891183891 -528.033415622322</t>
  </si>
  <si>
    <t>-510.045934405838 442.135628876624 -503.247160109445</t>
  </si>
  <si>
    <t>-393.013722751556 479.840582898601 -249.356729251462</t>
  </si>
  <si>
    <t>-171.585426845414 426.886186225528 -203.379789302086</t>
  </si>
  <si>
    <t>-550.031456925176 229.162949561621 -529.510723660605</t>
  </si>
  <si>
    <t>-583.348460967236 79.0254259820085 -503.305518780734</t>
  </si>
  <si>
    <t>-603.185500770043 49.0258997882577 -223.510764656809</t>
  </si>
  <si>
    <t>-387.769150579516 130.561107528389 -253.450003252568</t>
  </si>
  <si>
    <t>-505.121090295916 340.288329548694 -90.7946039468038</t>
  </si>
  <si>
    <t>-521.083334288989 336.192013935656 324.453579889231</t>
  </si>
  <si>
    <t>-645.711632998871 317.612699647008 769.488376570748</t>
  </si>
  <si>
    <t>-499.270501562037 324.980724391768 835.704067781368</t>
  </si>
  <si>
    <t>-500.818258706935 158.642903005737 -94.8527530506905</t>
  </si>
  <si>
    <t>-495.892549817743 120.527024790273 318.941291257108</t>
  </si>
  <si>
    <t>-540.281966415288 40.6711571450624 772.880490912329</t>
  </si>
  <si>
    <t>-391.394498850865 39.1027045323438 833.82212055309</t>
  </si>
  <si>
    <t>9763-20170724T120932.273626800.bin</t>
  </si>
  <si>
    <t>-502.788353988313 249.39372935973 -91.1683672338804</t>
  </si>
  <si>
    <t>-520.644203495238 250.941349920946 -200.421616144554</t>
  </si>
  <si>
    <t>-529.949299683131 253.176431663381 -292.802719656778</t>
  </si>
  <si>
    <t>-536.980858344643 255.468846928668 -376.369633109022</t>
  </si>
  <si>
    <t>-542.059584248868 257.928190042023 -460.073247924651</t>
  </si>
  <si>
    <t>-547.335958532369 261.626455346588 -582.561685186671</t>
  </si>
  <si>
    <t>-531.196725821293 261.132673074941 -659.23940199899</t>
  </si>
  <si>
    <t>-540.006687291899 290.953146231608 -528.096215684973</t>
  </si>
  <si>
    <t>-509.902634077421 442.008602624606 -503.33642591569</t>
  </si>
  <si>
    <t>-392.237271446784 479.681509975016 -249.733935880644</t>
  </si>
  <si>
    <t>-170.774950101679 426.602055077344 -204.066205147989</t>
  </si>
  <si>
    <t>-550.034839493083 229.054009931581 -529.533237508563</t>
  </si>
  <si>
    <t>-583.426422785284 78.9420818982744 -503.279500467065</t>
  </si>
  <si>
    <t>-602.95651105135 48.9095111311694 -223.466807995314</t>
  </si>
  <si>
    <t>-387.673485070681 130.595103125003 -253.949254006001</t>
  </si>
  <si>
    <t>-505.073033947313 340.254839858215 -90.8260719778152</t>
  </si>
  <si>
    <t>-521.459032749797 336.020400454779 324.404247365805</t>
  </si>
  <si>
    <t>-645.831741392656 317.545254984093 769.530927730566</t>
  </si>
  <si>
    <t>-499.376209142349 325.174817027348 835.685117969836</t>
  </si>
  <si>
    <t>-500.687449656685 158.599950447214 -94.9008713993787</t>
  </si>
  <si>
    <t>-495.92295444552 120.42742411885 318.889803620685</t>
  </si>
  <si>
    <t>-540.197363493419 40.513454815587 772.865241352644</t>
  </si>
  <si>
    <t>-391.329693862959 38.8227758453288 833.851893465052</t>
  </si>
  <si>
    <t>9763-20170724T120932.341350500.bin</t>
  </si>
  <si>
    <t>-502.67316853842 249.550455741581 -91.2060914289336</t>
  </si>
  <si>
    <t>-520.469541222542 251.107023254528 -200.468906800962</t>
  </si>
  <si>
    <t>-529.823628748163 253.272149453378 -292.846712846497</t>
  </si>
  <si>
    <t>-536.941275963732 255.473490576967 -376.408761374145</t>
  </si>
  <si>
    <t>-542.149309454292 257.813549444793 -460.10787821858</t>
  </si>
  <si>
    <t>-547.662950380048 261.309046676529 -582.591749642587</t>
  </si>
  <si>
    <t>-531.660370583041 260.654953739293 -659.29706573075</t>
  </si>
  <si>
    <t>-540.157395730029 290.714239287699 -528.192881095454</t>
  </si>
  <si>
    <t>-509.787637358908 441.74943737999 -503.63749320842</t>
  </si>
  <si>
    <t>-391.056504274777 479.272359327504 -250.51002288677</t>
  </si>
  <si>
    <t>-169.540982128596 425.867411955436 -205.48425399975</t>
  </si>
  <si>
    <t>-550.329904387777 228.83593168272 -529.500864620164</t>
  </si>
  <si>
    <t>-583.955638995878 78.828222284978 -502.960595473815</t>
  </si>
  <si>
    <t>-602.775584406936 48.9983216835308 -223.077476228573</t>
  </si>
  <si>
    <t>-387.724865356619 130.913619659122 -254.566628861888</t>
  </si>
  <si>
    <t>-505.004103199637 340.536803966042 -90.8921171030228</t>
  </si>
  <si>
    <t>-522.072004491148 335.950243606566 324.30684708751</t>
  </si>
  <si>
    <t>-645.968258935156 317.780939758617 769.591607710293</t>
  </si>
  <si>
    <t>-499.466727756136 325.292537059855 835.657410441761</t>
  </si>
  <si>
    <t>-500.571204039342 158.676094775618 -94.9229200732802</t>
  </si>
  <si>
    <t>-496.116526824624 120.361330194073 318.858166688211</t>
  </si>
  <si>
    <t>-540.054447358501 40.3300972814341 772.828558047502</t>
  </si>
  <si>
    <t>-391.217747523945 38.3426748898726 833.88203834887</t>
  </si>
  <si>
    <t>9763-20170724T120932.374447500.bin</t>
  </si>
  <si>
    <t>-502.660013151459 249.661094073349 -91.187564880735</t>
  </si>
  <si>
    <t>-520.447177073143 251.233945969454 -200.451649382666</t>
  </si>
  <si>
    <t>-529.832165698833 253.364588251101 -292.82716729524</t>
  </si>
  <si>
    <t>-536.994440350149 255.51701840543 -376.386584586221</t>
  </si>
  <si>
    <t>-542.264719154967 257.790148888048 -460.083725273021</t>
  </si>
  <si>
    <t>-547.889512507258 261.168014690308 -582.565850540693</t>
  </si>
  <si>
    <t>-531.95705282862 260.422507235788 -659.284934183177</t>
  </si>
  <si>
    <t>-540.298403331867 290.619536019698 -528.203847017467</t>
  </si>
  <si>
    <t>-509.739740364592 441.631772617699 -503.77081584772</t>
  </si>
  <si>
    <t>-390.522040832181 479.251790327953 -250.886553568376</t>
  </si>
  <si>
    <t>-169.043006332714 425.550308735773 -206.034320585053</t>
  </si>
  <si>
    <t>-550.544332617017 228.752208532881 -529.439645469507</t>
  </si>
  <si>
    <t>-584.307817431721 78.7993889818927 -502.733646392747</t>
  </si>
  <si>
    <t>-603.004938968847 49.3501557868208 -222.801921639079</t>
  </si>
  <si>
    <t>-388.05251218444 131.354814864545 -254.727596291105</t>
  </si>
  <si>
    <t>-504.956834603112 340.676957719008 -90.8723263812952</t>
  </si>
  <si>
    <t>-522.037819276733 336.043529940262 324.325612217183</t>
  </si>
  <si>
    <t>-646.063530876281 317.724966855787 769.598326795453</t>
  </si>
  <si>
    <t>-499.55239747228 325.099742895896 835.658386702783</t>
  </si>
  <si>
    <t>-500.589410137032 158.754231288917 -94.9217477685538</t>
  </si>
  <si>
    <t>-496.150719308314 120.350785924833 318.851249457801</t>
  </si>
  <si>
    <t>-539.989653249919 40.2516428293268 772.816892197149</t>
  </si>
  <si>
    <t>-391.158461379588 38.1988616720132 833.881589461182</t>
  </si>
  <si>
    <t>9763-20170724T120932.443415800.bin</t>
  </si>
  <si>
    <t>-502.572988859698 249.956945632126 -91.1309339296738</t>
  </si>
  <si>
    <t>-520.46765610952 251.572712942055 -200.376853742221</t>
  </si>
  <si>
    <t>-529.918147640471 253.612908094113 -292.747630444735</t>
  </si>
  <si>
    <t>-537.132881934834 255.631958131161 -376.306112722362</t>
  </si>
  <si>
    <t>-542.450961988129 257.718077179627 -460.004837347695</t>
  </si>
  <si>
    <t>-548.142502199848 260.763201254329 -582.492757449402</t>
  </si>
  <si>
    <t>-532.291319546513 259.789047162393 -659.226022816917</t>
  </si>
  <si>
    <t>-540.414412233922 290.34436262121 -528.220566550162</t>
  </si>
  <si>
    <t>-509.409031175136 441.327710846222 -504.167028166871</t>
  </si>
  <si>
    <t>-389.434100743058 478.991067919457 -251.647503419689</t>
  </si>
  <si>
    <t>-168.186532543963 424.169286736825 -207.008838648326</t>
  </si>
  <si>
    <t>-550.875848452685 228.509491334583 -529.271609034774</t>
  </si>
  <si>
    <t>-585.068392578885 78.7344912355638 -502.117916521949</t>
  </si>
  <si>
    <t>-603.358472503125 50.1734293780585 -222.067415684901</t>
  </si>
  <si>
    <t>-388.46345595287 132.043456885548 -254.716363878249</t>
  </si>
  <si>
    <t>-504.811677290111 341.078041337406 -90.7644588990836</t>
  </si>
  <si>
    <t>-521.737903529759 336.297939858371 324.438250467315</t>
  </si>
  <si>
    <t>-646.165561528564 317.939069647535 769.580293002628</t>
  </si>
  <si>
    <t>-499.664818852681 325.249208212395 835.670573142128</t>
  </si>
  <si>
    <t>-500.58535538463 158.896298959971 -94.8975614231751</t>
  </si>
  <si>
    <t>-495.953297156606 120.516148468965 318.875502347966</t>
  </si>
  <si>
    <t>-539.851905132732 40.0969121092053 772.810816281924</t>
  </si>
  <si>
    <t>-391.048144566806 37.6143889919952 833.926299618686</t>
  </si>
  <si>
    <t>9763-20170724T120932.506227900.bin</t>
  </si>
  <si>
    <t>-502.661651717222 250.353533680627 -91.035435060377</t>
  </si>
  <si>
    <t>-520.604197996634 251.993157662303 -200.27323883832</t>
  </si>
  <si>
    <t>-530.123169269349 253.91695448848 -292.639392054904</t>
  </si>
  <si>
    <t>-537.41458701532 255.778550126595 -376.194772086014</t>
  </si>
  <si>
    <t>-542.826668360819 257.653054777626 -459.892743512115</t>
  </si>
  <si>
    <t>-548.676915176778 260.329472578507 -582.381634085647</t>
  </si>
  <si>
    <t>-532.924310254969 259.04810419715 -659.130712798382</t>
  </si>
  <si>
    <t>-540.765464774175 290.054577042503 -528.214665526872</t>
  </si>
  <si>
    <t>-509.269953481026 441.000117561075 -504.496589907319</t>
  </si>
  <si>
    <t>-388.874666198004 478.556263721003 -252.161167287092</t>
  </si>
  <si>
    <t>-167.873865745287 422.740376606682 -207.532008383022</t>
  </si>
  <si>
    <t>-551.45433543817 228.255527021412 -529.054470647897</t>
  </si>
  <si>
    <t>-586.056178301804 78.656499294777 -501.465703844721</t>
  </si>
  <si>
    <t>-604.279905126273 50.8391720374075 -221.336100106776</t>
  </si>
  <si>
    <t>-389.546750888165 132.91506909627 -254.52885740385</t>
  </si>
  <si>
    <t>-504.745467141017 341.557142882837 -90.670154773755</t>
  </si>
  <si>
    <t>-521.695230215919 336.529222299269 324.528613806336</t>
  </si>
  <si>
    <t>-646.331966807849 317.974469013478 769.602364073741</t>
  </si>
  <si>
    <t>-499.835464743683 325.544889503385 835.672566955177</t>
  </si>
  <si>
    <t>-500.816634659607 159.262524924994 -94.7834478651572</t>
  </si>
  <si>
    <t>-495.803976596161 120.731951136469 318.971191925611</t>
  </si>
  <si>
    <t>-539.727168547095 40.0608287830423 772.821397019696</t>
  </si>
  <si>
    <t>-390.928338871541 37.510719911051 833.946056349825</t>
  </si>
  <si>
    <t>9763-20170724T120932.539314700.bin</t>
  </si>
  <si>
    <t>-502.684260659507 250.463382894937 -91.0073312349847</t>
  </si>
  <si>
    <t>-520.650191526708 252.102956136844 -200.24120103926</t>
  </si>
  <si>
    <t>-530.194521350325 253.97574041218 -292.605955923316</t>
  </si>
  <si>
    <t>-537.512313373664 255.772459902398 -376.16041895703</t>
  </si>
  <si>
    <t>-542.955233991672 257.562035264907 -459.858049637939</t>
  </si>
  <si>
    <t>-548.856420096934 260.091541167464 -582.347682880966</t>
  </si>
  <si>
    <t>-533.134110301688 258.676361159319 -659.100744688783</t>
  </si>
  <si>
    <t>-540.862128887085 289.871039917712 -528.222690847884</t>
  </si>
  <si>
    <t>-509.060991589358 440.761267092804 -504.644189352993</t>
  </si>
  <si>
    <t>-388.826427236506 478.802809763458 -252.304981419654</t>
  </si>
  <si>
    <t>-167.967737884427 422.578080958519 -207.485912654606</t>
  </si>
  <si>
    <t>-551.672023127045 228.091791470233 -528.977866578135</t>
  </si>
  <si>
    <t>-586.573205141334 78.5992204360655 -501.170965191396</t>
  </si>
  <si>
    <t>-604.913570921727 51.5263521389477 -220.975919749963</t>
  </si>
  <si>
    <t>-390.1606317324 133.525075226686 -254.231385141539</t>
  </si>
  <si>
    <t>-504.67706520729 341.80461404977 -90.6564714340386</t>
  </si>
  <si>
    <t>-521.720153651554 336.673758279567 324.537258008084</t>
  </si>
  <si>
    <t>-646.434517265957 317.968080580079 769.629226180946</t>
  </si>
  <si>
    <t>-499.927974152905 325.514440060913 835.680072691267</t>
  </si>
  <si>
    <t>-500.873570534168 159.112062269269 -94.7695380311105</t>
  </si>
  <si>
    <t>-495.816839213847 120.695174471774 318.995142691246</t>
  </si>
  <si>
    <t>-539.668219138204 40.0251192334731 772.85088403735</t>
  </si>
  <si>
    <t>-390.875645771015 37.3063617380089 833.983662861017</t>
  </si>
  <si>
    <t>9763-20170724T120932.578420600.bin</t>
  </si>
  <si>
    <t>-502.769397603968 250.148263107722 -91.0535999902318</t>
  </si>
  <si>
    <t>-520.773923785409 251.811083629391 -200.280701819171</t>
  </si>
  <si>
    <t>-530.341607687188 253.628069277214 -292.644133754415</t>
  </si>
  <si>
    <t>-537.678957635015 255.345579648097 -376.198667701979</t>
  </si>
  <si>
    <t>-543.140978890285 257.026841566198 -459.897263129788</t>
  </si>
  <si>
    <t>-549.070951857616 259.365800913498 -582.389302783344</t>
  </si>
  <si>
    <t>-533.375481860526 257.825294298565 -659.145331569282</t>
  </si>
  <si>
    <t>-541.013889718368 289.221048066814 -528.315270872696</t>
  </si>
  <si>
    <t>-509.035253834052 440.11506343857 -504.966411255034</t>
  </si>
  <si>
    <t>-389.252095990507 478.688974256798 -252.493325956755</t>
  </si>
  <si>
    <t>-168.678356483953 421.690779967841 -207.24991792817</t>
  </si>
  <si>
    <t>-551.923936413327 227.45801539682 -528.966543434761</t>
  </si>
  <si>
    <t>-587.136904287866 78.1049065847842 -500.814932059222</t>
  </si>
  <si>
    <t>-605.588005700182 52.3178018015865 -220.505919781499</t>
  </si>
  <si>
    <t>-390.635587247165 133.571190693894 -254.297531813336</t>
  </si>
  <si>
    <t>-504.65106697736 341.802083282298 -90.6881077470525</t>
  </si>
  <si>
    <t>-521.785761759154 336.523773116049 324.500020946894</t>
  </si>
  <si>
    <t>-646.529331505006 318.065934487254 769.668591642848</t>
  </si>
  <si>
    <t>-500.008473942784 325.65332894573 835.683000041403</t>
  </si>
  <si>
    <t>-501.059274595944 158.333498999864 -94.8647576095053</t>
  </si>
  <si>
    <t>-495.714176911911 120.121075639513 318.915156377082</t>
  </si>
  <si>
    <t>-539.535896974043 40.0782119418905 772.942457191436</t>
  </si>
  <si>
    <t>-390.781883001481 37.6878463378669 834.182681898924</t>
  </si>
  <si>
    <t>9763-20170724T120932.641597600.bin</t>
  </si>
  <si>
    <t>-503.132882939311 249.166902412414 -91.0827362870034</t>
  </si>
  <si>
    <t>-521.404133716586 250.88599770049 -200.264809907042</t>
  </si>
  <si>
    <t>-531.102331895823 252.529554565931 -292.617737034712</t>
  </si>
  <si>
    <t>-538.525390756431 254.002722431161 -376.1692980378</t>
  </si>
  <si>
    <t>-544.045161852472 255.346831284077 -459.870351733681</t>
  </si>
  <si>
    <t>-550.032464099531 257.09050976709 -582.369437005019</t>
  </si>
  <si>
    <t>-534.346744262806 255.250660134448 -659.120872001899</t>
  </si>
  <si>
    <t>-541.800796807895 287.181330335346 -528.452652676821</t>
  </si>
  <si>
    <t>-509.405908499206 438.115886702064 -505.844839367202</t>
  </si>
  <si>
    <t>-391.975764929144 477.423360972452 -252.381430817578</t>
  </si>
  <si>
    <t>-171.647248257609 419.969630765027 -206.523555577317</t>
  </si>
  <si>
    <t>-553.009796196265 225.469386292325 -528.783164321746</t>
  </si>
  <si>
    <t>-589.018401754807 76.4670937802921 -499.857236031318</t>
  </si>
  <si>
    <t>-608.68824858137 53.4359782027502 -219.391111979127</t>
  </si>
  <si>
    <t>-393.21830318691 132.320002073539 -255.426043394758</t>
  </si>
  <si>
    <t>-505.22840888109 341.58010469467 -90.6899446735529</t>
  </si>
  <si>
    <t>-521.986458149474 335.959678550847 324.509014086717</t>
  </si>
  <si>
    <t>-646.781705964288 318.278516882782 769.857722171269</t>
  </si>
  <si>
    <t>-500.20102776105 325.594432967898 835.769766796487</t>
  </si>
  <si>
    <t>-501.319880064035 156.698746042232 -94.8877692766955</t>
  </si>
  <si>
    <t>-494.63069902373 119.52404598214 318.967135379387</t>
  </si>
  <si>
    <t>-539.097443384981 39.9593096612737 773.214522759382</t>
  </si>
  <si>
    <t>-390.587652030814 37.1693285478527 835.027880439815</t>
  </si>
  <si>
    <t>9763-20170724T120932.675687200.bin</t>
  </si>
  <si>
    <t>-503.239980788283 248.66744657963 -90.9912932481147</t>
  </si>
  <si>
    <t>-521.722842503239 250.297947680638 -200.139007102849</t>
  </si>
  <si>
    <t>-531.548787942819 251.844732848978 -292.480220767768</t>
  </si>
  <si>
    <t>-539.067293641522 253.220175899164 -376.024839131956</t>
  </si>
  <si>
    <t>-544.663107359121 254.453263809316 -459.722602523836</t>
  </si>
  <si>
    <t>-550.740998295172 256.017504538877 -582.219640082739</t>
  </si>
  <si>
    <t>-535.059834583553 254.061508919548 -658.969180128051</t>
  </si>
  <si>
    <t>-542.351919946531 286.165958779417 -528.359246421361</t>
  </si>
  <si>
    <t>-509.468991685166 437.012134419839 -505.979901534424</t>
  </si>
  <si>
    <t>-394.03508895461 477.524847115053 -251.790359066163</t>
  </si>
  <si>
    <t>-173.752187142843 419.923516007839 -205.898574093819</t>
  </si>
  <si>
    <t>-553.796111097364 224.496762838286 -528.578851654808</t>
  </si>
  <si>
    <t>-590.463524015106 75.6940874394522 -499.343129670327</t>
  </si>
  <si>
    <t>-610.490807767239 53.3636743555937 -218.845578137614</t>
  </si>
  <si>
    <t>-394.707305482483 131.346407973678 -254.966719727629</t>
  </si>
  <si>
    <t>-505.499403493152 341.345510146139 -90.6547107698819</t>
  </si>
  <si>
    <t>-522.346722166063 335.619370788737 324.539257125882</t>
  </si>
  <si>
    <t>-646.952349679602 318.390081722527 770.033389502291</t>
  </si>
  <si>
    <t>-500.328809294513 325.715221059012 835.848996040532</t>
  </si>
  <si>
    <t>-501.265809313219 156.050791300374 -94.691851802164</t>
  </si>
  <si>
    <t>-494.057823759161 119.442705632797 319.204889651601</t>
  </si>
  <si>
    <t>-538.897170542031 39.9552078720901 773.38222937613</t>
  </si>
  <si>
    <t>-390.498692675025 37.3536025925464 835.470560650402</t>
  </si>
  <si>
    <t>9763-20170724T120932.739892800.bin</t>
  </si>
  <si>
    <t>-503.282162523284 248.03273003428 -90.7289847158795</t>
  </si>
  <si>
    <t>-522.276911879694 249.325681778784 -199.793268660153</t>
  </si>
  <si>
    <t>-532.327121881715 250.590391144397 -292.114628264388</t>
  </si>
  <si>
    <t>-539.964671066373 251.706556666719 -375.652422852658</t>
  </si>
  <si>
    <t>-545.595977963576 252.671751932422 -459.351203218042</t>
  </si>
  <si>
    <t>-551.634252093411 253.831483653478 -581.854778411827</t>
  </si>
  <si>
    <t>-535.861130753174 251.726521046542 -658.581535919755</t>
  </si>
  <si>
    <t>-543.227916287917 284.150881054892 -528.09311817955</t>
  </si>
  <si>
    <t>-510.522782510884 435.115863173512 -506.292409900921</t>
  </si>
  <si>
    <t>-397.431340727963 479.047087435396 -251.618066255676</t>
  </si>
  <si>
    <t>-177.397274239734 421.72391098611 -204.209330358392</t>
  </si>
  <si>
    <t>-554.7415059056 222.49424920709 -528.109250625899</t>
  </si>
  <si>
    <t>-591.96837198312 73.9346924367974 -498.376566358858</t>
  </si>
  <si>
    <t>-613.818883318765 53.7402712703756 -217.853155814449</t>
  </si>
  <si>
    <t>-397.254058772728 128.861802932519 -255.336711636837</t>
  </si>
  <si>
    <t>-506.024044915305 341.104439722461 -90.6667812419989</t>
  </si>
  <si>
    <t>-523.610205736026 334.203566120062 324.478560584943</t>
  </si>
  <si>
    <t>-647.281178198285 318.522292882682 770.387508698896</t>
  </si>
  <si>
    <t>-500.568806050059 325.742916913249 836.016413961455</t>
  </si>
  <si>
    <t>-500.948946742362 155.076897379092 -94.1974496479287</t>
  </si>
  <si>
    <t>-493.500430355797 119.284319655854 319.766341109525</t>
  </si>
  <si>
    <t>-538.702023295836 40.022858726034 773.780156384805</t>
  </si>
  <si>
    <t>-390.421624418876 37.1703534790674 836.138942521915</t>
  </si>
  <si>
    <t>9763-20170724T120932.772995100.bin</t>
  </si>
  <si>
    <t>-503.446774432732 248.083735800783 -90.6935660978957</t>
  </si>
  <si>
    <t>-522.604460002122 249.152720038857 -199.731905186103</t>
  </si>
  <si>
    <t>-532.795777414231 250.260606961918 -292.039740700867</t>
  </si>
  <si>
    <t>-540.56126119598 251.24801896736 -375.56723379448</t>
  </si>
  <si>
    <t>-546.32070668109 252.096249219193 -459.258681306117</t>
  </si>
  <si>
    <t>-552.545847005299 253.098357270562 -581.754322613773</t>
  </si>
  <si>
    <t>-536.749888825068 250.958645644263 -658.475409463968</t>
  </si>
  <si>
    <t>-544.044136172546 283.484267183339 -528.045269390371</t>
  </si>
  <si>
    <t>-511.395441198788 434.48403434287 -506.320901034431</t>
  </si>
  <si>
    <t>-399.645933323367 480.282952632718 -251.383549381125</t>
  </si>
  <si>
    <t>-179.507431103257 422.833215182328 -204.617068540663</t>
  </si>
  <si>
    <t>-555.58453712006 221.832829469914 -527.963213399022</t>
  </si>
  <si>
    <t>-592.879982163874 73.3307160869008 -498.034411821915</t>
  </si>
  <si>
    <t>-615.327582335486 54.3234383056222 -217.475255266211</t>
  </si>
  <si>
    <t>-398.38173910882 127.874376726476 -255.85832801015</t>
  </si>
  <si>
    <t>-506.472733228942 341.38463990884 -90.765584866018</t>
  </si>
  <si>
    <t>-524.735280328322 334.072433087126 324.34354550177</t>
  </si>
  <si>
    <t>-647.421213351909 318.704937711139 770.568717772052</t>
  </si>
  <si>
    <t>-500.641014869194 325.669991103217 836.073543565906</t>
  </si>
  <si>
    <t>-500.825090537123 154.987740023234 -94.0132746955884</t>
  </si>
  <si>
    <t>-493.354319308234 119.502965319448 319.976618268198</t>
  </si>
  <si>
    <t>-538.637883929557 40.1761283943745 773.950855137908</t>
  </si>
  <si>
    <t>-390.393312432534 37.2847509266744 836.392928418855</t>
  </si>
  <si>
    <t>9763-20170724T120932.839012100.bin</t>
  </si>
  <si>
    <t>-503.375648007755 248.28913161913 -90.5384424738234</t>
  </si>
  <si>
    <t>-522.726410175046 249.046197849871 -199.545192837345</t>
  </si>
  <si>
    <t>-533.162488811063 249.900474351104 -291.828387924813</t>
  </si>
  <si>
    <t>-541.182015177464 250.661429161184 -375.334389314184</t>
  </si>
  <si>
    <t>-547.228345198268 251.286544607317 -459.007555478094</t>
  </si>
  <si>
    <t>-553.908695338316 251.966831771967 -581.481389167685</t>
  </si>
  <si>
    <t>-538.12156222477 249.72385853768 -658.201235159652</t>
  </si>
  <si>
    <t>-545.165661203572 282.486128474791 -527.886778998854</t>
  </si>
  <si>
    <t>-512.42749757852 433.492966993353 -506.351058344869</t>
  </si>
  <si>
    <t>-403.068731997322 481.892570711093 -250.857892316706</t>
  </si>
  <si>
    <t>-182.540746313885 424.601544009741 -205.761640009931</t>
  </si>
  <si>
    <t>-556.789096775447 220.850884949858 -527.594875481113</t>
  </si>
  <si>
    <t>-594.37247682661 72.5574365015423 -497.127419410383</t>
  </si>
  <si>
    <t>-616.553629089549 54.1353167961186 -216.508164110205</t>
  </si>
  <si>
    <t>-399.156824369587 125.335439642773 -256.729240922346</t>
  </si>
  <si>
    <t>-506.700975332068 341.595446590494 -90.8423568024283</t>
  </si>
  <si>
    <t>-526.759564808703 333.773768971661 324.174641945288</t>
  </si>
  <si>
    <t>-647.694896553068 319.021688132801 770.981313784919</t>
  </si>
  <si>
    <t>-500.771251543308 325.822304869337 836.181194830347</t>
  </si>
  <si>
    <t>-500.139612809682 155.212890093916 -93.57684663679</t>
  </si>
  <si>
    <t>-492.34111890282 120.143024377243 320.44235449376</t>
  </si>
  <si>
    <t>-538.461851251692 40.3413399947481 774.313735836552</t>
  </si>
  <si>
    <t>-390.321462355851 37.213048514152 836.991134617709</t>
  </si>
  <si>
    <t>9763-20170724T120932.877111000.bin</t>
  </si>
  <si>
    <t>-503.491313665176 248.555106285823 -90.4015462455905</t>
  </si>
  <si>
    <t>-522.940505226821 249.182529336037 -199.391612420585</t>
  </si>
  <si>
    <t>-533.454183297227 249.909954853703 -291.667044380699</t>
  </si>
  <si>
    <t>-541.542287165006 250.547263183412 -375.167508837788</t>
  </si>
  <si>
    <t>-547.655953936062 251.040315333637 -458.836564306369</t>
  </si>
  <si>
    <t>-554.433895584585 251.51756583013 -581.305941131038</t>
  </si>
  <si>
    <t>-538.686329502329 249.218065457732 -658.03231036885</t>
  </si>
  <si>
    <t>-545.680640979735 282.131412444794 -527.767267247932</t>
  </si>
  <si>
    <t>-513.273095959626 433.193261722723 -506.244429133613</t>
  </si>
  <si>
    <t>-404.164409463544 482.076345320394 -250.73661126466</t>
  </si>
  <si>
    <t>-183.568253990857 424.417268364279 -206.450048383633</t>
  </si>
  <si>
    <t>-557.239011414019 220.484689516052 -527.367638349044</t>
  </si>
  <si>
    <t>-594.759437054694 72.1771046487802 -496.759451547777</t>
  </si>
  <si>
    <t>-616.750983500334 54.1812892656678 -216.097604167869</t>
  </si>
  <si>
    <t>-399.156508450122 124.106323635138 -257.469354373545</t>
  </si>
  <si>
    <t>-507.264549655125 341.861227265118 -90.8548715454385</t>
  </si>
  <si>
    <t>-527.895259279769 333.540075772764 324.124363043331</t>
  </si>
  <si>
    <t>-647.798615798258 319.123211655523 771.177873070335</t>
  </si>
  <si>
    <t>-500.788676346618 325.593396790406 836.21657978064</t>
  </si>
  <si>
    <t>-500.009134183185 155.400348997057 -93.3772356585566</t>
  </si>
  <si>
    <t>-491.963669505394 120.537435383201 320.654674674324</t>
  </si>
  <si>
    <t>-538.469606374483 40.4238441424095 774.407889648671</t>
  </si>
  <si>
    <t>-390.321348307174 37.4070974335143 837.072210461973</t>
  </si>
  <si>
    <t>9763-20170724T120932.942834900.bin</t>
  </si>
  <si>
    <t>-503.725197617025 248.739496113123 -90.4215171773562</t>
  </si>
  <si>
    <t>-523.230786146069 249.218184026472 -199.402255224482</t>
  </si>
  <si>
    <t>-533.886887959347 249.816122980508 -291.662340805112</t>
  </si>
  <si>
    <t>-542.142003663157 250.336163395192 -375.147142360291</t>
  </si>
  <si>
    <t>-548.461138265228 250.713496545221 -458.801550433649</t>
  </si>
  <si>
    <t>-555.581788393169 251.024456653839 -581.25208249303</t>
  </si>
  <si>
    <t>-540.008665601681 248.74935459654 -658.014737823027</t>
  </si>
  <si>
    <t>-546.700248193346 281.715040766932 -527.778411514378</t>
  </si>
  <si>
    <t>-514.49860155251 432.834725131986 -506.197252784158</t>
  </si>
  <si>
    <t>-407.651469350417 481.639269731736 -249.720358449545</t>
  </si>
  <si>
    <t>-186.225462942609 425.509188599007 -207.667368174026</t>
  </si>
  <si>
    <t>-558.214413510458 220.060744343382 -527.265414257873</t>
  </si>
  <si>
    <t>-595.641624403542 71.8017676795544 -496.33214865868</t>
  </si>
  <si>
    <t>-616.86362278562 54.2641528830613 -215.582041563614</t>
  </si>
  <si>
    <t>-399.081694539077 122.326376849497 -259.023102435514</t>
  </si>
  <si>
    <t>-507.782636288852 341.994318526038 -91.0011743144761</t>
  </si>
  <si>
    <t>-530.139029167325 333.011214266374 323.874852256238</t>
  </si>
  <si>
    <t>-648.000249648254 319.052905066091 771.504901641996</t>
  </si>
  <si>
    <t>-500.84238101062 325.647717571489 836.195643562364</t>
  </si>
  <si>
    <t>-499.845286617233 155.60156901676 -93.2317866924633</t>
  </si>
  <si>
    <t>-491.793027364768 120.874571847367 320.811413211777</t>
  </si>
  <si>
    <t>-538.551136237201 40.5554511895702 774.468196267558</t>
  </si>
  <si>
    <t>-390.380288884568 36.9140747954359 837.04590007069</t>
  </si>
  <si>
    <t>9763-20170724T120933.006516500.bin</t>
  </si>
  <si>
    <t>-503.545597324668 248.893794325067 -90.5466542680005</t>
  </si>
  <si>
    <t>-522.816398799252 249.225334878423 -199.569758143134</t>
  </si>
  <si>
    <t>-533.440498892283 249.714125275924 -291.834162081806</t>
  </si>
  <si>
    <t>-541.732840919376 250.147913382265 -375.315679429083</t>
  </si>
  <si>
    <t>-548.155394092512 250.45220225415 -458.962613549664</t>
  </si>
  <si>
    <t>-555.499154687204 250.673470180045 -581.400105463494</t>
  </si>
  <si>
    <t>-540.136998793416 248.501873088435 -658.20837669044</t>
  </si>
  <si>
    <t>-546.434460496751 281.387444929341 -527.97030406615</t>
  </si>
  <si>
    <t>-513.906600695458 432.410142546307 -506.255346596897</t>
  </si>
  <si>
    <t>-412.482418153043 480.666744349544 -247.483109942934</t>
  </si>
  <si>
    <t>-190.162327737072 427.299791622234 -206.565400189105</t>
  </si>
  <si>
    <t>-558.118945863189 219.765790899117 -527.380920662221</t>
  </si>
  <si>
    <t>-595.826776953887 71.5962068333442 -496.351939152824</t>
  </si>
  <si>
    <t>-615.602078558953 54.0034960455791 -215.499655757507</t>
  </si>
  <si>
    <t>-398.310319507819 122.408700954326 -260.815873113935</t>
  </si>
  <si>
    <t>-507.718869545584 342.094011022572 -91.2869139523436</t>
  </si>
  <si>
    <t>-532.301051841863 332.283354373886 323.444376722944</t>
  </si>
  <si>
    <t>-648.111023103354 319.296578531915 771.780816416157</t>
  </si>
  <si>
    <t>-500.793106835227 325.14799932413 836.17801744949</t>
  </si>
  <si>
    <t>-499.581955410295 155.720005137337 -93.2510270220864</t>
  </si>
  <si>
    <t>-492.301870045642 121.169935275618 320.821372057463</t>
  </si>
  <si>
    <t>-538.722107918443 40.8741843249957 774.486999897214</t>
  </si>
  <si>
    <t>-390.429982931032 37.7248418499983 836.803547920264</t>
  </si>
  <si>
    <t>9763-20170724T120933.038601100.bin</t>
  </si>
  <si>
    <t>-503.309342393121 248.727572981734 -90.5987467854613</t>
  </si>
  <si>
    <t>-522.442198972821 248.986701281874 -199.646284757059</t>
  </si>
  <si>
    <t>-533.0552654723 249.441197360298 -291.912191935408</t>
  </si>
  <si>
    <t>-541.379227006932 249.858835617239 -375.390743991389</t>
  </si>
  <si>
    <t>-547.874338143041 250.163624416979 -459.031978251153</t>
  </si>
  <si>
    <t>-555.368536096471 250.405535035979 -581.460318922827</t>
  </si>
  <si>
    <t>-540.146800368107 248.330077563031 -658.299141595429</t>
  </si>
  <si>
    <t>-546.199145711992 281.102801225205 -528.039021766973</t>
  </si>
  <si>
    <t>-513.396918167899 432.038319422329 -506.111841420864</t>
  </si>
  <si>
    <t>-416.233274824037 479.884984388032 -245.634520940965</t>
  </si>
  <si>
    <t>-193.556562797625 428.12084846482 -204.596858375995</t>
  </si>
  <si>
    <t>-557.961178838748 219.495848993883 -527.440689772887</t>
  </si>
  <si>
    <t>-595.77925905042 71.3532349548327 -496.409125189634</t>
  </si>
  <si>
    <t>-615.090699787744 53.7596339859883 -215.524522591111</t>
  </si>
  <si>
    <t>-398.089476470184 122.335481566833 -261.961386139572</t>
  </si>
  <si>
    <t>-507.453543838291 341.865607604864 -91.3920196207818</t>
  </si>
  <si>
    <t>-533.234286987612 331.709327906668 323.258183325247</t>
  </si>
  <si>
    <t>-648.180730959916 319.233020311023 771.873537844429</t>
  </si>
  <si>
    <t>-500.820969092643 325.374842648667 836.148066326019</t>
  </si>
  <si>
    <t>-499.395833811001 155.605965648765 -93.2704468954702</t>
  </si>
  <si>
    <t>-492.817781838672 120.98883696911 320.808082314038</t>
  </si>
  <si>
    <t>-538.831445741985 40.9978795405118 774.527555453276</t>
  </si>
  <si>
    <t>-390.466314505222 38.0484086043411 836.67988990702</t>
  </si>
  <si>
    <t>9763-20170724T120933.077705300.bin</t>
  </si>
  <si>
    <t>-502.920020291737 248.384958107275 -90.6817549873667</t>
  </si>
  <si>
    <t>-521.909334064249 248.616833794355 -199.754475291556</t>
  </si>
  <si>
    <t>-532.503002652186 249.060600154819 -292.022631062308</t>
  </si>
  <si>
    <t>-540.850017806149 249.477550513707 -375.498772419527</t>
  </si>
  <si>
    <t>-547.408338843211 249.792556505577 -459.135115045096</t>
  </si>
  <si>
    <t>-555.038707435053 250.062590868287 -581.55498561812</t>
  </si>
  <si>
    <t>-539.973266679938 248.105271479611 -658.427763134768</t>
  </si>
  <si>
    <t>-545.768439457286 280.739665319685 -528.139408435995</t>
  </si>
  <si>
    <t>-512.697830867731 431.56960069566 -505.894026596373</t>
  </si>
  <si>
    <t>-420.579035749135 478.894591646128 -243.49540693361</t>
  </si>
  <si>
    <t>-197.521408066523 429.146173349116 -202.035569961033</t>
  </si>
  <si>
    <t>-557.612661971515 219.148668575137 -527.5370056946</t>
  </si>
  <si>
    <t>-595.503543852513 71.0349770776861 -496.457052282092</t>
  </si>
  <si>
    <t>-614.418361616936 53.5503123570802 -215.538751590839</t>
  </si>
  <si>
    <t>-397.635169684475 122.154040933654 -262.942338874566</t>
  </si>
  <si>
    <t>-506.916714090493 341.551603912349 -91.4866841724821</t>
  </si>
  <si>
    <t>-533.835452222427 331.237398128074 323.087278745366</t>
  </si>
  <si>
    <t>-648.179402085326 319.331291415016 771.908128559674</t>
  </si>
  <si>
    <t>-500.772642605325 325.112094065099 836.108127101306</t>
  </si>
  <si>
    <t>-499.128530134947 155.232646603901 -93.3337190850609</t>
  </si>
  <si>
    <t>-493.334576363194 120.520857120598 320.748616931884</t>
  </si>
  <si>
    <t>-538.908846873432 41.0176988633036 774.608376874037</t>
  </si>
  <si>
    <t>-390.512397129536 37.6636095948568 836.665388623679</t>
  </si>
  <si>
    <t>9763-20170724T120933.141644700.bin</t>
  </si>
  <si>
    <t>-501.872580119354 247.442412248143 -90.7278457076256</t>
  </si>
  <si>
    <t>-520.705876130236 247.707562482127 -199.827478579959</t>
  </si>
  <si>
    <t>-531.287030299796 248.186178542031 -292.096800212365</t>
  </si>
  <si>
    <t>-539.670237123469 248.643799014494 -375.569370898841</t>
  </si>
  <si>
    <t>-546.312075435735 249.009436832706 -459.198777468573</t>
  </si>
  <si>
    <t>-554.116082714763 249.367190137141 -581.607513400042</t>
  </si>
  <si>
    <t>-539.33959688995 247.665344483765 -658.542408618543</t>
  </si>
  <si>
    <t>-544.704634736479 279.993406155814 -528.187441692821</t>
  </si>
  <si>
    <t>-511.403467368174 430.700592618174 -505.561760201273</t>
  </si>
  <si>
    <t>-431.571329642741 476.615019182505 -238.921049136051</t>
  </si>
  <si>
    <t>-208.474525314465 430.100656543133 -194.057169233402</t>
  </si>
  <si>
    <t>-556.678789999216 218.42730537125 -527.60395442123</t>
  </si>
  <si>
    <t>-594.716051922266 70.355115061484 -496.523442516452</t>
  </si>
  <si>
    <t>-613.192031248546 52.7589024375729 -215.582931167041</t>
  </si>
  <si>
    <t>-396.401528719629 121.177781078282 -263.220025841789</t>
  </si>
  <si>
    <t>-505.662127681436 340.566221750812 -91.539456091581</t>
  </si>
  <si>
    <t>-533.717631097896 330.231038245757 322.958607143097</t>
  </si>
  <si>
    <t>-648.166621183928 319.12672607008 771.842818776927</t>
  </si>
  <si>
    <t>-500.770396648013 325.140431906845 836.04561334774</t>
  </si>
  <si>
    <t>-498.31411868303 154.417475874384 -93.3736159912086</t>
  </si>
  <si>
    <t>-493.844376270028 119.535596463258 320.710759783366</t>
  </si>
  <si>
    <t>-538.973558329605 41.0777857227354 774.83370198842</t>
  </si>
  <si>
    <t>-390.565451628835 37.4182191414975 836.84560198058</t>
  </si>
  <si>
    <t>9763-20170724T120933.205849900.bin</t>
  </si>
  <si>
    <t>-500.702892895152 246.724380065581 -90.5974848306018</t>
  </si>
  <si>
    <t>-519.608246566554 247.035459622809 -199.684602580331</t>
  </si>
  <si>
    <t>-530.079114875827 247.611183332373 -291.966013181516</t>
  </si>
  <si>
    <t>-538.29210870647 248.17593988617 -375.454600010489</t>
  </si>
  <si>
    <t>-544.692309098891 248.664975957445 -459.102426757496</t>
  </si>
  <si>
    <t>-552.063457094542 249.220070312191 -581.537214453182</t>
  </si>
  <si>
    <t>-537.459248458307 247.846183736053 -658.511483518835</t>
  </si>
  <si>
    <t>-542.916152411618 279.774366524195 -528.030282703871</t>
  </si>
  <si>
    <t>-510.009010897593 430.497825392659 -504.900917227087</t>
  </si>
  <si>
    <t>-442.319493129928 473.789284950308 -234.489117143031</t>
  </si>
  <si>
    <t>-219.413197643442 431.226755475984 -184.994217733818</t>
  </si>
  <si>
    <t>-554.742036353474 218.178437972048 -527.597376904144</t>
  </si>
  <si>
    <t>-592.484173193162 69.9636558402326 -496.846499042146</t>
  </si>
  <si>
    <t>-611.782776031242 51.4876196482767 -216.017776971746</t>
  </si>
  <si>
    <t>-395.142283491898 120.570505658656 -263.378347543127</t>
  </si>
  <si>
    <t>-504.391064439494 339.722722378915 -91.3810453124063</t>
  </si>
  <si>
    <t>-532.016185667859 329.995015455434 323.160641426071</t>
  </si>
  <si>
    <t>-647.955594352706 319.249104430305 771.623038944422</t>
  </si>
  <si>
    <t>-500.659640879942 324.8854677412 836.089656097603</t>
  </si>
  <si>
    <t>-497.241571202856 153.890877390741 -93.2092848652615</t>
  </si>
  <si>
    <t>-493.17020335379 118.854484361696 320.866208719884</t>
  </si>
  <si>
    <t>-538.987872834893 41.0870517514604 775.050396982595</t>
  </si>
  <si>
    <t>-390.591207138361 37.7463907002796 837.107699552357</t>
  </si>
  <si>
    <t>9763-20170724T120933.244954100.bin</t>
  </si>
  <si>
    <t>-500.290578740807 246.45989523636 -90.5123944983425</t>
  </si>
  <si>
    <t>-519.281264727568 246.742747065439 -199.584661848375</t>
  </si>
  <si>
    <t>-529.704395493843 247.367021308842 -291.871247185236</t>
  </si>
  <si>
    <t>-537.824424781873 247.998082205035 -375.368610858014</t>
  </si>
  <si>
    <t>-544.080126310128 248.577474480548 -459.026624895448</t>
  </si>
  <si>
    <t>-551.182717341625 249.287861024747 -581.476420379178</t>
  </si>
  <si>
    <t>-536.626934630441 248.13621400404 -658.463586267629</t>
  </si>
  <si>
    <t>-542.281741797737 279.799087580745 -527.903137796301</t>
  </si>
  <si>
    <t>-510.012997553029 430.61903719315 -504.473048385606</t>
  </si>
  <si>
    <t>-446.470968474417 472.933060017532 -232.902673814265</t>
  </si>
  <si>
    <t>-223.650562518981 433.074448118233 -180.836372745157</t>
  </si>
  <si>
    <t>-553.850503149099 218.153614019993 -527.589924935692</t>
  </si>
  <si>
    <t>-591.078392020691 69.7443097597272 -497.169205384116</t>
  </si>
  <si>
    <t>-611.050080324062 50.8826056244693 -216.41311355587</t>
  </si>
  <si>
    <t>-394.379622032561 120.076755611633 -263.472605412412</t>
  </si>
  <si>
    <t>-504.220549560404 339.299423928886 -91.2835678329578</t>
  </si>
  <si>
    <t>-531.250604893451 329.947668623237 323.306038509217</t>
  </si>
  <si>
    <t>-647.900845892646 319.053797933552 771.523925946443</t>
  </si>
  <si>
    <t>-500.677787193836 325.120367360115 836.117886395347</t>
  </si>
  <si>
    <t>-496.642413726177 153.801314975599 -93.1042649821345</t>
  </si>
  <si>
    <t>-492.744875023368 118.562959973429 320.955719649837</t>
  </si>
  <si>
    <t>-539.003258287599 41.0703854863468 775.118731994202</t>
  </si>
  <si>
    <t>-390.607163044317 37.8813952428338 837.185261081161</t>
  </si>
  <si>
    <t>9763-20170724T120933.274030200.bin</t>
  </si>
  <si>
    <t>-500.023595136835 246.288380202031 -90.4842421409796</t>
  </si>
  <si>
    <t>-519.014981095615 246.50341136419 -199.556601007001</t>
  </si>
  <si>
    <t>-529.408847997508 247.172630253853 -291.846161361853</t>
  </si>
  <si>
    <t>-537.487548316277 247.881358264633 -375.346865196794</t>
  </si>
  <si>
    <t>-543.685392147103 248.577082495054 -459.008274671232</t>
  </si>
  <si>
    <t>-550.683427758061 249.499828622536 -581.46287576799</t>
  </si>
  <si>
    <t>-536.183448095612 248.612025943868 -658.463940731177</t>
  </si>
  <si>
    <t>-541.989847232271 279.947769107225 -527.819588576048</t>
  </si>
  <si>
    <t>-510.56979022387 430.896466911039 -504.105917799163</t>
  </si>
  <si>
    <t>-448.836741575708 472.314492709186 -231.980673149249</t>
  </si>
  <si>
    <t>-226.390463032926 432.652100919205 -178.193170549198</t>
  </si>
  <si>
    <t>-553.235667116178 218.242019590691 -527.641913034091</t>
  </si>
  <si>
    <t>-589.726241478561 69.5825395770628 -497.558398568711</t>
  </si>
  <si>
    <t>-610.217809431223 50.0875994104395 -216.883043733876</t>
  </si>
  <si>
    <t>-393.585976635338 119.763134144841 -263.406421259351</t>
  </si>
  <si>
    <t>-504.299873093101 338.941324120667 -91.2530548958342</t>
  </si>
  <si>
    <t>-530.982991795297 329.970752419369 323.367416624281</t>
  </si>
  <si>
    <t>-647.886875167801 318.839694691455 771.476149517669</t>
  </si>
  <si>
    <t>-500.712602385599 325.290632072901 836.144149593326</t>
  </si>
  <si>
    <t>-495.970910873185 153.807911106903 -93.0382090112695</t>
  </si>
  <si>
    <t>-492.464353247147 118.392447555458 321.010132147644</t>
  </si>
  <si>
    <t>-539.023692909095 41.0564851142428 775.144985233285</t>
  </si>
  <si>
    <t>-390.628137879041 38.023810681608 837.220553840944</t>
  </si>
  <si>
    <t>9763-20170724T120933.342217900.bin</t>
  </si>
  <si>
    <t>-499.663143398579 246.094628326937 -90.5263180318291</t>
  </si>
  <si>
    <t>-518.454955474578 246.112915854337 -199.633469927254</t>
  </si>
  <si>
    <t>-528.814612796683 246.803152277287 -291.92669363248</t>
  </si>
  <si>
    <t>-536.911836553784 247.601224753526 -375.424777148633</t>
  </si>
  <si>
    <t>-543.173930787313 248.464614663432 -459.079848506163</t>
  </si>
  <si>
    <t>-550.312904472456 249.720976470552 -581.523251795141</t>
  </si>
  <si>
    <t>-535.916206732961 249.34279742196 -658.547932789026</t>
  </si>
  <si>
    <t>-541.843677520989 280.073517594695 -527.790256290097</t>
  </si>
  <si>
    <t>-512.197544134735 431.300737105279 -503.560410042523</t>
  </si>
  <si>
    <t>-447.472077121892 470.046425764013 -231.736935391489</t>
  </si>
  <si>
    <t>-224.94655938252 430.027366972552 -178.54487024146</t>
  </si>
  <si>
    <t>-552.517082281676 218.265821095704 -527.802124672094</t>
  </si>
  <si>
    <t>-587.408733960391 69.0991541289902 -498.342948204886</t>
  </si>
  <si>
    <t>-607.834151673316 47.7684449081235 -217.796387636752</t>
  </si>
  <si>
    <t>-391.905313374853 120.260845173674 -263.273011124569</t>
  </si>
  <si>
    <t>-504.67553380905 338.412198460109 -91.3831587762766</t>
  </si>
  <si>
    <t>-532.088059050975 329.915109795241 323.199680801558</t>
  </si>
  <si>
    <t>-647.868994180304 318.874979477546 771.543840777131</t>
  </si>
  <si>
    <t>-500.669587284021 325.264025346822 836.160609519987</t>
  </si>
  <si>
    <t>-494.823152684496 153.789341708789 -93.0313712756106</t>
  </si>
  <si>
    <t>-492.17083037136 118.154988857645 321.00457299111</t>
  </si>
  <si>
    <t>-539.117576554525 41.1293185589145 775.105175231117</t>
  </si>
  <si>
    <t>-390.673167004949 38.7518332256577 837.092577964605</t>
  </si>
  <si>
    <t>9763-20170724T120933.379318200.bin</t>
  </si>
  <si>
    <t>-499.63535965581 245.782840191771 -90.605631873929</t>
  </si>
  <si>
    <t>-518.301491871776 245.729872107301 -199.734312817515</t>
  </si>
  <si>
    <t>-528.628026527299 246.428051448059 -292.031209256952</t>
  </si>
  <si>
    <t>-536.722855511439 247.260025951968 -375.529226626402</t>
  </si>
  <si>
    <t>-543.00887993795 248.187668213753 -459.181853635175</t>
  </si>
  <si>
    <t>-550.210546683448 249.571981811665 -581.620080800736</t>
  </si>
  <si>
    <t>-535.85746964229 249.425546981955 -658.653660032024</t>
  </si>
  <si>
    <t>-541.822874366939 279.887167469217 -527.853144899068</t>
  </si>
  <si>
    <t>-512.797949348173 431.209292522878 -503.453015214106</t>
  </si>
  <si>
    <t>-444.932257881127 468.409334868064 -232.180118751129</t>
  </si>
  <si>
    <t>-221.926621690956 428.157810175619 -181.221019499392</t>
  </si>
  <si>
    <t>-552.278162988659 218.042027950068 -527.93745419626</t>
  </si>
  <si>
    <t>-586.603992972205 68.6998624380981 -498.665062619471</t>
  </si>
  <si>
    <t>-606.616246151083 47.0984106890328 -218.109346440655</t>
  </si>
  <si>
    <t>-391.202913672705 121.085474579388 -263.62326081174</t>
  </si>
  <si>
    <t>-504.972719915573 338.001143782633 -91.5133889749857</t>
  </si>
  <si>
    <t>-532.787209583663 329.635002258187 323.045294625436</t>
  </si>
  <si>
    <t>-647.900814280306 318.706955118175 771.582547405661</t>
  </si>
  <si>
    <t>-500.684805263063 325.248980982723 836.146253076852</t>
  </si>
  <si>
    <t>-494.510972906614 153.468020242023 -93.123810962716</t>
  </si>
  <si>
    <t>-492.195341748049 117.842117022126 320.914894809694</t>
  </si>
  <si>
    <t>-539.18153211814 41.0752621874319 775.053343385633</t>
  </si>
  <si>
    <t>-390.712071890243 38.7571911010232 836.982841289789</t>
  </si>
  <si>
    <t>9763-20170724T120933.442640800.bin</t>
  </si>
  <si>
    <t>-499.604272696538 244.948249774649 -90.8121347182511</t>
  </si>
  <si>
    <t>-518.077521905105 244.887891289374 -199.973644005271</t>
  </si>
  <si>
    <t>-528.286331232279 245.591882859575 -292.283592992189</t>
  </si>
  <si>
    <t>-536.293006286199 246.434469184771 -375.789959163886</t>
  </si>
  <si>
    <t>-542.50861472706 247.381306280751 -459.447714530788</t>
  </si>
  <si>
    <t>-549.626447400329 248.805398778255 -581.890330881882</t>
  </si>
  <si>
    <t>-535.358178220867 249.003800623061 -658.939750338603</t>
  </si>
  <si>
    <t>-541.408701704504 279.125185273943 -528.099853371567</t>
  </si>
  <si>
    <t>-513.016029850601 430.567763909834 -503.768908709804</t>
  </si>
  <si>
    <t>-439.069151384468 467.520867317349 -234.05624290677</t>
  </si>
  <si>
    <t>-215.639647452597 425.168227531568 -186.790608210777</t>
  </si>
  <si>
    <t>-551.597671180195 217.23577015592 -528.227331466102</t>
  </si>
  <si>
    <t>-585.243115676786 67.6907160207941 -499.147136349998</t>
  </si>
  <si>
    <t>-604.810136420341 46.0764876723229 -218.560970037355</t>
  </si>
  <si>
    <t>-390.276629716456 122.291856020194 -264.55183104166</t>
  </si>
  <si>
    <t>-505.096135714525 337.172643386782 -91.7170854041042</t>
  </si>
  <si>
    <t>-533.122878334118 329.232475037122 322.83574463849</t>
  </si>
  <si>
    <t>-647.81070641951 318.758447054172 771.530773673938</t>
  </si>
  <si>
    <t>-500.592043839071 325.135454983223 836.104781858638</t>
  </si>
  <si>
    <t>-494.366078452317 152.68951269023 -93.3606456763674</t>
  </si>
  <si>
    <t>-492.39613874308 117.147549789696 320.686990613155</t>
  </si>
  <si>
    <t>-539.310874235284 41.0879096471535 774.961924501499</t>
  </si>
  <si>
    <t>-390.774282365732 39.3102090606126 836.748234349169</t>
  </si>
  <si>
    <t>9763-20170724T120933.474726800.bin</t>
  </si>
  <si>
    <t>-499.525453718825 244.507996258455 -90.8711576550085</t>
  </si>
  <si>
    <t>-517.933037783472 244.478655605369 -200.04372152448</t>
  </si>
  <si>
    <t>-528.061554573938 245.194462267834 -292.362384897369</t>
  </si>
  <si>
    <t>-535.986077059163 246.042636620948 -375.876523164676</t>
  </si>
  <si>
    <t>-542.110168527197 246.990988300942 -459.540934408176</t>
  </si>
  <si>
    <t>-549.084386305926 248.412287231483 -581.992044076044</t>
  </si>
  <si>
    <t>-534.837841437647 248.755790525319 -659.044735402528</t>
  </si>
  <si>
    <t>-540.978192971043 278.741294859318 -528.189707620333</t>
  </si>
  <si>
    <t>-512.614477098328 430.235583994316 -504.029456248879</t>
  </si>
  <si>
    <t>-435.688538014472 467.656776357996 -235.215983243198</t>
  </si>
  <si>
    <t>-212.335049959558 423.403834189118 -189.352936141089</t>
  </si>
  <si>
    <t>-551.070110007931 216.83607669588 -528.33338674555</t>
  </si>
  <si>
    <t>-584.565691011386 67.2570967559554 -499.287534411482</t>
  </si>
  <si>
    <t>-604.2036175724 45.6822305186047 -218.703516824584</t>
  </si>
  <si>
    <t>-390.152161461036 122.828676863161 -265.382156502073</t>
  </si>
  <si>
    <t>-504.910120707332 336.689286283036 -91.7415365286528</t>
  </si>
  <si>
    <t>-532.733323014323 329.026091984717 322.830225404754</t>
  </si>
  <si>
    <t>-647.762942791081 318.672496291022 771.449097203291</t>
  </si>
  <si>
    <t>-500.583272542035 325.263236099351 836.090735733492</t>
  </si>
  <si>
    <t>-494.372466994389 152.301704194697 -93.4391699809355</t>
  </si>
  <si>
    <t>-492.518269382005 116.804266367441 320.61288984293</t>
  </si>
  <si>
    <t>-539.403472398847 41.1023468804865 774.932658748642</t>
  </si>
  <si>
    <t>-390.815309588752 39.4726836592288 836.598992552125</t>
  </si>
  <si>
    <t>9763-20170724T120933.545479500.bin</t>
  </si>
  <si>
    <t>-499.2089717401 243.898238157367 -90.9719178515656</t>
  </si>
  <si>
    <t>-517.452064171599 243.900778196965 -200.17214508483</t>
  </si>
  <si>
    <t>-527.478892642951 244.658226481879 -292.501487321366</t>
  </si>
  <si>
    <t>-535.326056230275 245.554014787856 -376.022545590838</t>
  </si>
  <si>
    <t>-541.387157134597 246.559724373029 -459.690924657172</t>
  </si>
  <si>
    <t>-548.284429463528 248.077218881817 -582.145116437411</t>
  </si>
  <si>
    <t>-534.104641187932 248.644595828425 -659.208882148073</t>
  </si>
  <si>
    <t>-540.190907404445 278.36046072199 -528.315073204098</t>
  </si>
  <si>
    <t>-511.39300953927 429.810732151621 -504.348769324054</t>
  </si>
  <si>
    <t>-429.660903780913 467.808660034558 -237.038826492809</t>
  </si>
  <si>
    <t>-206.198572227326 421.732522177084 -193.563547139409</t>
  </si>
  <si>
    <t>-550.324942347664 216.462542162691 -528.511462896984</t>
  </si>
  <si>
    <t>-584.077572475561 66.9407882964911 -499.470610303578</t>
  </si>
  <si>
    <t>-603.348805104554 44.8364269399567 -218.902241137175</t>
  </si>
  <si>
    <t>-390.363099459014 123.639864748078 -267.642722015468</t>
  </si>
  <si>
    <t>-504.200446988854 336.03816093717 -91.7954626382717</t>
  </si>
  <si>
    <t>-531.833765988637 328.947362529852 322.799187348302</t>
  </si>
  <si>
    <t>-647.622475734855 318.617018143654 771.22543392238</t>
  </si>
  <si>
    <t>-500.535473985768 325.324956674282 836.065510826185</t>
  </si>
  <si>
    <t>-494.456295067985 151.825289168137 -93.5324964421189</t>
  </si>
  <si>
    <t>-492.891278862251 116.14855529968 320.505332536147</t>
  </si>
  <si>
    <t>-539.596323775362 41.0664694363998 774.913981443027</t>
  </si>
  <si>
    <t>-390.915715378556 38.8543668769923 836.338697869513</t>
  </si>
  <si>
    <t>9763-20170724T120933.578565200.bin</t>
  </si>
  <si>
    <t>-498.986694384228 243.713745420653 -91.0048098296249</t>
  </si>
  <si>
    <t>-517.145971223719 243.739131863929 -200.218970007562</t>
  </si>
  <si>
    <t>-527.102219961438 244.521196575699 -292.555777937881</t>
  </si>
  <si>
    <t>-534.88552298554 245.443344892703 -376.082521326342</t>
  </si>
  <si>
    <t>-540.882464069799 246.479673459049 -459.75498940307</t>
  </si>
  <si>
    <t>-547.685801553261 248.046990099895 -582.214046311185</t>
  </si>
  <si>
    <t>-533.5002354911 248.69255129778 -659.27613494611</t>
  </si>
  <si>
    <t>-539.635324151938 278.308405135477 -528.365227331651</t>
  </si>
  <si>
    <t>-510.707506802406 429.75323062366 -504.590878291856</t>
  </si>
  <si>
    <t>-427.773481457828 468.350837223512 -237.737349741445</t>
  </si>
  <si>
    <t>-204.259747426881 421.971246639847 -194.852946985585</t>
  </si>
  <si>
    <t>-549.76580920554 216.410005465635 -528.594840415579</t>
  </si>
  <si>
    <t>-583.639440351733 66.9257960429284 -499.54163488366</t>
  </si>
  <si>
    <t>-602.811005368781 44.7540674581089 -218.971682695525</t>
  </si>
  <si>
    <t>-390.116982509481 123.724214950774 -268.705727447955</t>
  </si>
  <si>
    <t>-503.699275552226 335.778371087555 -91.8158574444806</t>
  </si>
  <si>
    <t>-531.443604076032 328.904147157839 322.775001896692</t>
  </si>
  <si>
    <t>-647.572226849884 318.602470326103 771.136276628729</t>
  </si>
  <si>
    <t>-500.524796861622 325.376218572915 836.059361803964</t>
  </si>
  <si>
    <t>-494.500240136722 151.712639228857 -93.5558848915507</t>
  </si>
  <si>
    <t>-493.179008725657 115.817147443558 320.463852521706</t>
  </si>
  <si>
    <t>-539.647035443101 41.0397397406962 774.950960324198</t>
  </si>
  <si>
    <t>-390.930294225946 39.086554860261 836.296962994427</t>
  </si>
  <si>
    <t>9763-20170724T120933.639914600.bin</t>
  </si>
  <si>
    <t>-499.051869287373 243.770735554657 -91.0319642878433</t>
  </si>
  <si>
    <t>-517.031775925806 243.773335437872 -200.275844432631</t>
  </si>
  <si>
    <t>-526.902709392717 244.599445380338 -292.621473796348</t>
  </si>
  <si>
    <t>-534.634238304311 245.587805161963 -376.152253574274</t>
  </si>
  <si>
    <t>-540.603569553589 246.721438222533 -459.825618201184</t>
  </si>
  <si>
    <t>-547.391785524534 248.46785014164 -582.282855639415</t>
  </si>
  <si>
    <t>-533.245362245064 249.351974744025 -659.349766930852</t>
  </si>
  <si>
    <t>-539.54314166457 278.681759768967 -528.37768500739</t>
  </si>
  <si>
    <t>-511.319134538841 430.292660439846 -504.78696207239</t>
  </si>
  <si>
    <t>-425.61697150946 470.090089106865 -238.98656004906</t>
  </si>
  <si>
    <t>-202.270030623389 422.514219894772 -196.54595328954</t>
  </si>
  <si>
    <t>-549.283290743526 216.720996202915 -528.72155840615</t>
  </si>
  <si>
    <t>-582.448635630117 67.0431141746346 -499.857717262122</t>
  </si>
  <si>
    <t>-602.504838254795 45.1019108319085 -219.331635809371</t>
  </si>
  <si>
    <t>-389.73549479963 123.380737713246 -269.830462858596</t>
  </si>
  <si>
    <t>-503.792794842338 335.722040543604 -91.8446310428947</t>
  </si>
  <si>
    <t>-530.981729917172 329.149146745958 322.787947881367</t>
  </si>
  <si>
    <t>-647.471425670807 318.512391587702 770.936241024056</t>
  </si>
  <si>
    <t>-500.505808138252 325.512190857361 836.02025564253</t>
  </si>
  <si>
    <t>-494.527030452419 152.117160110432 -93.5659236488583</t>
  </si>
  <si>
    <t>-493.760484375084 115.399683641878 320.383177079294</t>
  </si>
  <si>
    <t>-539.750742161623 40.9948090137575 775.006653404313</t>
  </si>
  <si>
    <t>-390.96674027983 39.2938371638311 836.197002537863</t>
  </si>
  <si>
    <t>9763-20170724T120933.678003900.bin</t>
  </si>
  <si>
    <t>-499.139727190311 243.990334238974 -91.0808673153464</t>
  </si>
  <si>
    <t>-517.013304020937 243.939762085152 -200.34213203238</t>
  </si>
  <si>
    <t>-526.87603508953 244.81190013609 -292.688194206592</t>
  </si>
  <si>
    <t>-534.630628623582 245.875142561018 -376.215964121687</t>
  </si>
  <si>
    <t>-540.651944393664 247.120704618175 -459.883891294024</t>
  </si>
  <si>
    <t>-547.546505987352 249.071865060328 -582.332147898343</t>
  </si>
  <si>
    <t>-533.429410698869 250.126417693603 -659.402317102373</t>
  </si>
  <si>
    <t>-539.780259038431 279.215708050824 -528.375836611373</t>
  </si>
  <si>
    <t>-512.053536712837 430.894180187905 -504.631322172099</t>
  </si>
  <si>
    <t>-424.555111186335 470.988432475236 -239.461499288001</t>
  </si>
  <si>
    <t>-201.318231143172 422.516567022329 -197.457873534416</t>
  </si>
  <si>
    <t>-549.262202217749 217.215763309523 -528.830041495231</t>
  </si>
  <si>
    <t>-581.829304883284 67.3628942526432 -500.234159241487</t>
  </si>
  <si>
    <t>-602.135204461529 44.6833297330538 -219.784815175251</t>
  </si>
  <si>
    <t>-389.523674976906 123.674954083682 -269.83649415747</t>
  </si>
  <si>
    <t>-504.169449591872 335.837185806346 -91.8881626334964</t>
  </si>
  <si>
    <t>-530.68640759586 329.706157412642 322.794698199672</t>
  </si>
  <si>
    <t>-647.380510034129 318.530899249351 770.807216342901</t>
  </si>
  <si>
    <t>-500.464855428467 325.426454515167 836.015031971059</t>
  </si>
  <si>
    <t>-494.208264369071 152.451962305589 -93.6050898240394</t>
  </si>
  <si>
    <t>-493.785168562658 115.450589531097 320.319201587721</t>
  </si>
  <si>
    <t>-539.762058441413 40.8968719747249 774.986362715901</t>
  </si>
  <si>
    <t>-390.976981337678 39.1545803931497 836.17284155589</t>
  </si>
  <si>
    <t>9763-20170724T120933.738763400.bin</t>
  </si>
  <si>
    <t>-499.259052386524 244.620227784655 -91.1225590871421</t>
  </si>
  <si>
    <t>-517.02726582381 244.420789747495 -200.400915589365</t>
  </si>
  <si>
    <t>-526.947903213278 245.404386733338 -292.739733556327</t>
  </si>
  <si>
    <t>-534.807761912694 246.656362895293 -376.254870543828</t>
  </si>
  <si>
    <t>-540.983464608842 248.186688897095 -459.906882864607</t>
  </si>
  <si>
    <t>-548.153562798242 250.662061250354 -582.32984049636</t>
  </si>
  <si>
    <t>-534.093308634752 252.144001204171 -659.403325389056</t>
  </si>
  <si>
    <t>-540.592528901941 280.622463035079 -528.242509360116</t>
  </si>
  <si>
    <t>-514.21978128464 432.470994145226 -504.12323553861</t>
  </si>
  <si>
    <t>-423.064250024928 472.32984858516 -240.152603507747</t>
  </si>
  <si>
    <t>-199.47833033981 424.72250634179 -199.025817703724</t>
  </si>
  <si>
    <t>-549.42227991538 218.52916185395 -528.980891358781</t>
  </si>
  <si>
    <t>-580.388659599509 68.1990658928601 -501.056692422497</t>
  </si>
  <si>
    <t>-600.679749693849 43.3614308755634 -220.78903731403</t>
  </si>
  <si>
    <t>-389.295934940895 125.438478905205 -271.076448346633</t>
  </si>
  <si>
    <t>-505.117979680098 336.086731160887 -91.9971593146919</t>
  </si>
  <si>
    <t>-530.545431629379 330.581868301186 322.762712691992</t>
  </si>
  <si>
    <t>-647.270564580501 318.475495966522 770.65120646643</t>
  </si>
  <si>
    <t>-500.463704740697 325.583226950678 836.080981589191</t>
  </si>
  <si>
    <t>-493.60724418706 153.185525170741 -93.6179131685248</t>
  </si>
  <si>
    <t>-493.312490269601 115.848672857388 320.276350307269</t>
  </si>
  <si>
    <t>-539.721014499451 40.6686355399122 774.849991960838</t>
  </si>
  <si>
    <t>-390.977229639604 38.7561484052048 836.13172083742</t>
  </si>
  <si>
    <t>9763-20170724T120933.775862200.bin</t>
  </si>
  <si>
    <t>-499.327809265432 245.101092753894 -91.1296962650034</t>
  </si>
  <si>
    <t>-517.109521408185 244.821265509743 -200.405496430007</t>
  </si>
  <si>
    <t>-527.028043760663 245.862012547869 -292.743950743039</t>
  </si>
  <si>
    <t>-534.877457869225 247.211359700499 -376.25865302093</t>
  </si>
  <si>
    <t>-541.032097624825 248.888044070076 -459.909476111446</t>
  </si>
  <si>
    <t>-548.157978052223 251.630704182081 -582.32926323845</t>
  </si>
  <si>
    <t>-534.07129720827 253.365232672872 -659.392610244712</t>
  </si>
  <si>
    <t>-540.796989755123 281.498072104056 -528.162905409725</t>
  </si>
  <si>
    <t>-515.206757227145 433.446357743137 -503.830320452896</t>
  </si>
  <si>
    <t>-422.424591022744 473.779744665892 -240.499308380344</t>
  </si>
  <si>
    <t>-198.602400868556 426.741819641302 -200.007417694216</t>
  </si>
  <si>
    <t>-549.265412869063 219.356443446604 -529.062160877669</t>
  </si>
  <si>
    <t>-579.355185380856 68.7618963344848 -501.589160082865</t>
  </si>
  <si>
    <t>-599.248288122262 42.8072142915335 -221.394157593065</t>
  </si>
  <si>
    <t>-388.896279017051 127.116531272786 -272.310793001419</t>
  </si>
  <si>
    <t>-505.564668466574 336.462876835211 -92.0429048019581</t>
  </si>
  <si>
    <t>-530.577977013846 331.047961657708 322.743369045226</t>
  </si>
  <si>
    <t>-647.19555663188 318.564440365742 770.581902521964</t>
  </si>
  <si>
    <t>-500.440557433372 325.584327003863 836.137252238427</t>
  </si>
  <si>
    <t>-493.355713663041 153.747244657508 -93.6255700690713</t>
  </si>
  <si>
    <t>-493.210771752078 116.132082840974 320.243579285937</t>
  </si>
  <si>
    <t>-539.74033235981 40.564924689387 774.728024188017</t>
  </si>
  <si>
    <t>-390.989140289128 38.7437615260515 835.994727886385</t>
  </si>
  <si>
    <t>9763-20170724T120933.839627000.bin</t>
  </si>
  <si>
    <t>-499.672333822871 245.83350650715 -91.2631557787992</t>
  </si>
  <si>
    <t>-517.5055348413 245.421322543785 -200.530199150119</t>
  </si>
  <si>
    <t>-527.529311618794 246.562408191135 -292.856062251686</t>
  </si>
  <si>
    <t>-535.493872877194 248.082606686997 -376.356983208809</t>
  </si>
  <si>
    <t>-541.780350339029 250.01748752082 -459.992275164911</t>
  </si>
  <si>
    <t>-549.114234161583 253.234892767425 -582.388282047089</t>
  </si>
  <si>
    <t>-535.049821007423 255.437108409536 -659.443941066102</t>
  </si>
  <si>
    <t>-541.981551037579 282.933665467121 -528.098768215185</t>
  </si>
  <si>
    <t>-517.676789138122 435.038988099613 -503.349758828283</t>
  </si>
  <si>
    <t>-421.496740583314 475.82819109626 -241.311036206846</t>
  </si>
  <si>
    <t>-197.409487839156 429.171618722338 -201.857441076191</t>
  </si>
  <si>
    <t>-549.810824889601 220.712586500119 -529.265223525927</t>
  </si>
  <si>
    <t>-578.18524047932 69.6645613322555 -502.528971077978</t>
  </si>
  <si>
    <t>-596.034425773311 41.3553748862325 -222.424394888783</t>
  </si>
  <si>
    <t>-388.014851756134 131.00084386655 -273.805823320756</t>
  </si>
  <si>
    <t>-506.401161651789 337.064909427999 -92.1878801035899</t>
  </si>
  <si>
    <t>-530.422143737236 331.991316620028 322.661318030981</t>
  </si>
  <si>
    <t>-647.076557319313 318.768734738284 770.465902055082</t>
  </si>
  <si>
    <t>-500.418763404064 325.896866891155 836.226752839432</t>
  </si>
  <si>
    <t>-493.185631663006 154.570398864234 -93.7617544800603</t>
  </si>
  <si>
    <t>-493.305917458246 116.669820781539 320.081355547796</t>
  </si>
  <si>
    <t>-539.795467415432 40.532329321562 774.456060314052</t>
  </si>
  <si>
    <t>-390.994138503752 39.3164307062063 835.61582220681</t>
  </si>
  <si>
    <t>9763-20170724T120933.908665200.bin</t>
  </si>
  <si>
    <t>-500.324843321616 246.218380616089 -91.3866550944122</t>
  </si>
  <si>
    <t>-518.365398133227 245.742973764153 -200.619434828584</t>
  </si>
  <si>
    <t>-528.580381070922 246.973272495671 -292.923200514361</t>
  </si>
  <si>
    <t>-536.721087182993 248.627428579432 -376.404497915197</t>
  </si>
  <si>
    <t>-543.18533114545 250.754041003421 -460.021642222626</t>
  </si>
  <si>
    <t>-550.778580076275 254.317092518761 -582.392221457692</t>
  </si>
  <si>
    <t>-536.747133111391 256.883832054275 -659.442554004555</t>
  </si>
  <si>
    <t>-543.790427278266 283.893762565111 -528.017335909376</t>
  </si>
  <si>
    <t>-520.513610750804 436.10755820928 -502.954161144972</t>
  </si>
  <si>
    <t>-420.531316661719 476.172635929038 -242.230317709041</t>
  </si>
  <si>
    <t>-196.151783282876 430.13046982406 -203.727334697915</t>
  </si>
  <si>
    <t>-551.102976837243 221.613794122969 -529.376838818902</t>
  </si>
  <si>
    <t>-577.992626178272 70.1997442202864 -503.136580049242</t>
  </si>
  <si>
    <t>-593.927720491165 40.2502051678443 -223.087188346014</t>
  </si>
  <si>
    <t>-387.474388458824 133.628233423819 -274.136876574109</t>
  </si>
  <si>
    <t>-507.505534125472 337.34395819083 -92.2664323749678</t>
  </si>
  <si>
    <t>-530.319324770883 332.490339699386 322.653545893451</t>
  </si>
  <si>
    <t>-647.054614338347 318.699900068762 770.363442822269</t>
  </si>
  <si>
    <t>-500.484751196602 326.196696554871 836.279339893169</t>
  </si>
  <si>
    <t>-493.443765251969 155.019661747812 -93.9436749977554</t>
  </si>
  <si>
    <t>-493.507193852145 117.063616812225 319.894464935882</t>
  </si>
  <si>
    <t>-539.85043059568 40.4679218702263 774.205698925054</t>
  </si>
  <si>
    <t>-390.992382224754 39.5533350495998 835.232403335993</t>
  </si>
  <si>
    <t>9763-20170724T120933.940750200.bin</t>
  </si>
  <si>
    <t>-500.70512411352 246.6038129288 -91.4704413755643</t>
  </si>
  <si>
    <t>-518.846200113786 246.069804386143 -200.686365390798</t>
  </si>
  <si>
    <t>-529.144446075918 247.320037799799 -292.980499621353</t>
  </si>
  <si>
    <t>-537.358275800878 249.017721346034 -376.45382890189</t>
  </si>
  <si>
    <t>-543.892543159105 251.215266815958 -460.063660267863</t>
  </si>
  <si>
    <t>-551.583736710191 254.912247553104 -582.424189909002</t>
  </si>
  <si>
    <t>-537.58067731601 257.638723699191 -659.474131155473</t>
  </si>
  <si>
    <t>-544.656454929945 284.441080947121 -528.015586469724</t>
  </si>
  <si>
    <t>-521.791762709162 436.690099429587 -502.856887370315</t>
  </si>
  <si>
    <t>-420.078016735878 476.803015376252 -242.810994756081</t>
  </si>
  <si>
    <t>-195.669116694201 430.592219980174 -204.682949781759</t>
  </si>
  <si>
    <t>-551.761399665071 222.13901790773 -529.451447488987</t>
  </si>
  <si>
    <t>-578.075697980282 70.5795362972465 -503.42164410039</t>
  </si>
  <si>
    <t>-593.644331638476 40.1658293516471 -223.401705563931</t>
  </si>
  <si>
    <t>-387.496948666356 134.464136178924 -273.993382647221</t>
  </si>
  <si>
    <t>-508.040125869899 337.738885050951 -92.3344286710688</t>
  </si>
  <si>
    <t>-530.381029828487 332.952683333445 322.612037186141</t>
  </si>
  <si>
    <t>-647.006326211418 318.922248204848 770.318008441091</t>
  </si>
  <si>
    <t>-500.435372223928 325.975086935447 836.280472008301</t>
  </si>
  <si>
    <t>-493.660193786249 155.473351912609 -94.010966590959</t>
  </si>
  <si>
    <t>-493.634656625099 117.52777065338 319.828085557664</t>
  </si>
  <si>
    <t>-539.912771711735 40.4726751919493 774.06003658159</t>
  </si>
  <si>
    <t>-391.004149566561 39.6836552221623 834.965072722535</t>
  </si>
  <si>
    <t>9763-20170724T120934.006923100.bin</t>
  </si>
  <si>
    <t>-501.515225670803 247.51500502705 -91.6613957472509</t>
  </si>
  <si>
    <t>-519.752903480189 246.917873582416 -200.860857167118</t>
  </si>
  <si>
    <t>-530.199929809418 248.197918112628 -293.137813557541</t>
  </si>
  <si>
    <t>-538.573050576636 249.952469318599 -376.594136057643</t>
  </si>
  <si>
    <t>-545.290142406214 252.240730896659 -460.187086823291</t>
  </si>
  <si>
    <t>-553.273285752458 256.10789441561 -582.523731102969</t>
  </si>
  <si>
    <t>-539.364864469401 259.080698912129 -659.581632667471</t>
  </si>
  <si>
    <t>-546.355961327432 285.576638236328 -528.081179165213</t>
  </si>
  <si>
    <t>-524.090810120944 437.90245463413 -502.800284525442</t>
  </si>
  <si>
    <t>-419.024088705303 478.076479134764 -244.100476899135</t>
  </si>
  <si>
    <t>-194.674425186762 431.239365894492 -206.390525904421</t>
  </si>
  <si>
    <t>-553.184718501947 223.245704802833 -529.605770369033</t>
  </si>
  <si>
    <t>-578.696355037392 71.503910677623 -503.840748929191</t>
  </si>
  <si>
    <t>-594.358931371789 40.5542179200822 -223.884716228462</t>
  </si>
  <si>
    <t>-388.057213932863 135.296414431863 -272.997369443625</t>
  </si>
  <si>
    <t>-509.234636666508 338.485100674216 -92.5012034280069</t>
  </si>
  <si>
    <t>-531.080693603423 333.454490147129 322.46875943641</t>
  </si>
  <si>
    <t>-647.062573739688 319.013791930231 770.337158252823</t>
  </si>
  <si>
    <t>-500.453165076721 325.998986231012 836.221185620249</t>
  </si>
  <si>
    <t>-494.058751096 156.617039734519 -94.1947306734126</t>
  </si>
  <si>
    <t>-493.777376057145 118.591206241939 319.63685227517</t>
  </si>
  <si>
    <t>-539.947062776949 40.4728679242908 773.742161631126</t>
  </si>
  <si>
    <t>-390.995903761354 39.7504709619984 834.544003372048</t>
  </si>
  <si>
    <t>9763-20170724T120934.040016200.bin</t>
  </si>
  <si>
    <t>-502.019797960272 248.098590742873 -91.7442101631739</t>
  </si>
  <si>
    <t>-520.280743441438 247.480981506686 -200.939731749959</t>
  </si>
  <si>
    <t>-530.771659469338 248.757330819569 -293.211887607014</t>
  </si>
  <si>
    <t>-539.193510657969 250.512935833679 -376.663111998767</t>
  </si>
  <si>
    <t>-545.968252454841 252.807499172652 -460.251269823768</t>
  </si>
  <si>
    <t>-554.045197148565 256.688832494899 -582.581194752147</t>
  </si>
  <si>
    <t>-540.183535667879 259.729321948471 -659.644979447993</t>
  </si>
  <si>
    <t>-547.114040286124 286.154111462348 -528.138552844685</t>
  </si>
  <si>
    <t>-524.887559597577 438.48788827169 -502.887168763286</t>
  </si>
  <si>
    <t>-418.527084254242 478.815315606299 -244.740432468432</t>
  </si>
  <si>
    <t>-194.293572693321 431.388567765751 -207.076540207372</t>
  </si>
  <si>
    <t>-553.88812328747 223.817328982248 -529.669188052034</t>
  </si>
  <si>
    <t>-579.237627063212 72.0525706781877 -503.925277058151</t>
  </si>
  <si>
    <t>-595.040756503684 40.8615894595537 -224.004016272386</t>
  </si>
  <si>
    <t>-388.532098007567 135.463211043422 -272.514694590863</t>
  </si>
  <si>
    <t>-509.942764697973 338.967560327566 -92.585677058292</t>
  </si>
  <si>
    <t>-531.88504097 333.562861452754 322.374482208246</t>
  </si>
  <si>
    <t>-647.150598957526 319.000796017552 770.411256040364</t>
  </si>
  <si>
    <t>-500.474826317011 325.83102330742 836.163917561913</t>
  </si>
  <si>
    <t>-494.387046916323 157.222153575772 -94.2701182511491</t>
  </si>
  <si>
    <t>-493.889763529141 119.14909106191 319.556906006676</t>
  </si>
  <si>
    <t>-539.943943054185 40.4622115158081 773.569754788688</t>
  </si>
  <si>
    <t>-390.981470586038 39.8850637386811 834.345376385884</t>
  </si>
  <si>
    <t>9763-20170724T120934.073099400.bin</t>
  </si>
  <si>
    <t>-502.552908160419 248.691173225677 -91.8094471153511</t>
  </si>
  <si>
    <t>-520.791074153492 248.048091379213 -201.008563903751</t>
  </si>
  <si>
    <t>-531.293539592157 249.303698727326 -293.279687657508</t>
  </si>
  <si>
    <t>-539.738229425205 251.039653600956 -376.729145582528</t>
  </si>
  <si>
    <t>-546.547961965888 253.314865231228 -460.314875239389</t>
  </si>
  <si>
    <t>-554.689297064768 257.168632773539 -582.64151072249</t>
  </si>
  <si>
    <t>-540.900593889362 260.236582800112 -659.717345099627</t>
  </si>
  <si>
    <t>-547.731491754316 286.646532308528 -528.209149479486</t>
  </si>
  <si>
    <t>-525.481767269373 438.981817128682 -503.009930494554</t>
  </si>
  <si>
    <t>-418.130219320536 479.322841403692 -245.275818626003</t>
  </si>
  <si>
    <t>-193.980859015294 431.267705235937 -207.90875077545</t>
  </si>
  <si>
    <t>-554.502358105681 224.309020251341 -529.722285187084</t>
  </si>
  <si>
    <t>-579.786507249618 72.5300298214029 -503.966626118604</t>
  </si>
  <si>
    <t>-595.882904257164 41.2196859384121 -224.075333880534</t>
  </si>
  <si>
    <t>-389.155032013982 135.522479773293 -272.232296027536</t>
  </si>
  <si>
    <t>-510.541558777345 339.529596077414 -92.6637566905022</t>
  </si>
  <si>
    <t>-532.823635564558 333.596301149107 322.271085968395</t>
  </si>
  <si>
    <t>-647.24938469051 319.078310542077 770.521060428658</t>
  </si>
  <si>
    <t>-500.473329516572 325.712932267125 836.069417466086</t>
  </si>
  <si>
    <t>-494.836023397528 157.801358794935 -94.330515424747</t>
  </si>
  <si>
    <t>-494.127253449231 119.677626535523 319.491455559237</t>
  </si>
  <si>
    <t>-539.972317588522 40.4502562179885 773.389667826301</t>
  </si>
  <si>
    <t>-390.984271224075 39.7404183388239 834.101132243237</t>
  </si>
  <si>
    <t>9763-20170724T120934.140033600.bin</t>
  </si>
  <si>
    <t>-503.646751064761 249.945771791632 -92.0065675835316</t>
  </si>
  <si>
    <t>-521.767214852297 249.277569076773 -201.225250745259</t>
  </si>
  <si>
    <t>-532.273622479624 250.492614335451 -293.496346169543</t>
  </si>
  <si>
    <t>-540.76347936854 252.187387264982 -376.941998692034</t>
  </si>
  <si>
    <t>-547.660325433633 254.417139558641 -460.521986268749</t>
  </si>
  <si>
    <t>-555.975125328443 258.201135923222 -582.839146657476</t>
  </si>
  <si>
    <t>-542.395043278646 261.271062937833 -659.951724775372</t>
  </si>
  <si>
    <t>-548.908494367267 287.706451233134 -528.435571382541</t>
  </si>
  <si>
    <t>-526.439795924402 440.034717588944 -503.356850126141</t>
  </si>
  <si>
    <t>-417.357439089765 480.443141393615 -246.361135094909</t>
  </si>
  <si>
    <t>-193.417687427894 431.100645910619 -209.417404861862</t>
  </si>
  <si>
    <t>-555.744873802916 225.374915483179 -529.899279686964</t>
  </si>
  <si>
    <t>-581.206195051481 73.6604962877432 -503.976382989817</t>
  </si>
  <si>
    <t>-597.569692837474 42.9425761025479 -224.034994073889</t>
  </si>
  <si>
    <t>-390.209508397526 135.908475290976 -272.072795178778</t>
  </si>
  <si>
    <t>-511.522418082495 340.797970631542 -92.8594799639777</t>
  </si>
  <si>
    <t>-534.76881262397 334.021394513419 322.009479530748</t>
  </si>
  <si>
    <t>-647.465370698515 319.276547927921 770.750139245408</t>
  </si>
  <si>
    <t>-500.469281896509 325.632007306949 835.831633336412</t>
  </si>
  <si>
    <t>-495.989081563819 159.117851533523 -94.5213352237307</t>
  </si>
  <si>
    <t>-494.975603221366 120.60500520021 319.264055090537</t>
  </si>
  <si>
    <t>-540.036363293125 40.4616850087416 773.06417359767</t>
  </si>
  <si>
    <t>-390.980745691786 39.838846885028 833.610486737318</t>
  </si>
  <si>
    <t>9763-20170724T120934.205217300.bin</t>
  </si>
  <si>
    <t>-504.654175511683 251.105167411468 -92.0975361893865</t>
  </si>
  <si>
    <t>-522.772623916861 250.500150421667 -201.316854827202</t>
  </si>
  <si>
    <t>-533.346263377748 251.709131913787 -293.580443547188</t>
  </si>
  <si>
    <t>-541.925915875156 253.378604759367 -377.017453511397</t>
  </si>
  <si>
    <t>-548.94253224303 255.562625704822 -460.58859636026</t>
  </si>
  <si>
    <t>-557.465998160737 259.258806216063 -582.89400022039</t>
  </si>
  <si>
    <t>-544.065022956625 262.30103407624 -660.039230399312</t>
  </si>
  <si>
    <t>-550.213325720811 288.79294998567 -528.53074055609</t>
  </si>
  <si>
    <t>-527.155220804846 441.064284630346 -503.666836829242</t>
  </si>
  <si>
    <t>-416.905863184898 480.84953322554 -247.072149317422</t>
  </si>
  <si>
    <t>-193.233902881786 430.472609592438 -209.902962147866</t>
  </si>
  <si>
    <t>-557.238655824244 226.480645094906 -529.924170815203</t>
  </si>
  <si>
    <t>-583.187979249979 74.8887767565784 -503.767287763335</t>
  </si>
  <si>
    <t>-599.266773829028 44.8646847394155 -223.733902691141</t>
  </si>
  <si>
    <t>-391.291497660723 136.450904431698 -271.762936678279</t>
  </si>
  <si>
    <t>-512.25481686753 342.102298005529 -92.9252318678396</t>
  </si>
  <si>
    <t>-535.118674133549 335.002189695634 321.959579573136</t>
  </si>
  <si>
    <t>-647.521142852001 319.58394902654 770.758970555326</t>
  </si>
  <si>
    <t>-500.474629177416 325.542205341798 835.763870917055</t>
  </si>
  <si>
    <t>-497.274423386766 160.075398988514 -94.6898508333169</t>
  </si>
  <si>
    <t>-495.652512151406 121.432466561691 319.081486994658</t>
  </si>
  <si>
    <t>-540.007856235942 40.3997378213353 772.85835632577</t>
  </si>
  <si>
    <t>-390.938142955812 39.8060975815163 833.370335866933</t>
  </si>
  <si>
    <t>9763-20170724T120934.239315000.bin</t>
  </si>
  <si>
    <t>-504.992750415583 251.486028178595 -92.0798527308596</t>
  </si>
  <si>
    <t>-523.189513411394 250.937581635302 -201.286453024398</t>
  </si>
  <si>
    <t>-533.81686552855 252.155201820368 -293.543732896581</t>
  </si>
  <si>
    <t>-542.441255514531 253.817653886955 -376.976320243883</t>
  </si>
  <si>
    <t>-549.499192287194 255.979390880691 -460.544619986888</t>
  </si>
  <si>
    <t>-558.080234197433 259.624618765355 -582.847379038969</t>
  </si>
  <si>
    <t>-544.741892551822 262.630771672623 -660.004812621852</t>
  </si>
  <si>
    <t>-550.744424394673 289.175032920502 -528.504038233753</t>
  </si>
  <si>
    <t>-527.384154735682 441.422885931345 -503.764847761565</t>
  </si>
  <si>
    <t>-416.463639877521 480.530577423102 -247.355455975578</t>
  </si>
  <si>
    <t>-192.865325286843 429.812048746079 -210.207734116916</t>
  </si>
  <si>
    <t>-557.885503653594 226.875109834841 -529.86000419785</t>
  </si>
  <si>
    <t>-584.091461699059 75.3442712776132 -503.590323408979</t>
  </si>
  <si>
    <t>-599.957532756784 45.4010058136416 -223.536165831923</t>
  </si>
  <si>
    <t>-391.791115706612 136.495325759471 -271.671788339007</t>
  </si>
  <si>
    <t>-512.414403772242 342.557842991307 -92.8638210886458</t>
  </si>
  <si>
    <t>-534.810710056983 335.298463955832 322.043790376482</t>
  </si>
  <si>
    <t>-647.540070117916 319.605586038886 770.721601734237</t>
  </si>
  <si>
    <t>-500.518596768162 325.723615337751 835.768469867832</t>
  </si>
  <si>
    <t>-497.809888929696 160.359029706215 -94.71856744591</t>
  </si>
  <si>
    <t>-495.815335937281 121.76707559882 319.055915677598</t>
  </si>
  <si>
    <t>-539.97884495206 40.3219916789899 772.794988537471</t>
  </si>
  <si>
    <t>-390.920097291192 39.27586104995 833.327832209284</t>
  </si>
  <si>
    <t>9763-20170724T120934.277421300.bin</t>
  </si>
  <si>
    <t>-505.20429455529 251.815661448761 -92.0390885166637</t>
  </si>
  <si>
    <t>-523.486376436259 251.313750129777 -201.231625468499</t>
  </si>
  <si>
    <t>-534.189390174107 252.541315816625 -293.480028726374</t>
  </si>
  <si>
    <t>-542.884360843182 254.202313122885 -376.905349230602</t>
  </si>
  <si>
    <t>-550.015604463522 256.351150887905 -460.467595841939</t>
  </si>
  <si>
    <t>-558.707078029208 259.965610634696 -582.763667940519</t>
  </si>
  <si>
    <t>-545.433490444158 262.913767074738 -659.934528396639</t>
  </si>
  <si>
    <t>-551.262027198983 289.522775337655 -528.438848641178</t>
  </si>
  <si>
    <t>-527.560965672619 441.731454445848 -503.747386488802</t>
  </si>
  <si>
    <t>-415.912372376309 480.18454691286 -247.554918969588</t>
  </si>
  <si>
    <t>-192.44138474911 428.899197500361 -210.419333755595</t>
  </si>
  <si>
    <t>-558.524643132963 227.236475898946 -529.763653997505</t>
  </si>
  <si>
    <t>-584.98493263274 75.7697662677974 -503.40698965028</t>
  </si>
  <si>
    <t>-600.675136089798 45.8949105466791 -223.335844580432</t>
  </si>
  <si>
    <t>-392.357124355752 136.528236100532 -271.685436377672</t>
  </si>
  <si>
    <t>-512.409390447738 342.949532437768 -92.7849769296629</t>
  </si>
  <si>
    <t>-534.41643405106 335.613354583907 322.142063756841</t>
  </si>
  <si>
    <t>-647.559802950216 319.625687200752 770.68498582415</t>
  </si>
  <si>
    <t>-500.558151012729 325.791823852426 835.772094758881</t>
  </si>
  <si>
    <t>-498.241314685003 160.680718907635 -94.6963783118649</t>
  </si>
  <si>
    <t>-495.86861231498 122.089591431344 319.076172912641</t>
  </si>
  <si>
    <t>-539.955623054644 40.3052387862606 772.73875692858</t>
  </si>
  <si>
    <t>-390.899449600337 39.1344798204764 833.275695178745</t>
  </si>
  <si>
    <t>9763-20170724T120934.343592400.bin</t>
  </si>
  <si>
    <t>-505.352167672729 252.419901149787 -91.9159835486643</t>
  </si>
  <si>
    <t>-523.856117381584 251.996245395219 -201.071522084193</t>
  </si>
  <si>
    <t>-534.764223995679 253.261437829558 -293.295350266801</t>
  </si>
  <si>
    <t>-543.652051173313 254.948309884529 -376.699779626169</t>
  </si>
  <si>
    <t>-550.98433867631 257.112376149492 -460.244376723022</t>
  </si>
  <si>
    <t>-559.978875432964 260.737576123387 -582.518147481769</t>
  </si>
  <si>
    <t>-546.848432581601 263.569819311356 -659.717830755728</t>
  </si>
  <si>
    <t>-552.27910723405 290.275875445162 -528.218629092855</t>
  </si>
  <si>
    <t>-527.930859212062 442.376811442541 -503.508541747189</t>
  </si>
  <si>
    <t>-414.82484742563 479.752537457261 -247.796557054271</t>
  </si>
  <si>
    <t>-191.593350361001 427.347371397239 -210.783979577882</t>
  </si>
  <si>
    <t>-559.785235441893 228.017658378172 -529.512396659337</t>
  </si>
  <si>
    <t>-586.788075507117 76.6618032553256 -503.064094678881</t>
  </si>
  <si>
    <t>-602.04613402002 47.0754118609441 -222.938239925702</t>
  </si>
  <si>
    <t>-393.360188981522 136.578035491014 -271.805672968406</t>
  </si>
  <si>
    <t>-512.162583884561 343.68263097001 -92.5964586748754</t>
  </si>
  <si>
    <t>-533.445838352888 336.341015010884 322.368285988105</t>
  </si>
  <si>
    <t>-647.603705006198 319.805845113689 770.629561011472</t>
  </si>
  <si>
    <t>-500.615553139417 325.92891214447 835.751067464639</t>
  </si>
  <si>
    <t>-498.747905749883 161.241440441881 -94.6106871092966</t>
  </si>
  <si>
    <t>-495.796681950477 122.633786142543 319.156653247574</t>
  </si>
  <si>
    <t>-539.902175339177 40.3035323945423 772.688906157959</t>
  </si>
  <si>
    <t>-390.841997447196 39.2229078212563 833.217564954062</t>
  </si>
  <si>
    <t>9763-20170724T120934.405537400.bin</t>
  </si>
  <si>
    <t>-505.484658710423 252.916934629943 -91.7124197148959</t>
  </si>
  <si>
    <t>-524.271188976028 252.562695489057 -200.819886649779</t>
  </si>
  <si>
    <t>-535.388155713194 253.863715131401 -293.018353283657</t>
  </si>
  <si>
    <t>-544.453396314268 255.573805313971 -376.403221531961</t>
  </si>
  <si>
    <t>-551.952099012312 257.750128242804 -459.93265057016</t>
  </si>
  <si>
    <t>-561.177951466374 261.380760274584 -582.189063244511</t>
  </si>
  <si>
    <t>-548.140337646971 264.139215683526 -659.407160302151</t>
  </si>
  <si>
    <t>-553.27625627748 290.904749524663 -527.910790902507</t>
  </si>
  <si>
    <t>-528.363145805309 442.917649139346 -503.232953827396</t>
  </si>
  <si>
    <t>-413.825608585822 479.357757199622 -248.023434390927</t>
  </si>
  <si>
    <t>-190.888481297613 425.797173153385 -210.890991951915</t>
  </si>
  <si>
    <t>-560.983136317856 228.670822282123 -529.177243692503</t>
  </si>
  <si>
    <t>-588.337200110773 77.3861100530057 -502.699712122287</t>
  </si>
  <si>
    <t>-603.038043460493 47.9261207161271 -222.530802318357</t>
  </si>
  <si>
    <t>-394.245421586588 136.848757286866 -271.997365952675</t>
  </si>
  <si>
    <t>-512.0865466425 344.206601266178 -92.3354720029968</t>
  </si>
  <si>
    <t>-532.211268538314 336.97868580772 322.689013698027</t>
  </si>
  <si>
    <t>-647.649430047286 319.886051314574 770.553471337883</t>
  </si>
  <si>
    <t>-500.690574706575 325.955363838032 835.746151378925</t>
  </si>
  <si>
    <t>-499.131748539546 161.682549120826 -94.4853732432089</t>
  </si>
  <si>
    <t>-495.43319286893 123.213880386452 319.288870527367</t>
  </si>
  <si>
    <t>-539.847307281766 40.2826883221917 772.683985073527</t>
  </si>
  <si>
    <t>-390.778089164637 39.1681861741565 833.189659953032</t>
  </si>
  <si>
    <t>9763-20170724T120934.439630900.bin</t>
  </si>
  <si>
    <t>-505.577312435584 253.024705437667 -91.6234761093375</t>
  </si>
  <si>
    <t>-524.520515850972 252.701069846211 -200.70397862534</t>
  </si>
  <si>
    <t>-535.756625829069 254.017340037185 -292.887658094364</t>
  </si>
  <si>
    <t>-544.924131491333 255.737832789223 -376.261142941189</t>
  </si>
  <si>
    <t>-552.520128325398 257.919451977172 -459.781681241234</t>
  </si>
  <si>
    <t>-561.882896400625 261.551512114477 -582.027724274397</t>
  </si>
  <si>
    <t>-548.899597850258 264.290776189237 -659.255550853883</t>
  </si>
  <si>
    <t>-553.888894780492 291.071135786098 -527.760390368611</t>
  </si>
  <si>
    <t>-528.793204832437 443.054180758834 -503.050572458216</t>
  </si>
  <si>
    <t>-413.297608320884 478.897572164617 -248.188507954275</t>
  </si>
  <si>
    <t>-190.526849807544 424.737539697996 -210.927243631997</t>
  </si>
  <si>
    <t>-561.660252551414 228.844732887098 -529.014021890759</t>
  </si>
  <si>
    <t>-589.068649767707 77.5662998837261 -502.537677413655</t>
  </si>
  <si>
    <t>-603.473482101048 48.2149303128256 -222.342053739553</t>
  </si>
  <si>
    <t>-394.711916272816 136.892700746565 -272.376294647848</t>
  </si>
  <si>
    <t>-512.127445022733 344.330173987107 -92.2140842584356</t>
  </si>
  <si>
    <t>-531.61440898105 337.214915802213 322.842852622641</t>
  </si>
  <si>
    <t>-647.701845353336 319.803098612522 770.51865758017</t>
  </si>
  <si>
    <t>-500.762341711639 326.033831352077 835.73967420535</t>
  </si>
  <si>
    <t>-499.270400099673 161.80115308675 -94.4250822951162</t>
  </si>
  <si>
    <t>-495.229997208802 123.48865660911 319.360406013378</t>
  </si>
  <si>
    <t>-539.809235345804 40.2926084321753 772.686223098873</t>
  </si>
  <si>
    <t>-390.740438863393 39.1913514386472 833.193238813551</t>
  </si>
  <si>
    <t>9763-20170724T120934.477731500.bin</t>
  </si>
  <si>
    <t>-505.679994500975 253.119911245218 -91.5412062188908</t>
  </si>
  <si>
    <t>-524.75576414194 252.810889862933 -200.598495227913</t>
  </si>
  <si>
    <t>-536.098117352591 254.136092086039 -292.769272396485</t>
  </si>
  <si>
    <t>-545.359158545432 255.862501643896 -376.132302452832</t>
  </si>
  <si>
    <t>-553.046453322181 258.046893507244 -459.64434229265</t>
  </si>
  <si>
    <t>-562.540072101901 261.679358706603 -581.880202633095</t>
  </si>
  <si>
    <t>-549.615698247721 264.402831754063 -659.118413765564</t>
  </si>
  <si>
    <t>-554.450940757508 291.194393339827 -527.624389085867</t>
  </si>
  <si>
    <t>-529.170280810227 443.126171121484 -502.834378310304</t>
  </si>
  <si>
    <t>-412.778146411378 478.437572322889 -248.306247941111</t>
  </si>
  <si>
    <t>-190.100573624752 423.838016317686 -211.129353572618</t>
  </si>
  <si>
    <t>-562.297659257612 228.9770278701 -528.863878549715</t>
  </si>
  <si>
    <t>-589.758209317769 77.7007920771548 -502.411789948617</t>
  </si>
  <si>
    <t>-603.834249248394 48.430125493624 -222.191138168668</t>
  </si>
  <si>
    <t>-395.117125922795 136.832067477348 -272.893854004323</t>
  </si>
  <si>
    <t>-512.213528002272 344.412718069834 -92.0995850922761</t>
  </si>
  <si>
    <t>-531.166905585788 337.402543046267 322.983853389462</t>
  </si>
  <si>
    <t>-647.746128289154 319.806083616265 770.501713255447</t>
  </si>
  <si>
    <t>-500.816435858893 326.218979112561 835.72727766733</t>
  </si>
  <si>
    <t>-499.386773033531 161.916514266494 -94.3624972154756</t>
  </si>
  <si>
    <t>-494.989248455155 123.695961259414 319.427816818834</t>
  </si>
  <si>
    <t>-539.762128396711 40.2781246551147 772.692918239547</t>
  </si>
  <si>
    <t>-390.70255699403 38.9005993170501 833.217069112103</t>
  </si>
  <si>
    <t>9763-20170724T120934.539909500.bin</t>
  </si>
  <si>
    <t>-506.002291802767 253.26581934461 -91.4232377950771</t>
  </si>
  <si>
    <t>-525.284435647923 252.980016315173 -200.444497820483</t>
  </si>
  <si>
    <t>-536.81730385816 254.347748004344 -292.59084026246</t>
  </si>
  <si>
    <t>-546.256177011411 256.121198337929 -375.932921247862</t>
  </si>
  <si>
    <t>-554.126265397298 258.360844056022 -459.426482766986</t>
  </si>
  <si>
    <t>-563.892370322345 262.08181250375 -581.638243507</t>
  </si>
  <si>
    <t>-551.127682661273 264.82683378932 -658.902312681405</t>
  </si>
  <si>
    <t>-555.619801460621 291.549530682614 -527.384507912049</t>
  </si>
  <si>
    <t>-530.007684816022 443.411666035357 -502.507733632842</t>
  </si>
  <si>
    <t>-411.938524690126 478.153912671522 -248.674678689049</t>
  </si>
  <si>
    <t>-189.38669970852 422.805755499463 -211.853632605491</t>
  </si>
  <si>
    <t>-563.594327558215 229.348782756647 -528.64107447312</t>
  </si>
  <si>
    <t>-591.23634015071 78.0931376861381 -502.256456481783</t>
  </si>
  <si>
    <t>-604.479220739989 48.8631341656417 -221.990890797271</t>
  </si>
  <si>
    <t>-395.924882379348 136.625297639067 -274.444293466422</t>
  </si>
  <si>
    <t>-512.57449205901 344.530527483849 -91.9669949459754</t>
  </si>
  <si>
    <t>-530.857456761298 337.617494780158 323.148132425399</t>
  </si>
  <si>
    <t>-647.853066452744 319.869465302263 770.518617846463</t>
  </si>
  <si>
    <t>-500.899412872947 326.048415655365 835.712756854631</t>
  </si>
  <si>
    <t>-499.712511993043 162.043754245306 -94.2867162072437</t>
  </si>
  <si>
    <t>-494.690266441103 124.030871327895 319.515674632972</t>
  </si>
  <si>
    <t>-539.70243012695 40.198584727048 772.682136581989</t>
  </si>
  <si>
    <t>-390.636068188785 38.7464660283415 833.187694091907</t>
  </si>
  <si>
    <t>9763-20170724T120934.571990600.bin</t>
  </si>
  <si>
    <t>-506.313047422912 253.221158960068 -91.4134882260262</t>
  </si>
  <si>
    <t>-525.675686007606 252.934605884447 -200.420432226544</t>
  </si>
  <si>
    <t>-537.265991057525 254.298086396305 -292.559654474882</t>
  </si>
  <si>
    <t>-546.752619290612 256.064800456954 -375.896359078569</t>
  </si>
  <si>
    <t>-554.666229442694 258.295333792312 -459.386222487431</t>
  </si>
  <si>
    <t>-564.491399713634 261.999271221851 -581.593670855794</t>
  </si>
  <si>
    <t>-551.790687048029 264.742101938466 -658.868280130395</t>
  </si>
  <si>
    <t>-556.166923675964 291.471264709113 -527.350161714713</t>
  </si>
  <si>
    <t>-530.440601811795 443.323647394965 -502.458446247455</t>
  </si>
  <si>
    <t>-411.522335430598 477.738097339106 -248.977314612711</t>
  </si>
  <si>
    <t>-189.032600367899 422.182457677683 -212.093441421042</t>
  </si>
  <si>
    <t>-564.193470499337 229.276809313697 -528.590035874717</t>
  </si>
  <si>
    <t>-591.857171639822 78.0349963569133 -502.225646320031</t>
  </si>
  <si>
    <t>-604.753974073827 48.7765905280469 -221.946799506759</t>
  </si>
  <si>
    <t>-396.532982423447 136.560981554685 -275.67248773286</t>
  </si>
  <si>
    <t>-512.936606509658 344.413851413006 -91.9580301415268</t>
  </si>
  <si>
    <t>-531.063236409232 337.432854989862 323.162823779124</t>
  </si>
  <si>
    <t>-647.964528732876 319.73064476122 770.562494787414</t>
  </si>
  <si>
    <t>-500.988149602971 326.030996185576 835.693675450982</t>
  </si>
  <si>
    <t>-500.00292977512 162.057650357694 -94.2786791518332</t>
  </si>
  <si>
    <t>-494.700393113698 124.113852901757 319.526587380142</t>
  </si>
  <si>
    <t>-539.685275658198 40.1868975305956 772.660639314153</t>
  </si>
  <si>
    <t>-390.608966964021 38.629016840863 833.139038938182</t>
  </si>
  <si>
    <t>9763-20170724T120934.641179100.bin</t>
  </si>
  <si>
    <t>-507.070915567923 252.964174986831 -91.4891686680151</t>
  </si>
  <si>
    <t>-526.501408611503 252.701582464019 -200.484002287604</t>
  </si>
  <si>
    <t>-538.168424485033 254.06724084456 -292.613510729034</t>
  </si>
  <si>
    <t>-547.732402129821 255.829962417716 -375.941550391549</t>
  </si>
  <si>
    <t>-555.731630401025 258.049489296091 -459.423388334077</t>
  </si>
  <si>
    <t>-565.691248428176 261.729546409448 -581.62079072829</t>
  </si>
  <si>
    <t>-553.162125340927 264.481990176015 -658.923116551119</t>
  </si>
  <si>
    <t>-557.252897109593 291.204823143447 -527.396980011346</t>
  </si>
  <si>
    <t>-531.292961140946 443.012487050758 -502.535672517143</t>
  </si>
  <si>
    <t>-410.95279872244 476.795394622569 -249.641311311948</t>
  </si>
  <si>
    <t>-188.646102234975 420.654978296153 -212.540054944878</t>
  </si>
  <si>
    <t>-565.389331079821 229.024322684763 -528.606353076795</t>
  </si>
  <si>
    <t>-593.161674887702 77.7841802134371 -502.283903811768</t>
  </si>
  <si>
    <t>-605.264628429902 48.3335576462307 -221.989738727523</t>
  </si>
  <si>
    <t>-397.566413626337 136.196526565638 -277.578468681546</t>
  </si>
  <si>
    <t>-513.631690154261 344.165554489999 -92.01852241271</t>
  </si>
  <si>
    <t>-531.89360452675 336.900055035088 323.091400514739</t>
  </si>
  <si>
    <t>-648.134148408718 319.832291960774 770.689854891011</t>
  </si>
  <si>
    <t>-501.053719517274 325.990159955878 835.599254874087</t>
  </si>
  <si>
    <t>-500.768255551856 161.817122147658 -94.3701399155062</t>
  </si>
  <si>
    <t>-494.930899040495 124.107379340142 319.449273051084</t>
  </si>
  <si>
    <t>-539.65451758018 40.1678770023502 772.600595386233</t>
  </si>
  <si>
    <t>-390.556653777984 38.5004939938681 833.023018326874</t>
  </si>
  <si>
    <t>9763-20170724T120934.673264400.bin</t>
  </si>
  <si>
    <t>-507.507496835342 252.962781461481 -91.5435837688201</t>
  </si>
  <si>
    <t>-526.958633639935 252.696672498158 -200.53473894294</t>
  </si>
  <si>
    <t>-538.6669754198 254.061780998794 -292.659124496247</t>
  </si>
  <si>
    <t>-548.277565510119 255.825794439992 -375.981657144671</t>
  </si>
  <si>
    <t>-556.332975271935 258.047751056992 -459.458048028368</t>
  </si>
  <si>
    <t>-566.384620136484 261.734266745845 -581.647627379712</t>
  </si>
  <si>
    <t>-553.964710628043 264.490840310987 -658.967619529769</t>
  </si>
  <si>
    <t>-557.888491456131 291.2046707974 -527.430115115758</t>
  </si>
  <si>
    <t>-531.857443679376 442.990307837535 -502.520782625934</t>
  </si>
  <si>
    <t>-410.64515217259 476.43269844509 -249.998021116678</t>
  </si>
  <si>
    <t>-188.432498883267 420.0220313582 -212.743318368371</t>
  </si>
  <si>
    <t>-566.059645273179 229.028532572338 -528.633738591427</t>
  </si>
  <si>
    <t>-593.848317891925 77.7820969900813 -502.358704505188</t>
  </si>
  <si>
    <t>-605.648554772239 48.2201100083753 -222.063479215671</t>
  </si>
  <si>
    <t>-398.337307568254 136.510414397532 -278.413607275616</t>
  </si>
  <si>
    <t>-514.071565594705 344.218290901059 -92.0678515083932</t>
  </si>
  <si>
    <t>-532.358359529338 336.86249081189 323.03940269578</t>
  </si>
  <si>
    <t>-648.217210192323 319.889395706988 770.743504056746</t>
  </si>
  <si>
    <t>-501.08205077238 325.831659289614 835.549079213406</t>
  </si>
  <si>
    <t>-501.212709039703 161.827612110357 -94.4218820580778</t>
  </si>
  <si>
    <t>-495.103741665262 124.169163844343 319.398211877372</t>
  </si>
  <si>
    <t>-539.643510264681 40.1778015790783 772.569232284752</t>
  </si>
  <si>
    <t>-390.52701555292 38.7173201278763 832.951055298387</t>
  </si>
  <si>
    <t>9763-20170724T120934.743489900.bin</t>
  </si>
  <si>
    <t>-508.40482563971 252.837778913392 -91.6476696325572</t>
  </si>
  <si>
    <t>-527.910564255705 252.579888907286 -200.629114661045</t>
  </si>
  <si>
    <t>-539.715820939644 253.971484368845 -292.740619336389</t>
  </si>
  <si>
    <t>-549.433884580428 255.768416284358 -376.050059169006</t>
  </si>
  <si>
    <t>-557.616200833606 258.032962672271 -459.512914299467</t>
  </si>
  <si>
    <t>-567.874458286792 261.792568928533 -581.683129744808</t>
  </si>
  <si>
    <t>-555.629386074158 264.580757754503 -659.029795908385</t>
  </si>
  <si>
    <t>-559.257527004817 291.226914235078 -527.465048552527</t>
  </si>
  <si>
    <t>-532.998000629415 442.961723656751 -502.490249791916</t>
  </si>
  <si>
    <t>-409.98928064767 475.904402556368 -250.771674268556</t>
  </si>
  <si>
    <t>-187.882828929629 419.367193228461 -213.078383183311</t>
  </si>
  <si>
    <t>-567.488880261047 229.058966943105 -528.686928360581</t>
  </si>
  <si>
    <t>-595.315697361922 77.8087002440643 -502.451276392688</t>
  </si>
  <si>
    <t>-606.282324515827 48.1403415685295 -222.133343718011</t>
  </si>
  <si>
    <t>-399.210559740034 136.807605275632 -278.772042706104</t>
  </si>
  <si>
    <t>-514.984621441065 344.137352872627 -92.161894872173</t>
  </si>
  <si>
    <t>-533.113907520297 336.680286748454 322.950513882132</t>
  </si>
  <si>
    <t>-648.392157347622 319.864184098841 770.832460534797</t>
  </si>
  <si>
    <t>-501.184876914481 325.861072849156 835.468863339358</t>
  </si>
  <si>
    <t>-502.09458672686 161.586113289792 -94.5428463331461</t>
  </si>
  <si>
    <t>-495.494775035028 124.202571104888 319.294743544084</t>
  </si>
  <si>
    <t>-539.622895427139 40.1112688889559 772.510947025767</t>
  </si>
  <si>
    <t>-390.47099554826 38.8443929770738 832.809666336773</t>
  </si>
  <si>
    <t>9763-20170724T120934.804893900.bin</t>
  </si>
  <si>
    <t>-509.249123201354 252.657422846457 -91.7670411580807</t>
  </si>
  <si>
    <t>-528.824296337205 252.430696988372 -200.736129906564</t>
  </si>
  <si>
    <t>-540.724353814777 253.843706020794 -292.835070267038</t>
  </si>
  <si>
    <t>-550.542808059092 255.659659593668 -376.132425158046</t>
  </si>
  <si>
    <t>-558.840423286209 257.943432444253 -459.583412498194</t>
  </si>
  <si>
    <t>-569.283712098484 261.732098664777 -581.736997784012</t>
  </si>
  <si>
    <t>-557.17949081322 264.546084701571 -659.104785715027</t>
  </si>
  <si>
    <t>-560.596609977384 291.154986343698 -527.523776814271</t>
  </si>
  <si>
    <t>-534.311027516035 442.866984053419 -502.485553068706</t>
  </si>
  <si>
    <t>-409.146462595615 475.345914006187 -251.771415355452</t>
  </si>
  <si>
    <t>-186.994411011128 419.114267671575 -213.889976718606</t>
  </si>
  <si>
    <t>-568.805998999673 228.984149818673 -528.750263371622</t>
  </si>
  <si>
    <t>-596.433806792392 77.6847137659129 -502.576323920529</t>
  </si>
  <si>
    <t>-607.533257757739 47.9356192011385 -222.272305546321</t>
  </si>
  <si>
    <t>-400.486228141975 136.609430053936 -278.991672708745</t>
  </si>
  <si>
    <t>-515.935834733149 343.984658890542 -92.2629942353487</t>
  </si>
  <si>
    <t>-534.044330268222 336.224064896512 322.844796073359</t>
  </si>
  <si>
    <t>-648.571843029619 319.805349376364 770.934820063366</t>
  </si>
  <si>
    <t>-501.28555525779 325.903065231561 835.381728647086</t>
  </si>
  <si>
    <t>-502.900625818276 161.399948572001 -94.6696441415519</t>
  </si>
  <si>
    <t>-495.714662627408 124.156379304314 319.170743685413</t>
  </si>
  <si>
    <t>-539.580483292739 39.9715139683963 772.429396489693</t>
  </si>
  <si>
    <t>-390.425063069222 38.1807363669559 832.706071483226</t>
  </si>
  <si>
    <t>9763-20170724T120934.842995200.bin</t>
  </si>
  <si>
    <t>-509.653912419872 252.634797998338 -91.8492341563039</t>
  </si>
  <si>
    <t>-529.271438082114 252.413405409917 -200.810619779176</t>
  </si>
  <si>
    <t>-541.210722220222 253.841959559109 -292.904414794107</t>
  </si>
  <si>
    <t>-551.065564807799 255.676514250793 -376.19692030232</t>
  </si>
  <si>
    <t>-559.400465904878 257.983127902686 -459.643496941345</t>
  </si>
  <si>
    <t>-569.898981630957 261.80975453978 -581.791314094234</t>
  </si>
  <si>
    <t>-557.855044438075 264.64637575897 -659.167689160591</t>
  </si>
  <si>
    <t>-561.180640710688 291.214889941328 -527.573497523468</t>
  </si>
  <si>
    <t>-534.820812012922 442.916918491212 -502.510011814289</t>
  </si>
  <si>
    <t>-408.604707925759 475.247815388056 -252.304410561285</t>
  </si>
  <si>
    <t>-186.462349911807 418.922965452072 -214.504662901258</t>
  </si>
  <si>
    <t>-569.404035874773 229.046333293767 -528.814334248586</t>
  </si>
  <si>
    <t>-597.06939286387 77.7530905626263 -502.676743543956</t>
  </si>
  <si>
    <t>-608.08997342182 47.9495170745165 -222.375128595824</t>
  </si>
  <si>
    <t>-400.884321152609 136.162852464769 -279.232115704635</t>
  </si>
  <si>
    <t>-516.428587674724 343.983933961786 -92.3497957862423</t>
  </si>
  <si>
    <t>-534.754594860799 335.939928389233 322.743067960946</t>
  </si>
  <si>
    <t>-648.664280898139 319.823803182069 771.012664622978</t>
  </si>
  <si>
    <t>-501.318313619849 325.719315041893 835.341627026852</t>
  </si>
  <si>
    <t>-503.222985130279 161.358713999719 -94.7505977057926</t>
  </si>
  <si>
    <t>-495.787195250376 124.183520386769 319.091548382361</t>
  </si>
  <si>
    <t>-539.552054246184 39.9875503527701 772.364737057164</t>
  </si>
  <si>
    <t>-390.388539957523 38.6224233902281 832.63239714418</t>
  </si>
  <si>
    <t>9763-20170724T120934.878089800.bin</t>
  </si>
  <si>
    <t>-510.104368796093 252.599781374553 -91.9517048006451</t>
  </si>
  <si>
    <t>-529.723065796298 252.362322020436 -200.912840540618</t>
  </si>
  <si>
    <t>-541.706575914999 253.795609623654 -293.000807222526</t>
  </si>
  <si>
    <t>-551.618061677745 255.642835890921 -376.28626684795</t>
  </si>
  <si>
    <t>-560.026008956306 257.970538809898 -459.725063393436</t>
  </si>
  <si>
    <t>-570.648697739635 261.838267910446 -581.860747990343</t>
  </si>
  <si>
    <t>-558.679740902942 264.693572831947 -659.248154732798</t>
  </si>
  <si>
    <t>-561.856239052076 291.222778452745 -527.643795968139</t>
  </si>
  <si>
    <t>-535.347249465203 442.890612043039 -502.506613775109</t>
  </si>
  <si>
    <t>-408.048795066436 474.961266757547 -252.816439008979</t>
  </si>
  <si>
    <t>-185.933223074306 418.59147958189 -214.926443565093</t>
  </si>
  <si>
    <t>-570.118808205973 229.059714136477 -528.89366115425</t>
  </si>
  <si>
    <t>-597.83826226942 77.7773326771921 -502.738806123047</t>
  </si>
  <si>
    <t>-608.650153237954 48.0424439142989 -222.421968182464</t>
  </si>
  <si>
    <t>-401.22200914243 135.777393464193 -279.20809597848</t>
  </si>
  <si>
    <t>-516.954606911361 343.979685800047 -92.4677880181615</t>
  </si>
  <si>
    <t>-535.710045467137 335.614386205541 322.599479791398</t>
  </si>
  <si>
    <t>-648.790684960839 319.752177077871 771.116918606994</t>
  </si>
  <si>
    <t>-501.386639510448 325.865761273089 835.292399322861</t>
  </si>
  <si>
    <t>-503.568769941238 161.281065076209 -94.8233681690018</t>
  </si>
  <si>
    <t>-495.911857319273 124.184760031719 319.021832339182</t>
  </si>
  <si>
    <t>-539.530320137809 39.9138693294299 772.293002177054</t>
  </si>
  <si>
    <t>-390.372643683386 38.1278878264545 832.564298095095</t>
  </si>
  <si>
    <t>9763-20170724T120934.940264700.bin</t>
  </si>
  <si>
    <t>-510.831461778435 252.771885417222 -92.1219576854019</t>
  </si>
  <si>
    <t>-530.451380423478 252.466998426652 -201.082870854666</t>
  </si>
  <si>
    <t>-542.525867239823 253.883444443685 -293.159061307404</t>
  </si>
  <si>
    <t>-552.554615864316 255.7330861409 -376.430463588799</t>
  </si>
  <si>
    <t>-561.114003662335 258.082917484115 -459.853267964281</t>
  </si>
  <si>
    <t>-571.995054539516 262.004901487269 -581.964388231302</t>
  </si>
  <si>
    <t>-560.173691849745 264.896503349919 -659.373059619127</t>
  </si>
  <si>
    <t>-563.075984378708 291.363746579233 -527.754043944127</t>
  </si>
  <si>
    <t>-536.456180329859 442.987759037576 -502.500659663717</t>
  </si>
  <si>
    <t>-407.270501441754 474.544414596047 -253.715972747203</t>
  </si>
  <si>
    <t>-185.209088628273 418.189073317002 -215.488561497692</t>
  </si>
  <si>
    <t>-571.365166229186 229.204064474098 -529.011981008508</t>
  </si>
  <si>
    <t>-599.08982720861 77.9252828193694 -502.863874058826</t>
  </si>
  <si>
    <t>-609.816441327039 48.4156955298013 -222.519961291322</t>
  </si>
  <si>
    <t>-402.070194401264 135.65640869429 -278.903162975386</t>
  </si>
  <si>
    <t>-517.770968081422 344.334441472983 -92.6726749461758</t>
  </si>
  <si>
    <t>-537.402707689474 335.515557859906 322.344711201297</t>
  </si>
  <si>
    <t>-648.970748407747 319.920586187477 771.302836786306</t>
  </si>
  <si>
    <t>-501.442414341515 325.675559355396 835.225472787745</t>
  </si>
  <si>
    <t>-504.144335618273 161.278014384109 -94.9532815576126</t>
  </si>
  <si>
    <t>-496.241334626583 124.250764027693 318.893485808301</t>
  </si>
  <si>
    <t>-539.525554104373 39.902882458756 772.168624161793</t>
  </si>
  <si>
    <t>-390.348400229772 37.9214685801708 832.385493287017</t>
  </si>
  <si>
    <t>9763-20170724T120934.978365000.bin</t>
  </si>
  <si>
    <t>-511.175157249522 252.736240448387 -92.1880680609048</t>
  </si>
  <si>
    <t>-530.804284680834 252.393429537895 -201.147183830615</t>
  </si>
  <si>
    <t>-542.926121037422 253.81465236123 -293.217071320263</t>
  </si>
  <si>
    <t>-553.012471304657 255.684516045073 -376.481212006346</t>
  </si>
  <si>
    <t>-561.643668311849 258.071269704013 -459.895444219215</t>
  </si>
  <si>
    <t>-572.644604757142 262.066552115309 -581.993535002383</t>
  </si>
  <si>
    <t>-560.906735299372 264.99558306017 -659.413520402555</t>
  </si>
  <si>
    <t>-563.674374339905 291.393479428065 -527.774180342926</t>
  </si>
  <si>
    <t>-537.050426260343 442.999214529822 -502.372411110004</t>
  </si>
  <si>
    <t>-407.294349679399 474.194765181947 -253.838925912456</t>
  </si>
  <si>
    <t>-185.145184369455 418.133671108891 -215.688841632142</t>
  </si>
  <si>
    <t>-571.960406346582 229.234045675197 -529.061557011625</t>
  </si>
  <si>
    <t>-599.613381851068 77.9279388003533 -502.982854042078</t>
  </si>
  <si>
    <t>-610.547052055329 48.4580489978621 -222.642694180091</t>
  </si>
  <si>
    <t>-402.64758085255 135.426657629177 -278.881533091189</t>
  </si>
  <si>
    <t>-518.194106923096 344.485155780908 -92.7620016078046</t>
  </si>
  <si>
    <t>-537.940057104706 335.537243905649 322.247252559711</t>
  </si>
  <si>
    <t>-649.034189673248 320.070160767478 771.369647949532</t>
  </si>
  <si>
    <t>-501.457472491064 325.694597043397 835.192127203287</t>
  </si>
  <si>
    <t>-504.419729139099 161.014435377034 -95.0279435911847</t>
  </si>
  <si>
    <t>-496.454417934587 124.068465347346 318.824864396218</t>
  </si>
  <si>
    <t>-539.529514735681 39.9348635337535 772.146256490167</t>
  </si>
  <si>
    <t>-390.340365799568 37.7787727189063 832.327454667972</t>
  </si>
  <si>
    <t>9763-20170724T120935.041542000.bin</t>
  </si>
  <si>
    <t>-511.679229310092 252.437375395895 -92.2762372415212</t>
  </si>
  <si>
    <t>-531.463337078167 252.038916446853 -201.207014148315</t>
  </si>
  <si>
    <t>-543.679269875782 253.491456687296 -293.264114985013</t>
  </si>
  <si>
    <t>-553.833765224432 255.421289519749 -376.518419267665</t>
  </si>
  <si>
    <t>-562.515062964261 257.898674175169 -459.924927201648</t>
  </si>
  <si>
    <t>-573.568419351549 262.059034342879 -582.012875917208</t>
  </si>
  <si>
    <t>-561.94875561019 265.098592802585 -659.44633523853</t>
  </si>
  <si>
    <t>-564.572327902973 291.311906619515 -527.75803979153</t>
  </si>
  <si>
    <t>-537.964727875059 442.886742041245 -502.158722046585</t>
  </si>
  <si>
    <t>-408.182011117323 473.789025705831 -253.602758334721</t>
  </si>
  <si>
    <t>-185.852123534442 418.230340228144 -215.771697310158</t>
  </si>
  <si>
    <t>-572.86437340321 229.154856335882 -529.125293178706</t>
  </si>
  <si>
    <t>-600.643688115461 77.868382744804 -503.128670431817</t>
  </si>
  <si>
    <t>-611.743739908963 49.1470485398745 -222.717398765178</t>
  </si>
  <si>
    <t>-403.303670058152 134.98313499834 -278.694687350787</t>
  </si>
  <si>
    <t>-518.893361162916 344.456901610258 -92.8328514856231</t>
  </si>
  <si>
    <t>-538.49767001887 335.552553891598 322.184013085061</t>
  </si>
  <si>
    <t>-649.254620509835 320.102862843896 771.539786047721</t>
  </si>
  <si>
    <t>-501.588159340867 325.81172637182 835.146695322046</t>
  </si>
  <si>
    <t>-504.731677791979 160.424205084458 -95.1293363708525</t>
  </si>
  <si>
    <t>-496.556551219595 124.020899573051 318.767465252424</t>
  </si>
  <si>
    <t>-539.495794052295 40.0894303786704 772.205877630842</t>
  </si>
  <si>
    <t>-390.281618254579 38.5228132492539 832.34311747379</t>
  </si>
  <si>
    <t>9763-20170724T120935.109752600.bin</t>
  </si>
  <si>
    <t>-512.180632024654 251.493791694206 -92.2544368368432</t>
  </si>
  <si>
    <t>-532.331232730342 250.913971420338 -201.11721387075</t>
  </si>
  <si>
    <t>-544.721626422857 252.330419441995 -293.151576151298</t>
  </si>
  <si>
    <t>-554.97642625455 254.269191404999 -376.393430183727</t>
  </si>
  <si>
    <t>-563.698834050837 256.795099011567 -459.79418803057</t>
  </si>
  <si>
    <t>-574.745348802998 261.067685470931 -581.878639899687</t>
  </si>
  <si>
    <t>-563.167955475181 264.186729040631 -659.315494942667</t>
  </si>
  <si>
    <t>-565.779394065542 290.274455055457 -527.59401231233</t>
  </si>
  <si>
    <t>-539.363538448646 441.831535356348 -501.716807652659</t>
  </si>
  <si>
    <t>-410.554872853871 472.106400096408 -252.577682016331</t>
  </si>
  <si>
    <t>-188.184968916973 416.752906229054 -214.680941558328</t>
  </si>
  <si>
    <t>-574.016970647513 228.111737220426 -529.024121200523</t>
  </si>
  <si>
    <t>-601.70730003846 76.7891648904779 -503.093993861034</t>
  </si>
  <si>
    <t>-613.648960109492 48.9852275734622 -222.624882634905</t>
  </si>
  <si>
    <t>-404.062736720938 133.261080756153 -276.659740966651</t>
  </si>
  <si>
    <t>-520.187566605057 343.961810292791 -92.9120799145305</t>
  </si>
  <si>
    <t>-539.809362191181 334.769996304877 322.09769054183</t>
  </si>
  <si>
    <t>-649.548557941482 320.189813937739 771.886376092242</t>
  </si>
  <si>
    <t>-501.724467118321 325.775321490471 835.137104877431</t>
  </si>
  <si>
    <t>-504.561771453679 159.015036017186 -95.035566565023</t>
  </si>
  <si>
    <t>-495.992787049048 123.938841399251 318.967862524988</t>
  </si>
  <si>
    <t>-539.502825281906 40.2623446043917 772.354979821315</t>
  </si>
  <si>
    <t>-390.270742814227 38.6847243494217 832.447684537045</t>
  </si>
  <si>
    <t>9763-20170724T120935.143841100.bin</t>
  </si>
  <si>
    <t>-512.476110168803 251.044351232211 -92.2763313050465</t>
  </si>
  <si>
    <t>-532.834082002939 250.297737069709 -201.099505532875</t>
  </si>
  <si>
    <t>-545.321787267516 251.680577381469 -293.121216567668</t>
  </si>
  <si>
    <t>-555.630075453975 253.628199411649 -376.356286025421</t>
  </si>
  <si>
    <t>-564.369687412061 256.201086354489 -459.753801969502</t>
  </si>
  <si>
    <t>-575.399662067515 260.582922760619 -581.836000670585</t>
  </si>
  <si>
    <t>-563.826682026666 263.767865470667 -659.270644810972</t>
  </si>
  <si>
    <t>-566.463822808768 289.743827832783 -527.521832540273</t>
  </si>
  <si>
    <t>-540.200344332653 441.287899392745 -501.404398048498</t>
  </si>
  <si>
    <t>-412.037038954663 471.254831356659 -251.895418805769</t>
  </si>
  <si>
    <t>-189.712749297691 415.893005846257 -213.744332622492</t>
  </si>
  <si>
    <t>-574.655810083592 227.576471611131 -529.012923422982</t>
  </si>
  <si>
    <t>-602.328741745684 76.2355715804592 -503.131829047229</t>
  </si>
  <si>
    <t>-614.4604493476 48.6059986429223 -222.653613744753</t>
  </si>
  <si>
    <t>-404.609704119359 132.379219677089 -276.4425486218</t>
  </si>
  <si>
    <t>-520.944637334009 343.628149649136 -93.0005781126483</t>
  </si>
  <si>
    <t>-541.047712605153 334.106976228948 321.978701773676</t>
  </si>
  <si>
    <t>-649.74179848656 320.125666620966 772.120897516343</t>
  </si>
  <si>
    <t>-501.824569472225 325.844386499311 835.141663839538</t>
  </si>
  <si>
    <t>-504.351663368193 158.565524907924 -94.9280196289288</t>
  </si>
  <si>
    <t>-495.612520091715 124.119676953865 319.124757336585</t>
  </si>
  <si>
    <t>-539.507383890182 40.3538776604535 772.434223784202</t>
  </si>
  <si>
    <t>-390.274636972186 38.7391097851239 832.524261247803</t>
  </si>
  <si>
    <t>9763-20170724T120935.176923300.bin</t>
  </si>
  <si>
    <t>-512.854723013884 250.651285747633 -92.2822797015701</t>
  </si>
  <si>
    <t>-533.370020146407 249.684257137012 -201.074232627851</t>
  </si>
  <si>
    <t>-545.943877827249 251.021830102909 -293.084741700763</t>
  </si>
  <si>
    <t>-556.307034708977 252.980922277711 -376.312797950872</t>
  </si>
  <si>
    <t>-565.075847408005 255.617707588459 -459.705233115484</t>
  </si>
  <si>
    <t>-576.11839855131 260.147967569352 -581.780841217011</t>
  </si>
  <si>
    <t>-564.522081845964 263.40937415265 -659.208881681993</t>
  </si>
  <si>
    <t>-567.20644080648 289.24659707772 -527.429252330947</t>
  </si>
  <si>
    <t>-541.048600643431 440.757081453754 -500.997088674969</t>
  </si>
  <si>
    <t>-413.775547949828 470.587881257205 -251.01639214328</t>
  </si>
  <si>
    <t>-191.462871866672 415.273002684847 -212.729692057884</t>
  </si>
  <si>
    <t>-575.339631387867 227.073410752382 -529.00094005649</t>
  </si>
  <si>
    <t>-602.987274488497 75.7168784218634 -503.195000394932</t>
  </si>
  <si>
    <t>-615.038623097109 48.2162687352866 -222.700748703591</t>
  </si>
  <si>
    <t>-405.066086083087 131.416988237614 -276.900755173756</t>
  </si>
  <si>
    <t>-521.851064473124 343.352610867931 -93.1337822306352</t>
  </si>
  <si>
    <t>-542.46108765762 333.43914299609 321.811453502998</t>
  </si>
  <si>
    <t>-649.887333172503 320.252573334066 772.36427657459</t>
  </si>
  <si>
    <t>-501.865487306102 325.757479295784 835.158038501008</t>
  </si>
  <si>
    <t>-504.164600037801 158.042121620588 -94.7853023020936</t>
  </si>
  <si>
    <t>-495.285894902797 124.508018765788 319.339368146826</t>
  </si>
  <si>
    <t>-539.56202774559 40.5427161920929 772.521341635338</t>
  </si>
  <si>
    <t>-390.294106612249 38.9837671862799 832.525394903844</t>
  </si>
  <si>
    <t>9763-20170724T120935.238119700.bin</t>
  </si>
  <si>
    <t>-513.607693269838 249.509428825685 -92.327182729006</t>
  </si>
  <si>
    <t>-534.435446604045 248.046457475899 -201.054202467743</t>
  </si>
  <si>
    <t>-547.170001216524 249.289020238646 -293.043947961361</t>
  </si>
  <si>
    <t>-557.626867028017 251.283609894034 -376.259333143692</t>
  </si>
  <si>
    <t>-566.43230658049 254.075431203583 -459.642788217007</t>
  </si>
  <si>
    <t>-577.459809796743 258.9616824382 -581.706108778068</t>
  </si>
  <si>
    <t>-565.712652303069 262.397811833042 -659.103854305351</t>
  </si>
  <si>
    <t>-568.635943026529 287.912239790488 -527.261078384312</t>
  </si>
  <si>
    <t>-542.836745262211 439.368789293065 -500.208070207397</t>
  </si>
  <si>
    <t>-417.536977197562 469.693604660358 -249.291755335348</t>
  </si>
  <si>
    <t>-195.076084553883 415.278655623253 -210.578667106654</t>
  </si>
  <si>
    <t>-576.606049698762 225.723334011417 -529.030638425711</t>
  </si>
  <si>
    <t>-604.174076093453 74.3264441486017 -503.444833283794</t>
  </si>
  <si>
    <t>-614.796107497582 46.1438245440195 -222.960539509817</t>
  </si>
  <si>
    <t>-405.010013310802 129.07286079698 -278.28759339345</t>
  </si>
  <si>
    <t>-523.689660054829 342.525808348015 -93.4193787117371</t>
  </si>
  <si>
    <t>-545.343610398862 332.043067944076 321.458693346871</t>
  </si>
  <si>
    <t>-650.140053049952 320.489110533066 772.817440591832</t>
  </si>
  <si>
    <t>-501.934284022468 325.680013668474 835.202788862743</t>
  </si>
  <si>
    <t>-503.879615117058 156.53589157151 -94.6069853468381</t>
  </si>
  <si>
    <t>-494.541548756199 124.458491884939 319.622953153505</t>
  </si>
  <si>
    <t>-539.722603529578 40.9144856951025 772.737192017918</t>
  </si>
  <si>
    <t>-390.380468280149 39.0910571157317 832.54870619618</t>
  </si>
  <si>
    <t>9763-20170724T120935.275217500.bin</t>
  </si>
  <si>
    <t>-514.06514540693 249.136422741231 -92.3546302149125</t>
  </si>
  <si>
    <t>-535.026897132084 247.485374686608 -201.053193908696</t>
  </si>
  <si>
    <t>-547.880395696157 248.676437609878 -293.027140582725</t>
  </si>
  <si>
    <t>-558.444077331147 250.664754416848 -376.229232272189</t>
  </si>
  <si>
    <t>-567.35375465264 253.49293722359 -459.600402553497</t>
  </si>
  <si>
    <t>-578.529178832287 258.478048356682 -581.646183857473</t>
  </si>
  <si>
    <t>-566.733903576685 261.968918040382 -659.034240229247</t>
  </si>
  <si>
    <t>-569.732246188911 287.395784411462 -527.179495549416</t>
  </si>
  <si>
    <t>-544.40324646146 438.883888184023 -499.79853275502</t>
  </si>
  <si>
    <t>-419.377306815649 469.326234734094 -248.7599354585</t>
  </si>
  <si>
    <t>-196.750033094072 415.453512235086 -210.245626427439</t>
  </si>
  <si>
    <t>-577.518773101536 225.185354124875 -529.007604941329</t>
  </si>
  <si>
    <t>-604.630240337198 73.6825405354366 -503.551605920474</t>
  </si>
  <si>
    <t>-614.756969751948 45.2291378799887 -223.076298277661</t>
  </si>
  <si>
    <t>-405.064265416336 128.50625322919 -278.234478115422</t>
  </si>
  <si>
    <t>-524.632503737407 342.280671108784 -93.5414227533176</t>
  </si>
  <si>
    <t>-546.707513307143 331.479418445786 321.306355484095</t>
  </si>
  <si>
    <t>-650.197270372081 320.683143473252 773.003740296681</t>
  </si>
  <si>
    <t>-501.918500740853 325.553434934386 835.241277318778</t>
  </si>
  <si>
    <t>-503.849738760865 156.134277982041 -94.5239388826432</t>
  </si>
  <si>
    <t>-494.177845253383 124.468820812464 319.729974198025</t>
  </si>
  <si>
    <t>-539.753063673982 40.9998011767123 772.846984306605</t>
  </si>
  <si>
    <t>-390.410778119842 39.3046318253048 832.662034378943</t>
  </si>
  <si>
    <t>9763-20170724T120935.343420000.bin</t>
  </si>
  <si>
    <t>-514.972911828861 248.340046811862 -92.3479432556686</t>
  </si>
  <si>
    <t>-536.14664255925 246.313598310232 -200.999023691649</t>
  </si>
  <si>
    <t>-549.218182408797 247.379731322784 -292.9438522932</t>
  </si>
  <si>
    <t>-559.988613020057 249.32704975768 -376.120369075852</t>
  </si>
  <si>
    <t>-569.111281729342 252.189287044986 -459.467334168365</t>
  </si>
  <si>
    <t>-580.601775819854 257.305654525676 -581.478552732032</t>
  </si>
  <si>
    <t>-568.745137619517 260.901485810398 -658.852255360534</t>
  </si>
  <si>
    <t>-571.803991384258 286.181348561034 -526.989852689951</t>
  </si>
  <si>
    <t>-547.134238926429 437.66033377291 -499.013090647382</t>
  </si>
  <si>
    <t>-423.912994708596 469.110406126632 -247.207589560389</t>
  </si>
  <si>
    <t>-200.645681729553 416.744565702126 -210.355814750596</t>
  </si>
  <si>
    <t>-579.315880052262 223.939384835307 -528.892400104241</t>
  </si>
  <si>
    <t>-605.669147290218 72.2720641202454 -503.599142458837</t>
  </si>
  <si>
    <t>-615.033891287676 43.2403698017235 -223.156502991018</t>
  </si>
  <si>
    <t>-405.778083076007 127.789130347681 -278.039546920029</t>
  </si>
  <si>
    <t>-526.337291984325 341.47821355621 -93.7671665509077</t>
  </si>
  <si>
    <t>-549.129374403903 330.50071817735 321.037089400894</t>
  </si>
  <si>
    <t>-650.25323406549 320.892147964077 773.294042144696</t>
  </si>
  <si>
    <t>-501.853762435669 325.469011887235 835.26561929505</t>
  </si>
  <si>
    <t>-503.80715903429 155.248161688815 -94.3369562982209</t>
  </si>
  <si>
    <t>-494.260013661683 124.496242345617 319.988756379486</t>
  </si>
  <si>
    <t>-539.967950162358 41.2706287281794 773.048350211679</t>
  </si>
  <si>
    <t>-390.550505292825 39.6940247740181 832.678519556212</t>
  </si>
  <si>
    <t>9763-20170724T120935.406601900.bin</t>
  </si>
  <si>
    <t>-515.733818111517 247.44685778026 -92.4189826732717</t>
  </si>
  <si>
    <t>-537.038095117429 245.072951711698 -201.037531398509</t>
  </si>
  <si>
    <t>-550.06584491213 245.926621252469 -292.990677184728</t>
  </si>
  <si>
    <t>-560.732763426947 247.706901403269 -376.184327250501</t>
  </si>
  <si>
    <t>-569.686826707913 250.426380722971 -459.554347413503</t>
  </si>
  <si>
    <t>-580.858094375089 255.359496577698 -581.602670071673</t>
  </si>
  <si>
    <t>-568.870742121603 258.989508330778 -658.954650376438</t>
  </si>
  <si>
    <t>-572.341843352858 284.333485063588 -527.121193877882</t>
  </si>
  <si>
    <t>-548.466811225348 435.907216376133 -498.87827841582</t>
  </si>
  <si>
    <t>-429.404072691 468.817392175775 -245.265283796225</t>
  </si>
  <si>
    <t>-205.531200165886 418.842996147415 -208.768323320706</t>
  </si>
  <si>
    <t>-579.570592878645 222.056598063753 -528.97670116933</t>
  </si>
  <si>
    <t>-605.290854028385 70.2624027765039 -503.817315326517</t>
  </si>
  <si>
    <t>-615.297174553634 41.5661030059953 -223.362278022996</t>
  </si>
  <si>
    <t>-406.455996747026 127.299579719323 -277.985580752093</t>
  </si>
  <si>
    <t>-527.669008204772 340.484739498675 -94.039342706415</t>
  </si>
  <si>
    <t>-550.834143124889 329.659145114455 320.748276889614</t>
  </si>
  <si>
    <t>-650.252242551766 321.042327413295 773.49406309705</t>
  </si>
  <si>
    <t>-501.736018198533 325.234264614952 835.212783012094</t>
  </si>
  <si>
    <t>-504.090045440549 154.419225346088 -94.2483106067044</t>
  </si>
  <si>
    <t>-495.162982994489 124.465050766571 320.149665490566</t>
  </si>
  <si>
    <t>-540.433425030234 41.7172351391305 773.231081270692</t>
  </si>
  <si>
    <t>-390.772650206955 40.9351576984 832.263817810325</t>
  </si>
  <si>
    <t>9763-20170724T120935.439691100.bin</t>
  </si>
  <si>
    <t>-516.254636285444 247.00658234826 -92.5011596654014</t>
  </si>
  <si>
    <t>-537.537928873393 244.522852526766 -201.121364942364</t>
  </si>
  <si>
    <t>-550.509967817282 245.263290291878 -293.0834676591</t>
  </si>
  <si>
    <t>-561.112015457769 246.931264064047 -376.287639131882</t>
  </si>
  <si>
    <t>-569.987215514265 249.528572497711 -459.670017169965</t>
  </si>
  <si>
    <t>-581.028510005317 254.271574694338 -581.737667123562</t>
  </si>
  <si>
    <t>-568.999524032851 257.872679229697 -659.084654010228</t>
  </si>
  <si>
    <t>-572.638521219596 283.337932758624 -527.285801060802</t>
  </si>
  <si>
    <t>-549.212385110614 434.948926917614 -498.973983474337</t>
  </si>
  <si>
    <t>-433.315213189843 468.443852125015 -243.974906821931</t>
  </si>
  <si>
    <t>-209.308200856993 419.434449911634 -206.995718268995</t>
  </si>
  <si>
    <t>-579.728809129565 221.042964406011 -529.06506557362</t>
  </si>
  <si>
    <t>-605.10418790199 69.18559690446 -503.864017247752</t>
  </si>
  <si>
    <t>-615.792757017907 41.04919433077 -223.377549291628</t>
  </si>
  <si>
    <t>-406.947106707364 126.910965173641 -277.781403991014</t>
  </si>
  <si>
    <t>-528.415153346778 339.924080673237 -94.1774183045532</t>
  </si>
  <si>
    <t>-551.749021905682 329.174539963116 320.602816686658</t>
  </si>
  <si>
    <t>-650.289772733715 320.833667820216 773.562780726533</t>
  </si>
  <si>
    <t>-501.733856510538 325.3572076885 835.162359057613</t>
  </si>
  <si>
    <t>-504.415267250602 154.097122945366 -94.2622555054043</t>
  </si>
  <si>
    <t>-495.752777084449 124.392127682938 320.159225549206</t>
  </si>
  <si>
    <t>-540.677460228208 41.8337874041019 773.31368384326</t>
  </si>
  <si>
    <t>-390.893683856618 40.9117131978737 832.031582182358</t>
  </si>
  <si>
    <t>9763-20170724T120935.503864600.bin</t>
  </si>
  <si>
    <t>-517.287176487941 246.315367406015 -92.6738135808229</t>
  </si>
  <si>
    <t>-538.473285736953 243.659209325696 -201.308905609303</t>
  </si>
  <si>
    <t>-551.299036365475 244.203094137756 -293.292825595171</t>
  </si>
  <si>
    <t>-561.744621949969 245.668375234251 -376.52073048485</t>
  </si>
  <si>
    <t>-570.439706226607 248.038864805201 -459.928790022343</t>
  </si>
  <si>
    <t>-581.192812547562 252.422490844151 -582.035735160551</t>
  </si>
  <si>
    <t>-569.07854140665 255.901491156556 -659.374901694784</t>
  </si>
  <si>
    <t>-573.005692955641 281.657110471381 -527.643078191197</t>
  </si>
  <si>
    <t>-550.156285383188 433.386180345641 -499.523164913245</t>
  </si>
  <si>
    <t>-443.837675108536 467.189570331748 -240.424210061057</t>
  </si>
  <si>
    <t>-219.539099024275 420.508058113284 -202.220583547118</t>
  </si>
  <si>
    <t>-579.943290181932 219.340523122358 -529.269292270147</t>
  </si>
  <si>
    <t>-604.975318862634 67.5019753167201 -503.676892147317</t>
  </si>
  <si>
    <t>-616.258439629307 39.8903077734285 -223.161443863269</t>
  </si>
  <si>
    <t>-407.440679324559 125.925269859425 -277.398475823723</t>
  </si>
  <si>
    <t>-529.646488054444 339.13601893484 -94.4752219688645</t>
  </si>
  <si>
    <t>-553.54266690858 328.796689118712 320.283307917563</t>
  </si>
  <si>
    <t>-650.210058047068 320.929984774687 773.652609294342</t>
  </si>
  <si>
    <t>-501.565907813944 325.039997009409 835.067915482329</t>
  </si>
  <si>
    <t>-505.225966468661 153.515229720999 -94.3061044481857</t>
  </si>
  <si>
    <t>-496.906184192796 124.165421760621 320.147759879761</t>
  </si>
  <si>
    <t>-541.140325184718 42.0114983550209 773.468455858881</t>
  </si>
  <si>
    <t>-391.131908202566 40.7905611002079 831.604519922752</t>
  </si>
  <si>
    <t>9763-20170724T120935.542971300.bin</t>
  </si>
  <si>
    <t>-517.865878630915 246.141157509829 -92.7566145036697</t>
  </si>
  <si>
    <t>-539.04832872517 243.415365355672 -201.390745376558</t>
  </si>
  <si>
    <t>-551.802751968462 243.861950341912 -293.385045632023</t>
  </si>
  <si>
    <t>-562.157712240272 245.221479510512 -376.625998035112</t>
  </si>
  <si>
    <t>-570.737017383304 247.467740247028 -460.049610040513</t>
  </si>
  <si>
    <t>-581.294067821219 251.64880678354 -582.180697903829</t>
  </si>
  <si>
    <t>-569.122041672575 255.049299127869 -659.51422347403</t>
  </si>
  <si>
    <t>-573.258742116642 280.980683165687 -527.817733501228</t>
  </si>
  <si>
    <t>-550.933223587346 432.817339875225 -499.836944202204</t>
  </si>
  <si>
    <t>-449.568759786879 465.588978543047 -238.628534182467</t>
  </si>
  <si>
    <t>-225.187497165511 420.621779177661 -198.885079648489</t>
  </si>
  <si>
    <t>-580.064718921359 218.647618129074 -529.363472924027</t>
  </si>
  <si>
    <t>-604.854738226111 66.7962873154559 -503.549638749441</t>
  </si>
  <si>
    <t>-616.525320344964 39.7885962701698 -222.991288605629</t>
  </si>
  <si>
    <t>-407.6544888293 125.562840167733 -277.43689424089</t>
  </si>
  <si>
    <t>-530.359277629503 338.91553202639 -94.6206903602122</t>
  </si>
  <si>
    <t>-554.314397015839 328.716894996418 320.137930607164</t>
  </si>
  <si>
    <t>-650.168790894594 320.903595294739 773.685182272216</t>
  </si>
  <si>
    <t>-501.492470613339 324.991175303732 835.024182569536</t>
  </si>
  <si>
    <t>-505.742382409744 153.418325606014 -94.3358493180889</t>
  </si>
  <si>
    <t>-497.512622013392 124.147486754725 320.125341845231</t>
  </si>
  <si>
    <t>-541.394691614845 42.2125026974154 773.521248465954</t>
  </si>
  <si>
    <t>-391.25189553596 41.8422197361897 831.321161138311</t>
  </si>
  <si>
    <t>9763-20170724T120935.576070100.bin</t>
  </si>
  <si>
    <t>-518.563801359321 246.11396013227 -92.853866746197</t>
  </si>
  <si>
    <t>-539.720063361978 243.300668975326 -201.490930811666</t>
  </si>
  <si>
    <t>-552.409191377085 243.65527486735 -293.494675180894</t>
  </si>
  <si>
    <t>-562.688776432168 244.921509890661 -376.746491444658</t>
  </si>
  <si>
    <t>-571.176405403526 247.065317455432 -460.18204640141</t>
  </si>
  <si>
    <t>-581.581980171401 251.086422875815 -582.331383196289</t>
  </si>
  <si>
    <t>-569.358701956948 254.436228721992 -659.659231032357</t>
  </si>
  <si>
    <t>-573.674087749034 280.495804900967 -527.991882629563</t>
  </si>
  <si>
    <t>-551.790343021043 432.407210546694 -500.071645409064</t>
  </si>
  <si>
    <t>-455.465696410696 463.727059199846 -236.786106175973</t>
  </si>
  <si>
    <t>-231.060597948643 420.22988187473 -195.568600975259</t>
  </si>
  <si>
    <t>-580.358093482885 218.148095204067 -529.474815602591</t>
  </si>
  <si>
    <t>-604.938630706155 66.2878684981818 -503.48469016312</t>
  </si>
  <si>
    <t>-616.764555421376 39.6805414150738 -222.89452010833</t>
  </si>
  <si>
    <t>-408.032761527965 125.44005051482 -277.893764336585</t>
  </si>
  <si>
    <t>-531.13590057406 338.821031960649 -94.7681035025756</t>
  </si>
  <si>
    <t>-555.055422851135 328.78491457516 319.996607907834</t>
  </si>
  <si>
    <t>-650.091300587106 320.98759858827 773.698247039744</t>
  </si>
  <si>
    <t>-501.389493566755 325.030573305665 834.978382544927</t>
  </si>
  <si>
    <t>-506.383838782917 153.495714382733 -94.3532006328608</t>
  </si>
  <si>
    <t>-498.108386337928 124.190647679591 320.104724800649</t>
  </si>
  <si>
    <t>-541.654064719941 42.2850457583952 773.561873216286</t>
  </si>
  <si>
    <t>-391.386980628823 41.6606184941406 831.035575496079</t>
  </si>
  <si>
    <t>9763-20170724T120935.644810700.bin</t>
  </si>
  <si>
    <t>-520.019560578247 246.062175456596 -93.0429203412816</t>
  </si>
  <si>
    <t>-541.075261734028 243.073599155713 -201.69473616216</t>
  </si>
  <si>
    <t>-553.584482931221 243.302440674853 -293.723567163151</t>
  </si>
  <si>
    <t>-563.662874769648 244.460955320118 -377.001654351907</t>
  </si>
  <si>
    <t>-571.910710732451 246.502214766351 -460.463733460706</t>
  </si>
  <si>
    <t>-581.923136996379 250.378680953148 -582.650767636607</t>
  </si>
  <si>
    <t>-569.545531236481 253.721330988236 -659.954143348788</t>
  </si>
  <si>
    <t>-574.275874732675 279.861388849691 -528.31348018293</t>
  </si>
  <si>
    <t>-552.830598424677 431.854343137347 -500.535082643356</t>
  </si>
  <si>
    <t>-466.155553234351 459.759792874199 -233.53818208197</t>
  </si>
  <si>
    <t>-241.789316158352 418.728071878199 -189.666595741728</t>
  </si>
  <si>
    <t>-580.783607422472 217.494153036025 -529.758843767086</t>
  </si>
  <si>
    <t>-605.093898756581 65.6364790042014 -503.585177473944</t>
  </si>
  <si>
    <t>-616.663076585894 39.2756550413055 -222.961124012827</t>
  </si>
  <si>
    <t>-408.458431964645 125.682674440942 -278.936182214488</t>
  </si>
  <si>
    <t>-532.490194003062 338.553378630116 -95.1029053926627</t>
  </si>
  <si>
    <t>-557.011717110571 328.708470947853 319.631256002929</t>
  </si>
  <si>
    <t>-649.932783535679 321.136255249905 773.691599010588</t>
  </si>
  <si>
    <t>-501.186962058569 324.728159209468 834.892939922616</t>
  </si>
  <si>
    <t>-507.925923707756 153.556833804036 -94.410160561392</t>
  </si>
  <si>
    <t>-500.019265272278 124.197015628915 320.05105283915</t>
  </si>
  <si>
    <t>-542.305604712173 42.5662010803565 773.613727822659</t>
  </si>
  <si>
    <t>-391.694843729084 42.3033462422843 830.183629345824</t>
  </si>
  <si>
    <t>9763-20170724T120935.675892100.bin</t>
  </si>
  <si>
    <t>-520.779939043809 245.826175194034 -93.2186029696391</t>
  </si>
  <si>
    <t>-541.738123823247 242.731535435221 -201.88632638455</t>
  </si>
  <si>
    <t>-554.15164823157 242.896165083658 -293.928174381721</t>
  </si>
  <si>
    <t>-564.138182537131 244.006584042476 -377.217949490074</t>
  </si>
  <si>
    <t>-572.28853529663 246.010965830144 -460.690598595072</t>
  </si>
  <si>
    <t>-582.152480042949 249.845735667228 -582.8909667702</t>
  </si>
  <si>
    <t>-569.726348154586 253.216558302843 -660.18536301309</t>
  </si>
  <si>
    <t>-574.648271939529 279.354675644869 -528.547977039878</t>
  </si>
  <si>
    <t>-553.781294618041 431.429347847951 -500.733284403703</t>
  </si>
  <si>
    <t>-469.502111610864 457.472730885329 -232.78309740869</t>
  </si>
  <si>
    <t>-245.180404252943 417.127777241847 -188.05508020766</t>
  </si>
  <si>
    <t>-581.000341314047 216.971341659014 -529.993010923126</t>
  </si>
  <si>
    <t>-604.971341557854 65.0562834858447 -503.804874471575</t>
  </si>
  <si>
    <t>-616.582100327286 38.6482662418571 -223.186890839578</t>
  </si>
  <si>
    <t>-408.722955948991 125.579583085666 -279.632462219655</t>
  </si>
  <si>
    <t>-533.181567955534 338.174450386909 -95.3535067033224</t>
  </si>
  <si>
    <t>-558.280292718776 328.377696150713 319.347171208853</t>
  </si>
  <si>
    <t>-649.892350873873 321.077652053416 773.688104118148</t>
  </si>
  <si>
    <t>-501.131117690459 324.761474445931 834.846554700791</t>
  </si>
  <si>
    <t>-508.711675736091 153.415055301825 -94.5259217937819</t>
  </si>
  <si>
    <t>-501.471732052335 123.904881189317 319.936784020722</t>
  </si>
  <si>
    <t>-542.689329438324 42.7408794714104 773.645101165291</t>
  </si>
  <si>
    <t>-391.874666255331 42.6192125826637 829.669548744396</t>
  </si>
  <si>
    <t>9763-20170724T120935.740744400.bin</t>
  </si>
  <si>
    <t>-522.05027400558 244.794280033086 -93.646117526552</t>
  </si>
  <si>
    <t>-542.749753235388 241.547912483125 -202.359068892818</t>
  </si>
  <si>
    <t>-555.030762086841 241.714238907995 -294.418662117982</t>
  </si>
  <si>
    <t>-564.929682058489 242.880689448887 -377.718120332604</t>
  </si>
  <si>
    <t>-573.022896600589 244.999843145507 -461.193490744232</t>
  </si>
  <si>
    <t>-582.835139144833 249.069059539242 -583.390392575639</t>
  </si>
  <si>
    <t>-570.366229134769 252.631630766748 -660.669460714166</t>
  </si>
  <si>
    <t>-575.482101832479 278.486274292609 -528.977080232555</t>
  </si>
  <si>
    <t>-555.364243751292 430.577010024127 -500.737193451392</t>
  </si>
  <si>
    <t>-470.801689045758 453.767112460758 -232.614235721299</t>
  </si>
  <si>
    <t>-246.603805163469 412.870936375282 -187.766047454471</t>
  </si>
  <si>
    <t>-581.577107961309 216.080814408438 -530.565933124737</t>
  </si>
  <si>
    <t>-604.9796229446 64.0122978814077 -504.730279430581</t>
  </si>
  <si>
    <t>-616.460519460332 37.569525415438 -224.110242541438</t>
  </si>
  <si>
    <t>-408.872228255902 125.470235296494 -280.048667657312</t>
  </si>
  <si>
    <t>-534.271354952042 337.046384650025 -95.9036202230046</t>
  </si>
  <si>
    <t>-560.407634953334 327.602076959914 318.741136530044</t>
  </si>
  <si>
    <t>-649.697951668575 321.264447654708 773.584069190209</t>
  </si>
  <si>
    <t>-500.923656258847 324.744383839927 834.722583426615</t>
  </si>
  <si>
    <t>-510.03917341809 152.500334844428 -94.8593646760514</t>
  </si>
  <si>
    <t>-504.022459960696 122.730758041516 319.604399230076</t>
  </si>
  <si>
    <t>-543.343071866782 43.0117363376271 773.768408845406</t>
  </si>
  <si>
    <t>-392.1739881793 43.4381828084433 828.82792877797</t>
  </si>
  <si>
    <t>9763-20170724T120935.776839700.bin</t>
  </si>
  <si>
    <t>-522.411195478902 244.081525748666 -93.8712203916895</t>
  </si>
  <si>
    <t>-542.999378192806 240.826205014907 -202.605069710463</t>
  </si>
  <si>
    <t>-555.233408489741 241.031922446155 -294.670809357688</t>
  </si>
  <si>
    <t>-565.107722748728 242.255094494065 -377.972267691651</t>
  </si>
  <si>
    <t>-573.193667631056 244.452292422728 -461.446498463747</t>
  </si>
  <si>
    <t>-583.013145511929 248.661757986597 -583.637896403842</t>
  </si>
  <si>
    <t>-570.51264275893 252.349234280582 -660.905967215539</t>
  </si>
  <si>
    <t>-575.669085906393 278.017382566498 -529.190510979504</t>
  </si>
  <si>
    <t>-555.493380015043 430.072343432942 -500.787194179733</t>
  </si>
  <si>
    <t>-469.405637289884 452.14586729493 -233.055471636912</t>
  </si>
  <si>
    <t>-245.289385412194 410.259825280134 -188.716030516991</t>
  </si>
  <si>
    <t>-581.739827809015 215.611730565725 -530.852293917659</t>
  </si>
  <si>
    <t>-605.005569575621 63.4987089338276 -505.195540732766</t>
  </si>
  <si>
    <t>-616.246383950024 36.639177737891 -224.605363828969</t>
  </si>
  <si>
    <t>-408.774166717566 125.219175818489 -279.899347864166</t>
  </si>
  <si>
    <t>-534.566521665585 336.289802616227 -96.1407027323517</t>
  </si>
  <si>
    <t>-561.026643502463 327.146826693899 318.49029741583</t>
  </si>
  <si>
    <t>-649.632200135663 321.216975429174 773.522931985082</t>
  </si>
  <si>
    <t>-500.864485989068 324.758656542904 834.673870328773</t>
  </si>
  <si>
    <t>-510.459956478999 151.813170747403 -95.0539214260679</t>
  </si>
  <si>
    <t>-504.972230265872 122.083626430816 319.420018454395</t>
  </si>
  <si>
    <t>-543.54658756568 43.1071322235227 773.861085435479</t>
  </si>
  <si>
    <t>-392.27997647688 43.9968900080937 828.646532740072</t>
  </si>
  <si>
    <t>9763-20170724T120935.838929900.bin</t>
  </si>
  <si>
    <t>-522.599608147737 242.261403314647 -94.1161263501756</t>
  </si>
  <si>
    <t>-543.085547356079 239.059841634364 -202.870744238117</t>
  </si>
  <si>
    <t>-555.243052001101 239.325866647228 -294.946616999116</t>
  </si>
  <si>
    <t>-565.052621596301 240.61342284834 -378.254719597906</t>
  </si>
  <si>
    <t>-573.078447176754 242.884569682254 -461.7327341621</t>
  </si>
  <si>
    <t>-582.815092031218 247.213700298935 -583.926771071129</t>
  </si>
  <si>
    <t>-570.297881293113 251.09053742745 -661.182820873426</t>
  </si>
  <si>
    <t>-575.481092971518 276.513717585242 -529.447742225771</t>
  </si>
  <si>
    <t>-555.127397727404 428.542301617116 -500.972660224735</t>
  </si>
  <si>
    <t>-464.563785887355 449.215124267943 -234.609389255382</t>
  </si>
  <si>
    <t>-240.568494233116 405.223366218593 -191.721420908388</t>
  </si>
  <si>
    <t>-581.604341055635 214.114676533281 -531.170408609049</t>
  </si>
  <si>
    <t>-604.985477385919 61.9493723744863 -505.912155650639</t>
  </si>
  <si>
    <t>-616.8028604922 34.1675393171897 -225.435464105138</t>
  </si>
  <si>
    <t>-409.639947468419 123.43645325648 -280.78066526915</t>
  </si>
  <si>
    <t>-534.443174934194 334.432669556304 -96.3901617642489</t>
  </si>
  <si>
    <t>-560.851277874346 326.09802971962 318.261195585647</t>
  </si>
  <si>
    <t>-649.411071320883 321.240856643133 773.332954092538</t>
  </si>
  <si>
    <t>-500.698977158841 324.693852117938 834.624017214463</t>
  </si>
  <si>
    <t>-511.05232232913 150.005472958724 -95.2139061378914</t>
  </si>
  <si>
    <t>-506.062681519318 120.716076119791 319.297666033938</t>
  </si>
  <si>
    <t>-543.864496671048 43.2088982105249 774.089742629813</t>
  </si>
  <si>
    <t>-392.464735292016 44.2280994352591 828.503779568027</t>
  </si>
  <si>
    <t>9763-20170724T120935.873020900.bin</t>
  </si>
  <si>
    <t>-522.394829906032 241.225250980671 -94.1744724511603</t>
  </si>
  <si>
    <t>-542.849456846183 238.074019698373 -202.936422570881</t>
  </si>
  <si>
    <t>-554.972339638108 238.395183214418 -295.016683875076</t>
  </si>
  <si>
    <t>-564.747332480714 239.739439501813 -378.327989751236</t>
  </si>
  <si>
    <t>-572.735025823804 242.07374540536 -461.807778972053</t>
  </si>
  <si>
    <t>-582.412074180426 246.502224048296 -584.003024743541</t>
  </si>
  <si>
    <t>-569.910385054322 250.469646988425 -661.257078146934</t>
  </si>
  <si>
    <t>-575.069799938805 275.754390238636 -529.499535939082</t>
  </si>
  <si>
    <t>-554.398636465861 427.723772298993 -501.001968169159</t>
  </si>
  <si>
    <t>-461.934279223187 448.30381148468 -235.285286489878</t>
  </si>
  <si>
    <t>-237.999056998808 402.825115938124 -193.653062579824</t>
  </si>
  <si>
    <t>-581.262017905291 213.363492922933 -531.270207606646</t>
  </si>
  <si>
    <t>-604.943960313443 61.2196631596476 -506.096902736322</t>
  </si>
  <si>
    <t>-616.970871245686 33.9508064808958 -225.578983813748</t>
  </si>
  <si>
    <t>-409.635845566229 122.261786159389 -281.809365953458</t>
  </si>
  <si>
    <t>-534.047091403045 333.383631005834 -96.4235995884524</t>
  </si>
  <si>
    <t>-560.331101282086 325.510761479562 318.244648998944</t>
  </si>
  <si>
    <t>-649.316139813212 321.117223492081 773.215758284499</t>
  </si>
  <si>
    <t>-500.658093325085 324.632574734516 834.63441458325</t>
  </si>
  <si>
    <t>-511.046591407868 148.986320450006 -95.2696218325708</t>
  </si>
  <si>
    <t>-506.498325141798 119.878682463188 319.25983916058</t>
  </si>
  <si>
    <t>-543.973964152053 43.1440070398262 774.206183959638</t>
  </si>
  <si>
    <t>-392.537158686044 43.8784306862244 828.521759187126</t>
  </si>
  <si>
    <t>9763-20170724T120935.944225600.bin</t>
  </si>
  <si>
    <t>-521.54335172852 239.436909175497 -94.2413295870452</t>
  </si>
  <si>
    <t>-541.897550500974 236.410599739978 -203.025722084265</t>
  </si>
  <si>
    <t>-553.983984349966 236.837314266889 -295.110322462453</t>
  </si>
  <si>
    <t>-563.74560570688 238.281723633098 -378.421486000027</t>
  </si>
  <si>
    <t>-571.738856202477 240.720532020315 -461.897889661803</t>
  </si>
  <si>
    <t>-581.445239149444 245.305466395696 -584.084933535202</t>
  </si>
  <si>
    <t>-569.033206676223 249.357989325865 -661.349050076881</t>
  </si>
  <si>
    <t>-573.940533153332 274.473108981737 -529.55817723619</t>
  </si>
  <si>
    <t>-552.386403820453 426.355571852813 -501.190628773063</t>
  </si>
  <si>
    <t>-456.629319022472 446.667851383017 -236.621983850484</t>
  </si>
  <si>
    <t>-232.817156771211 398.773086391017 -197.090306660926</t>
  </si>
  <si>
    <t>-580.431766317138 212.114097540563 -531.382468816644</t>
  </si>
  <si>
    <t>-605.07809479142 60.1123687524171 -506.36709389037</t>
  </si>
  <si>
    <t>-616.873435726236 32.9528463781794 -225.828657312165</t>
  </si>
  <si>
    <t>-409.721953888084 119.942120580145 -284.732781957867</t>
  </si>
  <si>
    <t>-532.718024251612 331.558313744342 -96.4477174389921</t>
  </si>
  <si>
    <t>-559.293813032603 324.501855148389 318.216599839909</t>
  </si>
  <si>
    <t>-649.106297424152 320.991402830339 773.012869048468</t>
  </si>
  <si>
    <t>-500.542401882125 324.508432988666 834.658781928967</t>
  </si>
  <si>
    <t>-510.681717107186 147.282378929871 -95.3234300282528</t>
  </si>
  <si>
    <t>-507.202641536564 118.19992653991 319.2180957072</t>
  </si>
  <si>
    <t>-544.133822156665 43.2161516768804 774.474469703258</t>
  </si>
  <si>
    <t>-392.670432187314 44.8561777756806 828.695944632578</t>
  </si>
  <si>
    <t>9763-20170724T120935.977309200.bin</t>
  </si>
  <si>
    <t>-521.127895752964 238.747368942712 -94.2227633563296</t>
  </si>
  <si>
    <t>-541.395708636827 235.776378086027 -203.024842585402</t>
  </si>
  <si>
    <t>-553.443371260349 236.250125259155 -295.114267338928</t>
  </si>
  <si>
    <t>-563.183919845432 237.740063293357 -378.42715648541</t>
  </si>
  <si>
    <t>-571.170255368647 240.227025636658 -461.902778056867</t>
  </si>
  <si>
    <t>-580.88183146141 244.88665107629 -584.086576596136</t>
  </si>
  <si>
    <t>-568.500101006245 248.972355931573 -661.353743245482</t>
  </si>
  <si>
    <t>-573.332730752352 274.016935326431 -529.54579781996</t>
  </si>
  <si>
    <t>-551.398408009303 425.863371856284 -501.273615781181</t>
  </si>
  <si>
    <t>-454.495062385459 445.949037003378 -237.105302285271</t>
  </si>
  <si>
    <t>-230.759792538934 397.585274444971 -197.709771845066</t>
  </si>
  <si>
    <t>-579.908149501592 211.667432130998 -531.400857502243</t>
  </si>
  <si>
    <t>-604.824949192275 59.6995093760393 -506.446378000699</t>
  </si>
  <si>
    <t>-616.608453066975 32.3769815290311 -225.923191614082</t>
  </si>
  <si>
    <t>-409.678385730158 119.15834513051 -285.90179406549</t>
  </si>
  <si>
    <t>-532.082106800637 330.867779698698 -96.447887812255</t>
  </si>
  <si>
    <t>-558.808144623958 324.112750026093 318.211816281923</t>
  </si>
  <si>
    <t>-649.00603400136 320.982280430269 772.926260743533</t>
  </si>
  <si>
    <t>-500.477540531841 324.380784079724 834.663940498992</t>
  </si>
  <si>
    <t>-510.492658521254 146.623187182578 -95.3115002561511</t>
  </si>
  <si>
    <t>-507.348165682932 117.541857986376 319.232831075411</t>
  </si>
  <si>
    <t>-544.194906641646 43.1495781796809 774.602197410811</t>
  </si>
  <si>
    <t>-392.723787764039 44.6835578742086 828.805340574598</t>
  </si>
  <si>
    <t>9763-20170724T120936.043226100.bin</t>
  </si>
  <si>
    <t>-520.367514803336 237.688300003573 -94.1359359419781</t>
  </si>
  <si>
    <t>-540.502513519071 234.728766867232 -202.96291235491</t>
  </si>
  <si>
    <t>-552.422795749469 235.277824102321 -295.068523253607</t>
  </si>
  <si>
    <t>-562.040400403475 236.862686713963 -378.394012560778</t>
  </si>
  <si>
    <t>-569.895200587125 239.470755253187 -461.878286402721</t>
  </si>
  <si>
    <t>-579.40413585308 244.336428735486 -584.070041642385</t>
  </si>
  <si>
    <t>-567.032814766812 248.616679413647 -661.328276108872</t>
  </si>
  <si>
    <t>-571.967994947021 273.376759986314 -529.465939037288</t>
  </si>
  <si>
    <t>-549.916747021193 425.21919107616 -501.281072422908</t>
  </si>
  <si>
    <t>-452.156321879142 445.934598733622 -237.47746236226</t>
  </si>
  <si>
    <t>-228.572854485993 397.051347411158 -197.861858064818</t>
  </si>
  <si>
    <t>-578.495369149555 211.026095578065 -531.440798348013</t>
  </si>
  <si>
    <t>-603.453457947906 59.0255557520904 -506.703639390696</t>
  </si>
  <si>
    <t>-615.669117060279 31.2264753074344 -226.245843323072</t>
  </si>
  <si>
    <t>-408.948626132645 117.770742609817 -287.280786295986</t>
  </si>
  <si>
    <t>-531.205203217285 329.640260450623 -96.3983460879656</t>
  </si>
  <si>
    <t>-557.604068067732 323.704849705795 318.294856352068</t>
  </si>
  <si>
    <t>-648.844703869589 320.807155545783 772.760702448656</t>
  </si>
  <si>
    <t>-500.397941015474 324.493015582638 834.678476076998</t>
  </si>
  <si>
    <t>-509.795836777704 145.77934429914 -95.206568727846</t>
  </si>
  <si>
    <t>-507.337492845017 116.626760378386 319.337453244895</t>
  </si>
  <si>
    <t>-544.288883594721 42.9978317799021 774.82507213424</t>
  </si>
  <si>
    <t>-392.824845377092 44.4382565027674 829.050572399146</t>
  </si>
  <si>
    <t>9763-20170724T120936.076313900.bin</t>
  </si>
  <si>
    <t>-520.021158883173 237.286312963636 -94.0939955063391</t>
  </si>
  <si>
    <t>-540.113949935662 234.282733134798 -202.927724902972</t>
  </si>
  <si>
    <t>-551.966642957848 234.859894838679 -295.041759599151</t>
  </si>
  <si>
    <t>-561.508427292151 236.492730251335 -378.37497917514</t>
  </si>
  <si>
    <t>-569.271534914886 239.172788307782 -461.865680579173</t>
  </si>
  <si>
    <t>-578.628224431236 244.168552191365 -584.063854376506</t>
  </si>
  <si>
    <t>-566.241390416755 248.591569504116 -661.311698774816</t>
  </si>
  <si>
    <t>-571.346105654391 273.159407270362 -529.412720070463</t>
  </si>
  <si>
    <t>-549.547532786195 425.041958374049 -501.191657752586</t>
  </si>
  <si>
    <t>-451.381260314308 446.27302897293 -237.579884218761</t>
  </si>
  <si>
    <t>-227.858423056895 397.624698170759 -197.337930226686</t>
  </si>
  <si>
    <t>-577.699139738412 210.793328177639 -531.4760115951</t>
  </si>
  <si>
    <t>-602.224369533147 58.6983073967708 -506.976118104478</t>
  </si>
  <si>
    <t>-615.528393028197 30.2043845828914 -226.63768176742</t>
  </si>
  <si>
    <t>-408.719758222318 116.948176155824 -287.087630369049</t>
  </si>
  <si>
    <t>-531.060808069995 329.11528365698 -96.3674224412327</t>
  </si>
  <si>
    <t>-556.756912862668 323.667680267882 318.37667489615</t>
  </si>
  <si>
    <t>-648.738868713056 320.7292152242 772.645790156967</t>
  </si>
  <si>
    <t>-500.353309055287 324.639556656829 834.696286283804</t>
  </si>
  <si>
    <t>-509.244523712168 145.518447907816 -95.1470715795289</t>
  </si>
  <si>
    <t>-507.162977189551 116.218294346363 319.388488719507</t>
  </si>
  <si>
    <t>-544.325043127814 42.9150736116264 774.911385681161</t>
  </si>
  <si>
    <t>-392.872842463001 44.1627883225892 829.174582516492</t>
  </si>
  <si>
    <t>9763-20170724T120936.140310700.bin</t>
  </si>
  <si>
    <t>-519.511623460576 236.817216235816 -94.0675426097447</t>
  </si>
  <si>
    <t>-539.443025754297 233.685436209023 -202.92717937189</t>
  </si>
  <si>
    <t>-551.164998567451 234.320440141584 -295.057701392142</t>
  </si>
  <si>
    <t>-560.586208619525 236.062428641536 -378.402441683977</t>
  </si>
  <si>
    <t>-568.22305869637 238.91386142141 -461.899050489003</t>
  </si>
  <si>
    <t>-577.386391339991 244.227010376297 -584.098533159032</t>
  </si>
  <si>
    <t>-564.921071681795 248.99736188609 -661.31300311101</t>
  </si>
  <si>
    <t>-570.421509382263 273.097906055971 -529.342482556654</t>
  </si>
  <si>
    <t>-549.476343120686 425.054371601743 -500.909521867538</t>
  </si>
  <si>
    <t>-449.436192785265 447.022939309266 -238.063611973399</t>
  </si>
  <si>
    <t>-225.974907580951 398.743491477695 -197.043131957317</t>
  </si>
  <si>
    <t>-576.309669579021 210.693479146085 -531.614372365519</t>
  </si>
  <si>
    <t>-599.806103627633 58.3364275295107 -507.708996475944</t>
  </si>
  <si>
    <t>-614.438875233646 27.9192984975859 -227.638959093398</t>
  </si>
  <si>
    <t>-407.754251450624 115.292841066249 -287.604747816152</t>
  </si>
  <si>
    <t>-531.251042607112 328.398512679793 -96.3346023524173</t>
  </si>
  <si>
    <t>-555.672882693027 323.73958435542 318.496059636767</t>
  </si>
  <si>
    <t>-648.570337497096 320.613903514403 772.508217724796</t>
  </si>
  <si>
    <t>-500.278014615065 324.82280142372 834.761738418175</t>
  </si>
  <si>
    <t>-508.055707349544 145.291710051994 -95.0852705802872</t>
  </si>
  <si>
    <t>-506.527102959536 115.788310190802 319.438406954457</t>
  </si>
  <si>
    <t>-544.332823165598 42.7458172284876 774.992152680904</t>
  </si>
  <si>
    <t>-392.945042856122 44.3201905625176 829.426347748481</t>
  </si>
  <si>
    <t>9763-20170724T120936.208494200.bin</t>
  </si>
  <si>
    <t>-519.343501069998 236.716600139786 -94.0536723278785</t>
  </si>
  <si>
    <t>-538.947692999297 233.49058089049 -202.970031605129</t>
  </si>
  <si>
    <t>-550.45401636252 234.21368159057 -295.126978406712</t>
  </si>
  <si>
    <t>-559.699765255486 236.097232032409 -378.488269911519</t>
  </si>
  <si>
    <t>-567.178047427831 239.156477951534 -461.991827214358</t>
  </si>
  <si>
    <t>-576.125485009757 244.847415007715 -584.190360165558</t>
  </si>
  <si>
    <t>-563.448832301234 249.996093900716 -661.346186829927</t>
  </si>
  <si>
    <t>-569.500968483693 273.569897409346 -529.314328365232</t>
  </si>
  <si>
    <t>-549.404875454863 425.626515708311 -500.718767178838</t>
  </si>
  <si>
    <t>-447.605540056451 448.017107637528 -238.584981566101</t>
  </si>
  <si>
    <t>-224.028276180701 400.437473704837 -197.379151974316</t>
  </si>
  <si>
    <t>-574.897944058921 211.130536013525 -531.827097524209</t>
  </si>
  <si>
    <t>-597.336489362886 58.5303723387919 -508.553516745796</t>
  </si>
  <si>
    <t>-611.186190532827 25.9513493957081 -228.686788315823</t>
  </si>
  <si>
    <t>-405.827204228573 116.545469554047 -288.427441680223</t>
  </si>
  <si>
    <t>-531.737068513683 328.067510030415 -96.3821755971459</t>
  </si>
  <si>
    <t>-556.220420123859 323.576047731426 318.446730813833</t>
  </si>
  <si>
    <t>-648.458476252627 320.608780957935 772.500783906498</t>
  </si>
  <si>
    <t>-500.20397675448 325.012021697755 834.830817019671</t>
  </si>
  <si>
    <t>-507.283891728279 145.334908780845 -95.0631389411714</t>
  </si>
  <si>
    <t>-506.085009041217 115.470383684944 319.435668721569</t>
  </si>
  <si>
    <t>-544.332398865049 42.5652475981933 774.957096716024</t>
  </si>
  <si>
    <t>-393.010812314342 44.714925082829 829.555484001546</t>
  </si>
  <si>
    <t>9763-20170724T120936.240581300.bin</t>
  </si>
  <si>
    <t>-519.43325049178 236.770310736786 -94.0845309148278</t>
  </si>
  <si>
    <t>-538.816925405185 233.496560452996 -203.038892031661</t>
  </si>
  <si>
    <t>-550.235101737882 234.227417767458 -295.206805677998</t>
  </si>
  <si>
    <t>-559.439714601575 236.136029961335 -378.572101288788</t>
  </si>
  <si>
    <t>-566.914788848168 239.243124882702 -462.074128617522</t>
  </si>
  <si>
    <t>-575.898471380374 245.030771716278 -584.265447660497</t>
  </si>
  <si>
    <t>-563.140412163285 250.316936248522 -661.398518263015</t>
  </si>
  <si>
    <t>-569.408968026719 273.722197177768 -529.357060141991</t>
  </si>
  <si>
    <t>-550.041520935791 425.854806394528 -500.72078800458</t>
  </si>
  <si>
    <t>-447.171078050151 448.43210911847 -239.02155562762</t>
  </si>
  <si>
    <t>-223.647669489168 400.899059866197 -197.471285832391</t>
  </si>
  <si>
    <t>-574.504009131799 211.260183453763 -531.940917225731</t>
  </si>
  <si>
    <t>-596.093539727006 58.5000773586132 -508.894330946644</t>
  </si>
  <si>
    <t>-609.383546558735 25.1034197843981 -229.096842619726</t>
  </si>
  <si>
    <t>-405.404599407215 118.36827479372 -289.451816210446</t>
  </si>
  <si>
    <t>-532.168167046559 328.082316960505 -96.4533667706885</t>
  </si>
  <si>
    <t>-557.02874503658 323.418942110721 318.35119276352</t>
  </si>
  <si>
    <t>-648.452320583585 320.546501252058 772.544936602321</t>
  </si>
  <si>
    <t>-500.190471694038 325.198548163441 834.839468250458</t>
  </si>
  <si>
    <t>-507.059337045619 145.501550569882 -95.1065151802607</t>
  </si>
  <si>
    <t>-506.142349189257 115.215141068338 319.362408530634</t>
  </si>
  <si>
    <t>-544.366823444066 42.4895289331039 774.89675130689</t>
  </si>
  <si>
    <t>-393.061702428156 44.7207924168963 829.537537553865</t>
  </si>
  <si>
    <t>9763-20170724T120936.307764700.bin</t>
  </si>
  <si>
    <t>-519.568133249795 237.171137416081 -94.2940730097673</t>
  </si>
  <si>
    <t>-538.562427223305 233.81369573288 -203.314428676197</t>
  </si>
  <si>
    <t>-549.801915072867 234.60556328004 -295.503882006227</t>
  </si>
  <si>
    <t>-558.901574725761 236.618765317104 -378.878208377679</t>
  </si>
  <si>
    <t>-566.326461119258 239.886082064763 -462.378692074141</t>
  </si>
  <si>
    <t>-575.29467462716 245.971980456854 -584.556695281002</t>
  </si>
  <si>
    <t>-562.347028257025 251.520010277538 -661.639615578517</t>
  </si>
  <si>
    <t>-569.064313782493 274.547788447871 -529.557989899587</t>
  </si>
  <si>
    <t>-550.663606747519 426.74241266891 -500.664882421929</t>
  </si>
  <si>
    <t>-446.192368624154 449.843184420761 -239.646248074807</t>
  </si>
  <si>
    <t>-222.901739424374 402.161129728807 -197.028928170732</t>
  </si>
  <si>
    <t>-573.654733740642 212.055129816847 -532.334061549965</t>
  </si>
  <si>
    <t>-593.922451138482 59.0364299828943 -509.697070042912</t>
  </si>
  <si>
    <t>-605.189567470885 24.8927127804971 -229.901079606352</t>
  </si>
  <si>
    <t>-403.70169332211 123.235946189352 -290.56178190024</t>
  </si>
  <si>
    <t>-532.982949066497 328.449758651085 -96.6738301260784</t>
  </si>
  <si>
    <t>-558.85196215761 323.330857279593 318.063702921056</t>
  </si>
  <si>
    <t>-648.441514650076 320.480354640154 772.629127171505</t>
  </si>
  <si>
    <t>-500.150557514281 325.405156097333 834.833199702941</t>
  </si>
  <si>
    <t>-506.425329620341 145.900332738441 -95.3286401874963</t>
  </si>
  <si>
    <t>-506.37382003665 114.796692658281 319.080818289607</t>
  </si>
  <si>
    <t>-544.363723703942 42.321168848752 774.745147693043</t>
  </si>
  <si>
    <t>-393.120510157371 44.690404769889 829.551091940362</t>
  </si>
  <si>
    <t>9763-20170724T120936.343860700.bin</t>
  </si>
  <si>
    <t>-519.714174963904 237.440706139637 -94.3846818729039</t>
  </si>
  <si>
    <t>-538.488549112489 234.051828053609 -203.442194487892</t>
  </si>
  <si>
    <t>-549.609215876662 234.857503220866 -295.64591128826</t>
  </si>
  <si>
    <t>-558.62723655511 236.897814506207 -379.028395008363</t>
  </si>
  <si>
    <t>-565.995789574466 240.210333355351 -462.532072796662</t>
  </si>
  <si>
    <t>-574.908789530956 246.383379180832 -584.70985642232</t>
  </si>
  <si>
    <t>-561.856043921647 252.032307100235 -661.767756097283</t>
  </si>
  <si>
    <t>-568.825053183646 274.928272324115 -529.678759606524</t>
  </si>
  <si>
    <t>-550.95321420242 427.177292310192 -500.690792872035</t>
  </si>
  <si>
    <t>-445.566067427881 450.381669773783 -240.0498987622</t>
  </si>
  <si>
    <t>-222.485335574978 402.40245482884 -196.673296023822</t>
  </si>
  <si>
    <t>-573.170603622907 212.42117747936 -532.519727242612</t>
  </si>
  <si>
    <t>-592.748572812886 59.2868002060879 -510.04733180516</t>
  </si>
  <si>
    <t>-603.702835767879 24.9280814553756 -230.26508853537</t>
  </si>
  <si>
    <t>-403.029703848918 125.104084119593 -290.627447172262</t>
  </si>
  <si>
    <t>-533.481559127789 328.729741433856 -96.7617204663059</t>
  </si>
  <si>
    <t>-559.800020084146 323.265115710261 317.94308196743</t>
  </si>
  <si>
    <t>-648.442262502456 320.491219612276 772.685305215526</t>
  </si>
  <si>
    <t>-500.128204412234 325.498845736271 834.827840562714</t>
  </si>
  <si>
    <t>-506.252869556034 146.111607456689 -95.4147211017705</t>
  </si>
  <si>
    <t>-506.375331139008 114.731068273883 318.973792986354</t>
  </si>
  <si>
    <t>-544.350466777089 42.2022306297588 774.660847020891</t>
  </si>
  <si>
    <t>-393.140208236659 43.9589820769497 829.580830729847</t>
  </si>
  <si>
    <t>9763-20170724T120936.375946400.bin</t>
  </si>
  <si>
    <t>-519.860563905576 237.825011440476 -94.4580418658882</t>
  </si>
  <si>
    <t>-538.406184271951 234.42308256381 -203.554202030089</t>
  </si>
  <si>
    <t>-549.381530066804 235.245389239006 -295.77525428944</t>
  </si>
  <si>
    <t>-558.28695660812 237.309723522354 -379.169223108128</t>
  </si>
  <si>
    <t>-565.561013877889 240.658762027007 -462.679782322912</t>
  </si>
  <si>
    <t>-574.355795735903 246.899207865586 -584.862609077896</t>
  </si>
  <si>
    <t>-561.198780304444 252.653544496274 -661.894836175467</t>
  </si>
  <si>
    <t>-568.439957545274 275.420966992326 -529.801255406092</t>
  </si>
  <si>
    <t>-551.103350802142 427.706919874403 -500.746371118444</t>
  </si>
  <si>
    <t>-445.008736089916 451.262269019688 -240.424180871563</t>
  </si>
  <si>
    <t>-222.203190073456 402.69848671241 -196.290482744794</t>
  </si>
  <si>
    <t>-572.553540110094 212.900697574389 -532.698268511925</t>
  </si>
  <si>
    <t>-591.510768640362 59.6607531869881 -510.394658084939</t>
  </si>
  <si>
    <t>-602.726855523785 24.9582150518092 -230.665248996359</t>
  </si>
  <si>
    <t>-402.648537724966 126.663373812044 -290.442289037895</t>
  </si>
  <si>
    <t>-533.917045599301 329.121048158047 -96.8275321279932</t>
  </si>
  <si>
    <t>-560.657139358278 323.364474892952 317.846348023401</t>
  </si>
  <si>
    <t>-648.414605663939 320.583509000159 772.730958293124</t>
  </si>
  <si>
    <t>-500.074620557117 325.317869282836 834.833072320825</t>
  </si>
  <si>
    <t>-506.117215874635 146.515207009695 -95.4850285412573</t>
  </si>
  <si>
    <t>-506.284523740027 114.842982082856 318.881261446223</t>
  </si>
  <si>
    <t>-544.35703274905 42.1808541598614 774.555155600599</t>
  </si>
  <si>
    <t>-393.17443457221 44.0623906394187 829.547129971871</t>
  </si>
  <si>
    <t>9763-20170724T120936.440806500.bin</t>
  </si>
  <si>
    <t>-519.669066587056 238.563882510957 -94.5362860767633</t>
  </si>
  <si>
    <t>-537.846167516083 235.150871608409 -203.694169512502</t>
  </si>
  <si>
    <t>-548.518501394672 236.039850011244 -295.950040877396</t>
  </si>
  <si>
    <t>-557.150641322429 238.190162375782 -379.370686204707</t>
  </si>
  <si>
    <t>-564.150469036059 241.653159302653 -462.899963076416</t>
  </si>
  <si>
    <t>-572.541914820034 248.09080649829 -585.100842245244</t>
  </si>
  <si>
    <t>-559.175450938068 254.055752091432 -662.081139949209</t>
  </si>
  <si>
    <t>-566.936235654384 276.531618394846 -529.965217625164</t>
  </si>
  <si>
    <t>-550.210521102147 428.848969649996 -500.709047820037</t>
  </si>
  <si>
    <t>-443.656134424836 452.853857099834 -240.615862822134</t>
  </si>
  <si>
    <t>-221.413526358663 402.676627433756 -195.46044108866</t>
  </si>
  <si>
    <t>-570.783351938806 214.000573398694 -532.995170362673</t>
  </si>
  <si>
    <t>-589.115617785519 60.6255891796063 -511.071635109684</t>
  </si>
  <si>
    <t>-601.027088464734 24.5291251225833 -231.547565723015</t>
  </si>
  <si>
    <t>-401.461336719909 128.458195028104 -289.173576723986</t>
  </si>
  <si>
    <t>-534.037538822542 329.875731720316 -96.8967268079274</t>
  </si>
  <si>
    <t>-561.664532238333 323.58988687197 317.711284730589</t>
  </si>
  <si>
    <t>-648.362430759964 320.71276520263 772.793339743896</t>
  </si>
  <si>
    <t>-499.987599289583 325.323616443377 834.821344327349</t>
  </si>
  <si>
    <t>-505.52205634356 147.171121294232 -95.605470207692</t>
  </si>
  <si>
    <t>-506.013178553798 114.981917404029 318.720671234252</t>
  </si>
  <si>
    <t>-544.385091671652 42.1036893160142 774.343698787495</t>
  </si>
  <si>
    <t>-393.238995235559 44.1524988383126 829.429812047598</t>
  </si>
  <si>
    <t>9763-20170724T120936.505985300.bin</t>
  </si>
  <si>
    <t>-519.036150645149 238.955365638561 -94.5767557381594</t>
  </si>
  <si>
    <t>-536.953530695559 235.645948572087 -203.780698505825</t>
  </si>
  <si>
    <t>-547.363738029372 236.669220824755 -296.065135543789</t>
  </si>
  <si>
    <t>-555.740867969052 238.959850481417 -379.508013680449</t>
  </si>
  <si>
    <t>-562.466980196241 242.580847123693 -463.053155594228</t>
  </si>
  <si>
    <t>-570.437235574106 249.26899819251 -585.268758493649</t>
  </si>
  <si>
    <t>-556.877998609743 255.397682549256 -662.202608608774</t>
  </si>
  <si>
    <t>-565.011137541296 277.595944570794 -530.056757336777</t>
  </si>
  <si>
    <t>-548.128201261231 429.840530394503 -500.500195979163</t>
  </si>
  <si>
    <t>-443.208203411394 453.056431305974 -239.671839675087</t>
  </si>
  <si>
    <t>-221.017565075415 402.19712921277 -195.026873335222</t>
  </si>
  <si>
    <t>-568.86872636693 215.072703283199 -533.22667643278</t>
  </si>
  <si>
    <t>-587.291714662103 61.6841117812564 -511.50319273963</t>
  </si>
  <si>
    <t>-599.809412023585 25.1117951311069 -232.067405207649</t>
  </si>
  <si>
    <t>-400.044761264677 129.595579679497 -287.975636692745</t>
  </si>
  <si>
    <t>-533.261085570678 330.380475432106 -96.8639097603258</t>
  </si>
  <si>
    <t>-561.57262512594 323.61097545802 317.690330906028</t>
  </si>
  <si>
    <t>-648.342748886448 320.633082679928 772.802264104306</t>
  </si>
  <si>
    <t>-499.960282304399 325.472010837292 834.794530198827</t>
  </si>
  <si>
    <t>-505.087296126976 147.297029860265 -95.7360199978539</t>
  </si>
  <si>
    <t>-505.863103711324 114.837513039355 318.568669650905</t>
  </si>
  <si>
    <t>-544.359948914079 42.1555054634946 774.220657034035</t>
  </si>
  <si>
    <t>-393.283090517241 44.6242670910415 829.479068986505</t>
  </si>
  <si>
    <t>9763-20170724T120936.543088000.bin</t>
  </si>
  <si>
    <t>-518.59448935066 239.012908577395 -94.567690822588</t>
  </si>
  <si>
    <t>-536.432447023556 235.78606144408 -203.787176461098</t>
  </si>
  <si>
    <t>-546.736842904462 236.896524324031 -296.082448756457</t>
  </si>
  <si>
    <t>-555.00340045136 239.275492074913 -379.533912898569</t>
  </si>
  <si>
    <t>-561.604189857649 242.993565738605 -463.08470413603</t>
  </si>
  <si>
    <t>-569.375413211458 249.832877617638 -585.304842818394</t>
  </si>
  <si>
    <t>-555.725847277606 256.031299330574 -662.217038382732</t>
  </si>
  <si>
    <t>-564.026336790481 278.09090923254 -530.049858727954</t>
  </si>
  <si>
    <t>-547.110441106639 430.315152653626 -500.401950037991</t>
  </si>
  <si>
    <t>-442.931475064844 452.948974103882 -239.225593882305</t>
  </si>
  <si>
    <t>-220.757028833709 401.897479332694 -194.719665851721</t>
  </si>
  <si>
    <t>-567.904550247709 215.572892570211 -533.301656975127</t>
  </si>
  <si>
    <t>-586.496687455026 62.1868948307408 -511.707947205713</t>
  </si>
  <si>
    <t>-599.468734942364 25.5589555269853 -232.300254892761</t>
  </si>
  <si>
    <t>-399.334471642961 129.644646821913 -287.626679832633</t>
  </si>
  <si>
    <t>-532.525099109423 330.582400533675 -96.7914354900065</t>
  </si>
  <si>
    <t>-561.079182097739 323.593004504759 317.742559849264</t>
  </si>
  <si>
    <t>-648.315450301381 320.69800954133 772.787087102586</t>
  </si>
  <si>
    <t>-499.932244467214 325.384479716828 834.789425530624</t>
  </si>
  <si>
    <t>-504.940363757995 147.259192899229 -95.7434072053908</t>
  </si>
  <si>
    <t>-505.73120034842 114.686805669393 318.552405984388</t>
  </si>
  <si>
    <t>-544.317797397166 42.1685319387509 774.225906839874</t>
  </si>
  <si>
    <t>-393.284694021044 44.3838906288443 829.614736163721</t>
  </si>
  <si>
    <t>9763-20170724T120936.575168400.bin</t>
  </si>
  <si>
    <t>-518.11831859188 239.063080935249 -94.489642017007</t>
  </si>
  <si>
    <t>-535.904601113942 235.908550148206 -203.719663040905</t>
  </si>
  <si>
    <t>-546.130094296567 237.104996448746 -296.022601603654</t>
  </si>
  <si>
    <t>-554.311516014057 239.572981101297 -379.479824607306</t>
  </si>
  <si>
    <t>-560.813149091174 243.390987018538 -463.034076556152</t>
  </si>
  <si>
    <t>-568.424163702101 250.388035773554 -585.255233534059</t>
  </si>
  <si>
    <t>-554.674837859255 256.644539777818 -662.144964294055</t>
  </si>
  <si>
    <t>-563.12675856198 278.573285171522 -529.958180081522</t>
  </si>
  <si>
    <t>-546.056725355064 430.752213431645 -500.154615958503</t>
  </si>
  <si>
    <t>-442.518641281209 453.268158572548 -238.71339092538</t>
  </si>
  <si>
    <t>-220.430224040225 401.792816998173 -194.266196677205</t>
  </si>
  <si>
    <t>-567.042283838113 216.062119686659 -533.293024632141</t>
  </si>
  <si>
    <t>-585.803561944568 62.6814264568307 -511.85359147356</t>
  </si>
  <si>
    <t>-599.283506321435 25.912092435382 -232.488478792768</t>
  </si>
  <si>
    <t>-398.803889623392 129.53204004012 -287.436473269326</t>
  </si>
  <si>
    <t>-531.776701907328 330.736630619375 -96.6889070630527</t>
  </si>
  <si>
    <t>-560.396738560289 323.650996672965 317.83886811737</t>
  </si>
  <si>
    <t>-648.293990470528 320.661150530746 772.741518390251</t>
  </si>
  <si>
    <t>-499.928256616319 325.376232901588 834.783519722198</t>
  </si>
  <si>
    <t>-504.701350754176 147.337927972385 -95.6856871938625</t>
  </si>
  <si>
    <t>-505.514260111566 114.647371200891 318.60083084938</t>
  </si>
  <si>
    <t>-544.293737295225 42.1974577529161 774.251087105888</t>
  </si>
  <si>
    <t>-393.294061125025 44.4512352659026 829.729363635013</t>
  </si>
  <si>
    <t>9763-20170724T120936.645359700.bin</t>
  </si>
  <si>
    <t>-516.883457812934 239.406131271152 -94.2952761455757</t>
  </si>
  <si>
    <t>-534.64379516291 236.343084499703 -203.532041428857</t>
  </si>
  <si>
    <t>-544.76577072236 237.683247999398 -295.8444270497</t>
  </si>
  <si>
    <t>-552.81927566378 240.30827767758 -379.309464873292</t>
  </si>
  <si>
    <t>-559.15747199029 244.307546660074 -462.867499318139</t>
  </si>
  <si>
    <t>-566.489725429883 251.595317076136 -585.088877421469</t>
  </si>
  <si>
    <t>-552.486260297371 257.950562519516 -661.924654195441</t>
  </si>
  <si>
    <t>-561.237627457751 279.644277317056 -529.718247893978</t>
  </si>
  <si>
    <t>-543.662546400343 431.69977967666 -499.59832953637</t>
  </si>
  <si>
    <t>-440.972730476924 453.555155208716 -237.766909263965</t>
  </si>
  <si>
    <t>-219.087061931864 401.296325669584 -193.221539102116</t>
  </si>
  <si>
    <t>-565.3071845552 217.150729469696 -533.200255819328</t>
  </si>
  <si>
    <t>-584.596256144395 63.7886964356699 -512.029106240497</t>
  </si>
  <si>
    <t>-598.523371524235 26.2337982712668 -232.790347892098</t>
  </si>
  <si>
    <t>-397.324278317495 128.787243705186 -287.106747848153</t>
  </si>
  <si>
    <t>-530.110562690689 331.090895305619 -96.4422576245054</t>
  </si>
  <si>
    <t>-558.85185857215 324.05606206395 318.078006916931</t>
  </si>
  <si>
    <t>-648.221644782441 320.609548349523 772.636083101374</t>
  </si>
  <si>
    <t>-499.905558239468 325.468570671137 834.785565843121</t>
  </si>
  <si>
    <t>-503.858172500827 147.760412843264 -95.5330894841964</t>
  </si>
  <si>
    <t>-504.903346297375 114.886335710807 318.738350558374</t>
  </si>
  <si>
    <t>-544.306206727121 42.1970823020872 774.285971798495</t>
  </si>
  <si>
    <t>-393.325716767115 44.1308120609128 829.828721328978</t>
  </si>
  <si>
    <t>9763-20170724T120936.677444300.bin</t>
  </si>
  <si>
    <t>-516.213358832797 239.709433264602 -94.2078239732067</t>
  </si>
  <si>
    <t>-533.950983757138 236.704980804385 -203.449990011422</t>
  </si>
  <si>
    <t>-544.030815667929 238.133434268466 -295.765759226218</t>
  </si>
  <si>
    <t>-552.036109705185 240.854366442299 -379.232134864206</t>
  </si>
  <si>
    <t>-558.315360393717 244.964547207606 -462.789316283637</t>
  </si>
  <si>
    <t>-565.549085804019 252.430747127588 -585.005908398814</t>
  </si>
  <si>
    <t>-551.41948968527 258.834852743821 -661.814418554826</t>
  </si>
  <si>
    <t>-560.301937408085 280.396238517712 -529.592626298518</t>
  </si>
  <si>
    <t>-542.392410132891 432.372565269619 -499.293935941081</t>
  </si>
  <si>
    <t>-440.466485360151 453.772823821489 -237.126590981881</t>
  </si>
  <si>
    <t>-218.51655241497 401.539075715191 -192.872914930236</t>
  </si>
  <si>
    <t>-564.448099454699 217.91288460354 -533.164086545026</t>
  </si>
  <si>
    <t>-584.007913698647 64.5754919961912 -512.09685128379</t>
  </si>
  <si>
    <t>-598.071750509086 26.7547865732481 -232.900830680634</t>
  </si>
  <si>
    <t>-396.597292236988 128.843916832942 -287.070366400163</t>
  </si>
  <si>
    <t>-529.260440711559 331.391766404483 -96.3353174243675</t>
  </si>
  <si>
    <t>-558.174837224684 324.260363509468 318.171238370542</t>
  </si>
  <si>
    <t>-648.17320398037 320.650587289004 772.591976832131</t>
  </si>
  <si>
    <t>-499.87725822186 325.33437014514 834.802759202588</t>
  </si>
  <si>
    <t>-503.39071500377 148.015059307239 -95.4756114302209</t>
  </si>
  <si>
    <t>-504.581615282796 115.036961076375 318.787148856474</t>
  </si>
  <si>
    <t>-544.277703180724 42.1844356600041 774.298548838444</t>
  </si>
  <si>
    <t>-393.330390241147 44.0375167670995 829.93403489329</t>
  </si>
  <si>
    <t>9763-20170724T120936.740624100.bin</t>
  </si>
  <si>
    <t>-515.044828291351 240.323834149237 -94.0704247037718</t>
  </si>
  <si>
    <t>-532.676711301566 237.447314740509 -203.333154134822</t>
  </si>
  <si>
    <t>-542.6616861035 239.031786497246 -295.656657548478</t>
  </si>
  <si>
    <t>-550.578672878784 241.915823254642 -379.126068625395</t>
  </si>
  <si>
    <t>-556.766602804817 246.210951178514 -462.680692769255</t>
  </si>
  <si>
    <t>-563.863359127541 253.971286986521 -584.886892277425</t>
  </si>
  <si>
    <t>-549.587345177992 260.419281058166 -661.664691339267</t>
  </si>
  <si>
    <t>-558.648655091018 281.801716593166 -529.40246842202</t>
  </si>
  <si>
    <t>-540.682488041128 433.719111711233 -498.782126831398</t>
  </si>
  <si>
    <t>-439.57090207235 454.369216343198 -236.239468808409</t>
  </si>
  <si>
    <t>-217.45359314678 401.887194965883 -193.13408328415</t>
  </si>
  <si>
    <t>-562.850002124643 219.330950443616 -533.125400655576</t>
  </si>
  <si>
    <t>-582.696550841995 65.9973295880041 -512.35027008297</t>
  </si>
  <si>
    <t>-597.335784293844 27.8696301235636 -233.225616032425</t>
  </si>
  <si>
    <t>-395.496316013602 129.324429054199 -287.228453564083</t>
  </si>
  <si>
    <t>-527.734015466324 332.085592129564 -96.1546933112631</t>
  </si>
  <si>
    <t>-557.04747556518 324.613670696154 318.317855139069</t>
  </si>
  <si>
    <t>-648.137431362184 320.520094144981 772.526888471658</t>
  </si>
  <si>
    <t>-499.893467566482 325.517610506903 834.836986181039</t>
  </si>
  <si>
    <t>-502.600884273195 148.595362561248 -95.3565250597204</t>
  </si>
  <si>
    <t>-503.975175651367 114.990937742337 318.855296680823</t>
  </si>
  <si>
    <t>-544.136004067752 42.1146564153753 774.3628824391</t>
  </si>
  <si>
    <t>-393.30253623524 43.2291188523541 830.325674187593</t>
  </si>
  <si>
    <t>9763-20170724T120936.773712700.bin</t>
  </si>
  <si>
    <t>-514.518186050832 240.617743715598 -93.9838395655183</t>
  </si>
  <si>
    <t>-532.101786139933 237.785234464916 -203.255439564447</t>
  </si>
  <si>
    <t>-542.028956349787 239.434367665915 -295.584129697324</t>
  </si>
  <si>
    <t>-549.885805443989 242.388091368055 -379.056610258903</t>
  </si>
  <si>
    <t>-556.005428125648 246.76275755252 -462.612386221379</t>
  </si>
  <si>
    <t>-562.992723613066 254.650338499199 -584.816597672254</t>
  </si>
  <si>
    <t>-548.63071414748 261.131287497073 -661.575602618554</t>
  </si>
  <si>
    <t>-557.812695695029 282.421797924999 -529.29946599007</t>
  </si>
  <si>
    <t>-539.69142961779 434.288761400193 -498.518612593928</t>
  </si>
  <si>
    <t>-439.03326798636 454.662407116245 -235.780231126917</t>
  </si>
  <si>
    <t>-216.913150208033 401.996202445724 -192.914687567239</t>
  </si>
  <si>
    <t>-562.040753904417 219.957015990693 -533.089421500054</t>
  </si>
  <si>
    <t>-581.983351413024 66.6205808758875 -512.464569940338</t>
  </si>
  <si>
    <t>-596.769439196699 28.1508997869566 -233.394612996519</t>
  </si>
  <si>
    <t>-395.006702493925 129.819663025162 -287.281599134358</t>
  </si>
  <si>
    <t>-527.08159045917 332.398252765539 -96.040155448359</t>
  </si>
  <si>
    <t>-556.37393752829 324.967446204893 318.434561352758</t>
  </si>
  <si>
    <t>-648.103513568509 320.560321711663 772.492801428502</t>
  </si>
  <si>
    <t>-499.884871526807 325.461685431905 834.870994163513</t>
  </si>
  <si>
    <t>-502.130711663028 148.872581803279 -95.2888798972562</t>
  </si>
  <si>
    <t>-503.605448800617 115.056795985926 318.905403596567</t>
  </si>
  <si>
    <t>-544.035558175639 42.1153808619019 774.399888524862</t>
  </si>
  <si>
    <t>-393.277421336822 43.4147312842742 830.561525463854</t>
  </si>
  <si>
    <t>9763-20170724T120936.844906800.bin</t>
  </si>
  <si>
    <t>-513.457348584586 241.085414870085 -93.7392121394146</t>
  </si>
  <si>
    <t>-530.968215321232 238.344252933158 -203.024869379388</t>
  </si>
  <si>
    <t>-540.785063487119 240.099124890967 -295.363294645414</t>
  </si>
  <si>
    <t>-548.521737184252 243.158205694265 -378.843279519323</t>
  </si>
  <si>
    <t>-554.499750510877 247.647826463563 -462.403144523756</t>
  </si>
  <si>
    <t>-561.256293519517 255.711953567012 -584.608976977123</t>
  </si>
  <si>
    <t>-546.738406526675 262.25924355964 -661.332895700658</t>
  </si>
  <si>
    <t>-556.164089870859 283.40204197328 -529.042927015228</t>
  </si>
  <si>
    <t>-537.950125093618 435.188275040231 -497.983424898936</t>
  </si>
  <si>
    <t>-438.323112569994 455.601929584471 -234.855419507399</t>
  </si>
  <si>
    <t>-216.154720827658 402.614175910233 -192.641292036673</t>
  </si>
  <si>
    <t>-560.41904754431 220.945091593785 -532.929145617</t>
  </si>
  <si>
    <t>-580.503967025763 67.5908498182421 -512.481913651098</t>
  </si>
  <si>
    <t>-595.521788788493 28.9924121952602 -233.442257710878</t>
  </si>
  <si>
    <t>-393.745291593597 130.862773983313 -286.894671786317</t>
  </si>
  <si>
    <t>-525.891337686547 332.842821805349 -95.7719953794218</t>
  </si>
  <si>
    <t>-554.750650533501 325.515806149567 318.73502846201</t>
  </si>
  <si>
    <t>-648.046294632665 320.480139796616 772.413563174525</t>
  </si>
  <si>
    <t>-499.904764905325 325.536436163663 834.96231741293</t>
  </si>
  <si>
    <t>-501.233619582863 149.290176405322 -95.1191696989953</t>
  </si>
  <si>
    <t>-502.769131127741 115.247248507215 319.056269130886</t>
  </si>
  <si>
    <t>-543.813975804785 42.0739285205423 774.471911224071</t>
  </si>
  <si>
    <t>-393.222030522007 43.7596008133658 831.067246979321</t>
  </si>
  <si>
    <t>9763-20170724T120936.908778400.bin</t>
  </si>
  <si>
    <t>-512.452241682334 241.68018737686 -93.5003830576755</t>
  </si>
  <si>
    <t>-529.99911726122 239.011646109986 -202.782034187312</t>
  </si>
  <si>
    <t>-539.797731336092 240.84478197949 -295.120930112656</t>
  </si>
  <si>
    <t>-547.499165903768 243.982145062567 -378.601369386677</t>
  </si>
  <si>
    <t>-553.423691162758 248.557354766241 -462.160305565036</t>
  </si>
  <si>
    <t>-560.082380203346 256.754711995206 -584.362546502385</t>
  </si>
  <si>
    <t>-545.448812342028 263.355720178507 -661.060051680311</t>
  </si>
  <si>
    <t>-555.066508063469 284.386309002128 -528.760512141878</t>
  </si>
  <si>
    <t>-537.171560393568 436.195040591992 -497.61942476255</t>
  </si>
  <si>
    <t>-437.986578176454 456.653919019974 -234.328016737588</t>
  </si>
  <si>
    <t>-215.394669987023 404.560685192971 -193.246856722471</t>
  </si>
  <si>
    <t>-559.254657857533 221.929247401618 -532.7221267944</t>
  </si>
  <si>
    <t>-579.186798573471 68.5251553391392 -512.478782536563</t>
  </si>
  <si>
    <t>-594.659840540486 29.5079998706233 -233.521983842034</t>
  </si>
  <si>
    <t>-392.908486742262 131.59439785508 -286.65672372996</t>
  </si>
  <si>
    <t>-524.666800834081 333.475516577214 -95.4949030155724</t>
  </si>
  <si>
    <t>-553.240817761514 326.177372900312 319.032419974571</t>
  </si>
  <si>
    <t>-647.984694062879 320.533087396031 772.35723659744</t>
  </si>
  <si>
    <t>-499.919771886996 325.644166729124 835.082694647024</t>
  </si>
  <si>
    <t>-500.496811747679 149.89007558518 -94.916358855785</t>
  </si>
  <si>
    <t>-502.075324027567 115.509478642141 319.231071794343</t>
  </si>
  <si>
    <t>-543.653046631121 42.0446561279841 774.528627685658</t>
  </si>
  <si>
    <t>-393.180971000637 43.418023249204 831.450426889338</t>
  </si>
  <si>
    <t>9763-20170724T120936.940863800.bin</t>
  </si>
  <si>
    <t>-512.021408146134 241.963947149753 -93.3582753544863</t>
  </si>
  <si>
    <t>-529.615744250966 239.291947571841 -202.63219679395</t>
  </si>
  <si>
    <t>-539.42462723324 241.152643133204 -294.969451792542</t>
  </si>
  <si>
    <t>-547.122621636445 244.325442968146 -378.448799284002</t>
  </si>
  <si>
    <t>-553.030532276967 248.946893171966 -462.006512503079</t>
  </si>
  <si>
    <t>-559.650146874405 257.223206818851 -584.205448516017</t>
  </si>
  <si>
    <t>-544.92528621657 263.857906499406 -660.882652123606</t>
  </si>
  <si>
    <t>-554.673041679862 284.820126883087 -528.582885827884</t>
  </si>
  <si>
    <t>-536.902328028108 436.630790676404 -497.350755950612</t>
  </si>
  <si>
    <t>-437.487758703556 457.152972449868 -234.150899200029</t>
  </si>
  <si>
    <t>-214.673841247213 405.440491873451 -193.798619197396</t>
  </si>
  <si>
    <t>-558.817991046377 222.363117761186 -532.588408153664</t>
  </si>
  <si>
    <t>-578.664810926665 68.944464649376 -512.450444104587</t>
  </si>
  <si>
    <t>-594.035196996384 29.8558502537721 -233.497931614658</t>
  </si>
  <si>
    <t>-392.323001596993 132.074420291965 -286.527376946046</t>
  </si>
  <si>
    <t>-524.169201670744 333.735542164339 -95.3511277925709</t>
  </si>
  <si>
    <t>-552.339453180675 326.61621529305 319.206899237211</t>
  </si>
  <si>
    <t>-647.948877122864 320.581891958 772.30758589252</t>
  </si>
  <si>
    <t>-499.926405928886 325.640336143606 835.137234041044</t>
  </si>
  <si>
    <t>-500.074529461781 150.228576599726 -94.8056507231564</t>
  </si>
  <si>
    <t>-501.699091096345 115.71636987173 319.330657249411</t>
  </si>
  <si>
    <t>-543.60692405476 42.0625342619426 774.558316159901</t>
  </si>
  <si>
    <t>-393.168456458265 43.1981404414771 831.574214874102</t>
  </si>
  <si>
    <t>9763-20170724T120937.008049000.bin</t>
  </si>
  <si>
    <t>-511.118203334446 242.532911158967 -93.1113457217555</t>
  </si>
  <si>
    <t>-528.88559087707 239.83750395022 -202.356656274656</t>
  </si>
  <si>
    <t>-538.762440795774 241.698862927356 -294.686543107991</t>
  </si>
  <si>
    <t>-546.489453533368 244.876258374672 -378.163156098589</t>
  </si>
  <si>
    <t>-552.393609171105 249.505842261679 -461.720588182119</t>
  </si>
  <si>
    <t>-558.971481505897 257.796573893441 -583.920968204485</t>
  </si>
  <si>
    <t>-544.053585762116 264.462784333129 -660.557913350306</t>
  </si>
  <si>
    <t>-554.074332968602 285.390656801457 -528.289799856903</t>
  </si>
  <si>
    <t>-536.734989195666 437.233263540767 -496.986318043662</t>
  </si>
  <si>
    <t>-436.349573791697 457.997051701278 -234.174132965129</t>
  </si>
  <si>
    <t>-213.123540578507 407.131475406212 -195.041596626667</t>
  </si>
  <si>
    <t>-558.09604621377 222.926652859487 -532.311186990418</t>
  </si>
  <si>
    <t>-577.502518028267 69.4329467322343 -512.32239867073</t>
  </si>
  <si>
    <t>-592.666983580886 29.9812564713804 -233.409881846502</t>
  </si>
  <si>
    <t>-391.259097271065 132.846229238743 -286.34514069827</t>
  </si>
  <si>
    <t>-523.321274962322 334.128637668843 -95.0768970179356</t>
  </si>
  <si>
    <t>-550.538598808 327.315627239057 319.549889906948</t>
  </si>
  <si>
    <t>-647.886833796099 320.521108427156 772.181536299596</t>
  </si>
  <si>
    <t>-499.956298400305 325.855315297918 835.204956963774</t>
  </si>
  <si>
    <t>-499.132458782188 150.968240020266 -94.5925923381434</t>
  </si>
  <si>
    <t>-500.802833788695 116.338249934956 319.533652260778</t>
  </si>
  <si>
    <t>-543.587299361939 41.9619407035298 774.566523554935</t>
  </si>
  <si>
    <t>-393.162657684774 42.7699972115422 831.624472773414</t>
  </si>
  <si>
    <t>9763-20170724T120937.041137500.bin</t>
  </si>
  <si>
    <t>-510.791352465437 243.000993557324 -93.0495220816242</t>
  </si>
  <si>
    <t>-528.6329029551 240.280779595638 -202.282227660589</t>
  </si>
  <si>
    <t>-538.576784418493 242.126434395024 -294.605234712629</t>
  </si>
  <si>
    <t>-546.365725675729 245.290319613145 -378.076543786143</t>
  </si>
  <si>
    <t>-552.333047875568 249.907658678477 -461.630247938774</t>
  </si>
  <si>
    <t>-559.004447905454 258.181428274593 -583.826579247533</t>
  </si>
  <si>
    <t>-544.02074191526 264.849955716687 -660.450485703555</t>
  </si>
  <si>
    <t>-554.105801670301 285.785544482052 -528.200473233392</t>
  </si>
  <si>
    <t>-537.069790724018 437.658343418187 -496.890061625451</t>
  </si>
  <si>
    <t>-435.787697499261 458.534142546722 -234.431080313869</t>
  </si>
  <si>
    <t>-212.384752280119 408.147612710607 -195.690172465072</t>
  </si>
  <si>
    <t>-558.048456022807 223.316047383847 -532.215080831229</t>
  </si>
  <si>
    <t>-577.182778554216 69.7705327747772 -512.293062097707</t>
  </si>
  <si>
    <t>-592.032443431866 30.183061550953 -233.382732324219</t>
  </si>
  <si>
    <t>-390.841562103053 133.452862011709 -286.355723757147</t>
  </si>
  <si>
    <t>-523.167808838275 334.495010197455 -95.0188722199745</t>
  </si>
  <si>
    <t>-550.298701221599 327.483629734293 319.610348131253</t>
  </si>
  <si>
    <t>-647.853130950861 320.559733294916 772.143059189352</t>
  </si>
  <si>
    <t>-499.954632081138 325.845162247604 835.245504560865</t>
  </si>
  <si>
    <t>-498.716998366368 151.549123068558 -94.5220790898886</t>
  </si>
  <si>
    <t>-500.364315912174 116.817631307032 319.595757758386</t>
  </si>
  <si>
    <t>-543.617218143891 41.9973481921913 774.515793254763</t>
  </si>
  <si>
    <t>-393.177510434295 43.1188160315285 831.528589893681</t>
  </si>
  <si>
    <t>9763-20170724T120937.078236400.bin</t>
  </si>
  <si>
    <t>-510.566483414524 243.580776974088 -93.0405604316248</t>
  </si>
  <si>
    <t>-528.440044767724 240.830507855965 -202.267320690214</t>
  </si>
  <si>
    <t>-538.455893967026 242.655418247516 -294.582908072756</t>
  </si>
  <si>
    <t>-546.327242015952 245.800910215165 -378.047223194184</t>
  </si>
  <si>
    <t>-552.394114480973 250.401613609636 -461.594599077267</t>
  </si>
  <si>
    <t>-559.229435910479 258.653770291517 -583.78345313563</t>
  </si>
  <si>
    <t>-544.197843887524 265.311329698519 -660.398868420499</t>
  </si>
  <si>
    <t>-554.295928159229 286.270246082533 -528.166564406955</t>
  </si>
  <si>
    <t>-537.495651796679 438.176764367197 -496.839330862932</t>
  </si>
  <si>
    <t>-435.160864125488 459.142770934354 -234.796264341749</t>
  </si>
  <si>
    <t>-211.686618784702 409.006188093984 -196.142512138507</t>
  </si>
  <si>
    <t>-558.164387608874 223.795128098333 -532.169454325893</t>
  </si>
  <si>
    <t>-576.989400345399 70.2161533407741 -512.277342335965</t>
  </si>
  <si>
    <t>-591.365966224961 30.6047130726135 -233.345693423108</t>
  </si>
  <si>
    <t>-390.438351179795 134.319784318162 -286.447179764587</t>
  </si>
  <si>
    <t>-523.124928674672 334.968072001377 -95.0172573020533</t>
  </si>
  <si>
    <t>-550.568740573326 327.575159121518 319.584743899979</t>
  </si>
  <si>
    <t>-647.823457677871 320.582857471429 772.123069555094</t>
  </si>
  <si>
    <t>-499.955234599055 325.96509167462 835.288310807682</t>
  </si>
  <si>
    <t>-498.309723581759 152.304470760059 -94.4921932297999</t>
  </si>
  <si>
    <t>-500.017984345444 117.358237255683 319.607357401708</t>
  </si>
  <si>
    <t>-543.646806067813 42.0296921274678 774.416963896098</t>
  </si>
  <si>
    <t>-393.193974320642 43.2974656260437 831.392136213336</t>
  </si>
  <si>
    <t>9763-20170724T120937.138173900.bin</t>
  </si>
  <si>
    <t>-510.375499601951 245.276240235922 -93.1255836774596</t>
  </si>
  <si>
    <t>-528.213169693425 242.45136908206 -202.356236477746</t>
  </si>
  <si>
    <t>-538.305768734231 244.229031690677 -294.664445354442</t>
  </si>
  <si>
    <t>-546.287506998638 247.33551444198 -378.119674526623</t>
  </si>
  <si>
    <t>-552.505014465338 251.90327415876 -461.657805911509</t>
  </si>
  <si>
    <t>-559.603534660598 260.115052000268 -583.834278155374</t>
  </si>
  <si>
    <t>-544.566086985553 266.750460182067 -660.450701283724</t>
  </si>
  <si>
    <t>-554.62083082218 287.753928859862 -528.233095246867</t>
  </si>
  <si>
    <t>-538.21132868077 439.683656841816 -496.859296045564</t>
  </si>
  <si>
    <t>-434.136242688712 461.386543066842 -235.562626570267</t>
  </si>
  <si>
    <t>-210.63539992627 411.103920904744 -197.253844002081</t>
  </si>
  <si>
    <t>-558.356733978501 225.26967494254 -532.21559120763</t>
  </si>
  <si>
    <t>-576.707311852021 71.6324820684017 -512.292084893294</t>
  </si>
  <si>
    <t>-590.11968715854 32.0874417562927 -233.303012658082</t>
  </si>
  <si>
    <t>-389.703853053569 136.539931482619 -286.891998759799</t>
  </si>
  <si>
    <t>-523.206510935298 336.348091348382 -95.1628240398527</t>
  </si>
  <si>
    <t>-551.780300847355 328.258921396313 319.349835351621</t>
  </si>
  <si>
    <t>-647.742251982549 320.829528086049 772.118288049312</t>
  </si>
  <si>
    <t>-499.892083779479 325.83794695832 835.356472590656</t>
  </si>
  <si>
    <t>-497.719855099543 154.299208545961 -94.5049307684569</t>
  </si>
  <si>
    <t>-499.875955795499 118.828595051028 319.547928359391</t>
  </si>
  <si>
    <t>-543.78090015432 41.9759910235796 774.073507050954</t>
  </si>
  <si>
    <t>-393.253891286825 43.475955979523 830.846567267087</t>
  </si>
  <si>
    <t>9763-20170724T120937.178285500.bin</t>
  </si>
  <si>
    <t>-510.326089909606 246.148434190578 -93.2116478306252</t>
  </si>
  <si>
    <t>-528.103744993499 243.297636457977 -202.451462192039</t>
  </si>
  <si>
    <t>-538.187264104133 245.058119693784 -294.761035131523</t>
  </si>
  <si>
    <t>-546.17722040236 248.151057834379 -378.216013034895</t>
  </si>
  <si>
    <t>-552.419107337554 252.708353863496 -461.752792736727</t>
  </si>
  <si>
    <t>-559.570919983413 260.908385001123 -583.926993866201</t>
  </si>
  <si>
    <t>-544.578390794702 267.542930866072 -660.552089597624</t>
  </si>
  <si>
    <t>-554.582848698789 288.553606102996 -528.329330096643</t>
  </si>
  <si>
    <t>-538.315541873122 440.495714350675 -496.958561881249</t>
  </si>
  <si>
    <t>-433.842490686778 462.833914426879 -235.874335084389</t>
  </si>
  <si>
    <t>-210.218338669207 412.70345390938 -198.089424701501</t>
  </si>
  <si>
    <t>-558.282704857779 226.066777750182 -532.306791542065</t>
  </si>
  <si>
    <t>-576.520198853649 72.4155673869577 -512.345963772569</t>
  </si>
  <si>
    <t>-589.552331073467 32.9441136516268 -233.328355909952</t>
  </si>
  <si>
    <t>-389.377861096909 137.807663022483 -287.015832682473</t>
  </si>
  <si>
    <t>-523.25080111944 337.017089060377 -95.2729705352469</t>
  </si>
  <si>
    <t>-552.39443194297 328.495010866732 319.191300816619</t>
  </si>
  <si>
    <t>-647.743152666333 320.84692732106 772.127363807552</t>
  </si>
  <si>
    <t>-499.891366840953 325.900275496309 835.358140853713</t>
  </si>
  <si>
    <t>-497.60526773062 155.242877005923 -94.5931845240819</t>
  </si>
  <si>
    <t>-500.187003663808 119.544824716703 319.437702774124</t>
  </si>
  <si>
    <t>-543.894174118746 42.0780191709819 773.856270117371</t>
  </si>
  <si>
    <t>-393.309336313427 44.4727690292673 830.44526165678</t>
  </si>
  <si>
    <t>9763-20170724T120937.240465600.bin</t>
  </si>
  <si>
    <t>-510.431626242321 247.261849063077 -93.4978916246147</t>
  </si>
  <si>
    <t>-528.105660082464 244.435618186024 -202.755060974773</t>
  </si>
  <si>
    <t>-538.127038511349 246.15055302984 -295.072291109539</t>
  </si>
  <si>
    <t>-546.073981808591 249.178097410635 -378.533773370432</t>
  </si>
  <si>
    <t>-552.28745001557 253.647706730771 -462.077469423579</t>
  </si>
  <si>
    <t>-559.415547989859 261.695350892177 -584.263196477017</t>
  </si>
  <si>
    <t>-544.577208399188 268.301243434655 -660.920814197226</t>
  </si>
  <si>
    <t>-554.464743399561 289.411308043065 -528.697480078782</t>
  </si>
  <si>
    <t>-538.48357291561 441.409193931601 -497.413009966281</t>
  </si>
  <si>
    <t>-433.040920480655 464.49826893315 -236.784313958371</t>
  </si>
  <si>
    <t>-209.152758385317 414.917155143234 -199.847495416796</t>
  </si>
  <si>
    <t>-558.110953745782 226.916509582225 -532.600869155383</t>
  </si>
  <si>
    <t>-576.074563444236 73.2582379831738 -512.498667651464</t>
  </si>
  <si>
    <t>-589.061341308321 34.0052857287067 -233.448269808826</t>
  </si>
  <si>
    <t>-389.28075069694 139.64678687702 -287.077929500946</t>
  </si>
  <si>
    <t>-523.23706936831 338.123487203533 -95.4918567609781</t>
  </si>
  <si>
    <t>-553.400282249714 328.9783104612 318.886226354612</t>
  </si>
  <si>
    <t>-647.743964538354 321.011574829258 772.12740474581</t>
  </si>
  <si>
    <t>-499.871985182857 325.83778388931 835.32885051294</t>
  </si>
  <si>
    <t>-497.857626405323 156.261010610928 -94.8910322165243</t>
  </si>
  <si>
    <t>-500.785400128228 119.84423114035 319.074923998184</t>
  </si>
  <si>
    <t>-543.984422785521 41.9995573335539 773.526669588959</t>
  </si>
  <si>
    <t>-393.33492823699 44.0399236466299 829.957112399074</t>
  </si>
  <si>
    <t>9763-20170724T120937.277564100.bin</t>
  </si>
  <si>
    <t>-510.572058069381 247.435501747318 -93.5907535107642</t>
  </si>
  <si>
    <t>-528.212142068648 244.631532911669 -202.853990049163</t>
  </si>
  <si>
    <t>-538.180300033238 246.32284747196 -295.177390461975</t>
  </si>
  <si>
    <t>-546.070393501082 249.31249386254 -378.645676537726</t>
  </si>
  <si>
    <t>-552.219132939572 253.726082095764 -462.197108921057</t>
  </si>
  <si>
    <t>-559.244403179059 261.672740232541 -584.395326586551</t>
  </si>
  <si>
    <t>-544.484468772873 268.267281970561 -661.069109979107</t>
  </si>
  <si>
    <t>-554.319797064044 289.433380223527 -528.849701084252</t>
  </si>
  <si>
    <t>-538.333740414335 441.456030498502 -497.677557657889</t>
  </si>
  <si>
    <t>-432.637593780552 464.968960622856 -237.189392494636</t>
  </si>
  <si>
    <t>-208.677629224587 415.458737469862 -200.594277866738</t>
  </si>
  <si>
    <t>-558.003804308612 226.93791567024 -532.70202545109</t>
  </si>
  <si>
    <t>-576.018443281527 73.3048795459486 -512.528402745079</t>
  </si>
  <si>
    <t>-589.035679374936 34.0599252543959 -233.478479857095</t>
  </si>
  <si>
    <t>-389.340870597579 139.929331213474 -286.978261402158</t>
  </si>
  <si>
    <t>-523.249903550654 338.381463689838 -95.5704649579899</t>
  </si>
  <si>
    <t>-553.343030623271 329.208287637634 318.81208394978</t>
  </si>
  <si>
    <t>-647.707303745785 321.155539361417 772.068032438694</t>
  </si>
  <si>
    <t>-499.848242297109 325.833749250627 835.31074864765</t>
  </si>
  <si>
    <t>-498.085997299824 156.331959941792 -95.0247429187687</t>
  </si>
  <si>
    <t>-500.956252528237 119.835570154808 318.934610228612</t>
  </si>
  <si>
    <t>-543.992580019758 41.94303392493 773.423617594475</t>
  </si>
  <si>
    <t>-393.332159105409 43.6594776821764 829.835722050213</t>
  </si>
  <si>
    <t>9763-20170724T120937.342746100.bin</t>
  </si>
  <si>
    <t>-510.318923608436 247.647516135457 -93.6673311482907</t>
  </si>
  <si>
    <t>-528.011943582965 244.893069812683 -202.923329143717</t>
  </si>
  <si>
    <t>-537.914756614226 246.545330708284 -295.25453508576</t>
  </si>
  <si>
    <t>-545.703345039077 249.464814821859 -378.734674038352</t>
  </si>
  <si>
    <t>-551.709313214027 253.771058240128 -462.302281150697</t>
  </si>
  <si>
    <t>-558.481627286476 261.518171037047 -584.527558628691</t>
  </si>
  <si>
    <t>-543.848475279722 268.09326955264 -661.22734911131</t>
  </si>
  <si>
    <t>-553.638790639648 289.367833051829 -529.019125281757</t>
  </si>
  <si>
    <t>-537.548843960835 441.410174521515 -498.024467800473</t>
  </si>
  <si>
    <t>-431.386909000034 465.375357867869 -237.767050563823</t>
  </si>
  <si>
    <t>-207.445370821565 415.807444265806 -201.1372613521</t>
  </si>
  <si>
    <t>-557.381194024151 226.869874174663 -532.773069497572</t>
  </si>
  <si>
    <t>-575.539327368626 73.2624126141914 -512.404332285047</t>
  </si>
  <si>
    <t>-589.064857594214 34.4161516234781 -233.322678178485</t>
  </si>
  <si>
    <t>-389.320637302246 140.249774534295 -286.70785154599</t>
  </si>
  <si>
    <t>-522.85388086534 338.747108977677 -95.5763070893647</t>
  </si>
  <si>
    <t>-552.369536371706 329.704114945734 318.850634953292</t>
  </si>
  <si>
    <t>-647.635406651846 321.265218149539 771.894263220914</t>
  </si>
  <si>
    <t>-499.84802676005 325.75762345406 835.317731123517</t>
  </si>
  <si>
    <t>-497.978822347469 156.530868540058 -95.1495379569112</t>
  </si>
  <si>
    <t>-500.745941469329 120.035089824701 318.810594963449</t>
  </si>
  <si>
    <t>-543.955920049022 41.8756100528681 773.262352169049</t>
  </si>
  <si>
    <t>-393.31388138857 43.6035665044938 829.723167271516</t>
  </si>
  <si>
    <t>9763-20170724T120937.375839900.bin</t>
  </si>
  <si>
    <t>-509.979258722732 247.854534302532 -93.6656821149742</t>
  </si>
  <si>
    <t>-527.718597831326 245.121504686621 -202.914597557338</t>
  </si>
  <si>
    <t>-537.631989625986 246.769146963315 -295.244832375864</t>
  </si>
  <si>
    <t>-545.419290370864 249.67443538054 -378.7256472242</t>
  </si>
  <si>
    <t>-551.413280264113 253.955700299705 -462.295262367998</t>
  </si>
  <si>
    <t>-558.156742100178 261.654375709477 -584.525252797535</t>
  </si>
  <si>
    <t>-543.58883209464 268.217687983964 -661.238359385482</t>
  </si>
  <si>
    <t>-553.30853834784 289.524992898861 -529.027781769946</t>
  </si>
  <si>
    <t>-537.14770171018 441.565028739382 -498.07549831297</t>
  </si>
  <si>
    <t>-430.857066959907 465.750623628935 -237.891126556943</t>
  </si>
  <si>
    <t>-206.917193959932 415.992826991524 -201.509436513911</t>
  </si>
  <si>
    <t>-557.087002939612 227.027621201899 -532.755677476919</t>
  </si>
  <si>
    <t>-575.365415776541 73.4416805722904 -512.29040509347</t>
  </si>
  <si>
    <t>-589.054339587225 34.933824073642 -233.169761216121</t>
  </si>
  <si>
    <t>-389.145434313768 140.400159391926 -286.665351262589</t>
  </si>
  <si>
    <t>-522.480438983927 338.967225255632 -95.539442623493</t>
  </si>
  <si>
    <t>-551.882111560689 329.886326981723 318.894766207226</t>
  </si>
  <si>
    <t>-647.623980634754 321.254066732723 771.834236885074</t>
  </si>
  <si>
    <t>-499.872710651246 325.86882653277 835.33300910773</t>
  </si>
  <si>
    <t>-497.711394826002 156.735213586734 -95.1443220650467</t>
  </si>
  <si>
    <t>-500.463457119173 120.12174475178 318.805512057845</t>
  </si>
  <si>
    <t>-543.92016275904 41.7848796511391 773.200165263418</t>
  </si>
  <si>
    <t>-393.295063999288 42.9908205330921 829.719562958859</t>
  </si>
  <si>
    <t>9763-20170724T120937.439513400.bin</t>
  </si>
  <si>
    <t>-509.237696781487 248.334388685079 -93.5840596194873</t>
  </si>
  <si>
    <t>-526.989494812727 245.653106221705 -202.832336804435</t>
  </si>
  <si>
    <t>-536.922944608545 247.30434322873 -295.160247965767</t>
  </si>
  <si>
    <t>-544.733572533158 250.1986677172 -378.639246964002</t>
  </si>
  <si>
    <t>-550.75666099868 254.454771930632 -462.207964190213</t>
  </si>
  <si>
    <t>-557.549847120008 262.100920765001 -584.43860027522</t>
  </si>
  <si>
    <t>-543.099877081144 268.61990231033 -661.17790409545</t>
  </si>
  <si>
    <t>-552.645287265702 289.993395256363 -528.957071981916</t>
  </si>
  <si>
    <t>-536.409372892551 442.039113254463 -498.040417372814</t>
  </si>
  <si>
    <t>-429.764692165403 466.569507140325 -238.033226047946</t>
  </si>
  <si>
    <t>-205.652371621812 417.002220074018 -202.462376918081</t>
  </si>
  <si>
    <t>-556.492860752134 227.498303755608 -532.652674133536</t>
  </si>
  <si>
    <t>-574.960663935427 73.9634047820796 -512.057283058197</t>
  </si>
  <si>
    <t>-589.157463691267 35.6805148560677 -232.931104630745</t>
  </si>
  <si>
    <t>-388.621239238545 139.811446541315 -286.695076382922</t>
  </si>
  <si>
    <t>-521.56188102555 339.541629021074 -95.4300251622067</t>
  </si>
  <si>
    <t>-551.210956888441 330.197875946696 318.980697262164</t>
  </si>
  <si>
    <t>-647.633832401109 321.230070522481 771.757589531018</t>
  </si>
  <si>
    <t>-499.928188220585 326.095880701702 835.343635025298</t>
  </si>
  <si>
    <t>-497.162987808947 157.123404484722 -95.0952541440821</t>
  </si>
  <si>
    <t>-499.994930324408 120.233233546216 318.82948774178</t>
  </si>
  <si>
    <t>-543.875888027241 41.7524464203138 773.111233346133</t>
  </si>
  <si>
    <t>-393.273024503475 42.9888233942479 829.689277576524</t>
  </si>
  <si>
    <t>9763-20170724T120937.477614800.bin</t>
  </si>
  <si>
    <t>-508.832983063462 248.598773658409 -93.5477802105021</t>
  </si>
  <si>
    <t>-526.57618136483 245.955048945026 -202.798313298684</t>
  </si>
  <si>
    <t>-536.529343553295 247.620625627685 -295.123808643576</t>
  </si>
  <si>
    <t>-544.368801722211 250.522525964645 -378.599908105102</t>
  </si>
  <si>
    <t>-550.432251403266 254.780284905336 -462.165667050901</t>
  </si>
  <si>
    <t>-557.297060425298 262.422859216008 -584.392491380679</t>
  </si>
  <si>
    <t>-542.907836808184 268.921126918304 -661.144928269311</t>
  </si>
  <si>
    <t>-552.339258811511 290.315924579831 -528.915892439858</t>
  </si>
  <si>
    <t>-536.018045812435 442.341596296986 -497.936117719839</t>
  </si>
  <si>
    <t>-429.126532958216 466.93071122176 -238.035874490251</t>
  </si>
  <si>
    <t>-204.894543037994 417.568579872229 -202.937159619672</t>
  </si>
  <si>
    <t>-556.230298939179 227.823131084298 -532.605022431182</t>
  </si>
  <si>
    <t>-574.792013765911 74.306384099978 -511.967206284903</t>
  </si>
  <si>
    <t>-589.181440336409 36.0671252871111 -232.844892261311</t>
  </si>
  <si>
    <t>-388.238123353477 139.319382025197 -286.782955281748</t>
  </si>
  <si>
    <t>-521.059637299402 339.881800731078 -95.3782330177582</t>
  </si>
  <si>
    <t>-550.767704414482 330.4700472485 319.026741707268</t>
  </si>
  <si>
    <t>-647.605456788904 321.339630229177 771.706799677</t>
  </si>
  <si>
    <t>-499.913589380184 325.831624613494 835.352557963481</t>
  </si>
  <si>
    <t>-496.826798670128 157.365539762182 -95.086093717444</t>
  </si>
  <si>
    <t>-499.755217891463 120.243999592435 318.817305518819</t>
  </si>
  <si>
    <t>-543.836554743453 41.7022268483668 773.082662522143</t>
  </si>
  <si>
    <t>-393.251465435825 42.7638143686925 829.711704847686</t>
  </si>
  <si>
    <t>9763-20170724T120937.540285100.bin</t>
  </si>
  <si>
    <t>-507.900355886739 249.17736865088 -93.4182469732248</t>
  </si>
  <si>
    <t>-525.68861546518 246.592728980504 -202.662966481045</t>
  </si>
  <si>
    <t>-535.671354549435 248.267851019891 -294.98497337362</t>
  </si>
  <si>
    <t>-543.535553566618 251.162166710833 -378.459167902549</t>
  </si>
  <si>
    <t>-549.622242263496 255.396309808895 -462.024271391699</t>
  </si>
  <si>
    <t>-556.519888596353 262.987132143507 -584.252594721676</t>
  </si>
  <si>
    <t>-542.215535968621 269.470351644958 -661.022102901397</t>
  </si>
  <si>
    <t>-551.534426630722 290.902766553374 -528.789975740493</t>
  </si>
  <si>
    <t>-535.20425207704 442.925450010868 -497.832555999157</t>
  </si>
  <si>
    <t>-427.997493642355 467.734236817678 -238.082968000133</t>
  </si>
  <si>
    <t>-203.626910427311 418.510104434567 -203.68291051098</t>
  </si>
  <si>
    <t>-555.452114024732 228.410069939772 -532.449830946526</t>
  </si>
  <si>
    <t>-574.090872514079 74.9162689620325 -511.725333504406</t>
  </si>
  <si>
    <t>-588.904524533469 36.4757443844726 -232.652803730615</t>
  </si>
  <si>
    <t>-387.322568721478 138.270808759475 -286.97579749183</t>
  </si>
  <si>
    <t>-520.030814064713 340.451808292975 -95.1980917610707</t>
  </si>
  <si>
    <t>-549.683093918277 330.932438184198 319.208354955524</t>
  </si>
  <si>
    <t>-647.618067601006 321.365302314347 771.641429969514</t>
  </si>
  <si>
    <t>-499.965574872023 325.841771426565 835.379425895523</t>
  </si>
  <si>
    <t>-495.98518909971 157.915724072918 -95.020558165846</t>
  </si>
  <si>
    <t>-498.997601449534 120.499809706403 318.855697068377</t>
  </si>
  <si>
    <t>-543.708524523558 41.6325110400887 773.038013153413</t>
  </si>
  <si>
    <t>-393.188996872017 42.6310966186402 829.842043003975</t>
  </si>
  <si>
    <t>9763-20170724T120937.573378500.bin</t>
  </si>
  <si>
    <t>-507.518910361982 249.470598867312 -93.3335360435517</t>
  </si>
  <si>
    <t>-525.31072041176 246.904482484073 -202.578094958762</t>
  </si>
  <si>
    <t>-535.291029532614 248.585031944353 -294.900319255594</t>
  </si>
  <si>
    <t>-543.150912619043 251.479767179832 -378.374797017005</t>
  </si>
  <si>
    <t>-549.231208864324 255.71001266036 -461.940761811768</t>
  </si>
  <si>
    <t>-556.117569012857 263.289403113297 -584.170300061977</t>
  </si>
  <si>
    <t>-541.832129614161 269.77726079927 -660.942926029691</t>
  </si>
  <si>
    <t>-551.133604913509 291.20986673528 -528.710068075373</t>
  </si>
  <si>
    <t>-534.792885405156 443.235110080405 -497.732430677527</t>
  </si>
  <si>
    <t>-427.274503802155 468.044345987364 -238.111769527268</t>
  </si>
  <si>
    <t>-202.850462587476 418.935413222253 -203.896365116952</t>
  </si>
  <si>
    <t>-555.058197468113 228.717332795924 -532.364065635911</t>
  </si>
  <si>
    <t>-573.712008287922 75.2251135723873 -511.660096001509</t>
  </si>
  <si>
    <t>-588.547115935696 36.617166416316 -232.611808476328</t>
  </si>
  <si>
    <t>-386.735383855449 137.831420930623 -287.167394324621</t>
  </si>
  <si>
    <t>-519.674445284857 340.700343748998 -95.0940026749654</t>
  </si>
  <si>
    <t>-549.194196685251 331.148290458736 319.321195696981</t>
  </si>
  <si>
    <t>-647.630780652632 321.364732480153 771.619269318903</t>
  </si>
  <si>
    <t>-499.99744927093 326.027592998952 835.388257740017</t>
  </si>
  <si>
    <t>-495.595234960083 158.259522686903 -94.9489251538938</t>
  </si>
  <si>
    <t>-498.523068466537 120.671570069052 318.912446606122</t>
  </si>
  <si>
    <t>-543.634350944905 41.6500180779133 773.021790757879</t>
  </si>
  <si>
    <t>-393.156252391846 42.5895111865032 829.936655966163</t>
  </si>
  <si>
    <t>9763-20170724T120937.643366700.bin</t>
  </si>
  <si>
    <t>-506.733774357011 250.037799574846 -93.1514701028526</t>
  </si>
  <si>
    <t>-524.545483562923 247.490866896152 -202.393236204438</t>
  </si>
  <si>
    <t>-534.553335478295 249.182454695206 -294.712323934793</t>
  </si>
  <si>
    <t>-542.441842587441 252.083455768779 -378.183877385145</t>
  </si>
  <si>
    <t>-548.554308018904 256.315806557783 -461.747303330142</t>
  </si>
  <si>
    <t>-555.491078433901 263.894583640157 -583.973965516566</t>
  </si>
  <si>
    <t>-541.221389144558 270.388824008748 -660.749129299604</t>
  </si>
  <si>
    <t>-550.478291286791 291.815289724071 -528.516334952772</t>
  </si>
  <si>
    <t>-534.072496356673 443.806646666664 -497.461092999766</t>
  </si>
  <si>
    <t>-426.10055565881 468.737296449072 -238.04031678623</t>
  </si>
  <si>
    <t>-201.568311826201 419.688908858305 -204.453906101113</t>
  </si>
  <si>
    <t>-554.416240008934 229.323170404255 -532.167676676635</t>
  </si>
  <si>
    <t>-573.131457981238 75.841028427933 -511.41904392636</t>
  </si>
  <si>
    <t>-587.343127980722 37.0594287228369 -232.36252139125</t>
  </si>
  <si>
    <t>-385.69943090961 137.72147017595 -288.53598247092</t>
  </si>
  <si>
    <t>-518.945296437146 341.24108129886 -94.8954057280924</t>
  </si>
  <si>
    <t>-548.490671024956 331.578458163642 319.515384369385</t>
  </si>
  <si>
    <t>-647.649971016612 321.416307636599 771.58662353288</t>
  </si>
  <si>
    <t>-500.045803258153 326.216557464239 835.412836524036</t>
  </si>
  <si>
    <t>-494.733789679035 158.870908274412 -94.8015772225569</t>
  </si>
  <si>
    <t>-497.674298738337 121.030517390343 319.036648915318</t>
  </si>
  <si>
    <t>-543.49991214543 41.5484743135717 772.969485401486</t>
  </si>
  <si>
    <t>-393.091566037528 42.2549267340598 830.071527731399</t>
  </si>
  <si>
    <t>9763-20170724T120937.683475800.bin</t>
  </si>
  <si>
    <t>-506.381492117673 250.465298799449 -93.1035952063196</t>
  </si>
  <si>
    <t>-524.190542482749 247.931020848493 -202.346129687683</t>
  </si>
  <si>
    <t>-534.221910765827 249.63716290787 -294.662307376292</t>
  </si>
  <si>
    <t>-542.141579954667 252.5536520599 -378.130217696699</t>
  </si>
  <si>
    <t>-548.295185553874 256.803993899855 -461.689957318026</t>
  </si>
  <si>
    <t>-555.302951625236 264.411343492932 -583.910682098887</t>
  </si>
  <si>
    <t>-541.051111479847 270.914507765046 -660.688372388586</t>
  </si>
  <si>
    <t>-550.267050737884 292.319341262983 -528.448906064444</t>
  </si>
  <si>
    <t>-533.911931467361 444.313827444806 -497.317927987634</t>
  </si>
  <si>
    <t>-425.581097128062 469.273088505512 -238.049677392866</t>
  </si>
  <si>
    <t>-200.987766403213 420.229749926762 -204.86664523744</t>
  </si>
  <si>
    <t>-554.189029538092 229.827051283591 -532.113752853624</t>
  </si>
  <si>
    <t>-572.920633865514 76.3533136342312 -511.349480046785</t>
  </si>
  <si>
    <t>-586.721063073856 37.698671497739 -232.254589808603</t>
  </si>
  <si>
    <t>-385.075993728586 138.078549587666 -288.926063157641</t>
  </si>
  <si>
    <t>-518.657914924763 341.694306407802 -94.8433863511516</t>
  </si>
  <si>
    <t>-548.308725480539 331.827036317407 319.555129755089</t>
  </si>
  <si>
    <t>-647.640768117002 321.516281561227 771.580226487291</t>
  </si>
  <si>
    <t>-500.042138550131 326.087978113371 835.43607408464</t>
  </si>
  <si>
    <t>-494.329871890196 159.281456388925 -94.7605909382463</t>
  </si>
  <si>
    <t>-497.32262944129 121.274090574143 319.061911052597</t>
  </si>
  <si>
    <t>-543.431048288353 41.5265895294715 772.925094340211</t>
  </si>
  <si>
    <t>-393.058551832667 42.5370019393056 830.116961403231</t>
  </si>
  <si>
    <t>9763-20170724T120937.742281800.bin</t>
  </si>
  <si>
    <t>-505.811631890815 251.078135431821 -93.0133547218353</t>
  </si>
  <si>
    <t>-523.621659063749 248.574054490761 -202.256347884405</t>
  </si>
  <si>
    <t>-533.692539676048 250.310659290724 -294.567734417599</t>
  </si>
  <si>
    <t>-541.663332960441 253.256775244802 -378.029938706961</t>
  </si>
  <si>
    <t>-547.883184069007 257.540070374561 -461.582792037524</t>
  </si>
  <si>
    <t>-555.004172321942 265.200048289868 -583.793881002153</t>
  </si>
  <si>
    <t>-540.759694870643 271.710572796174 -660.572348968738</t>
  </si>
  <si>
    <t>-549.929718635714 293.084800305392 -528.323965393298</t>
  </si>
  <si>
    <t>-533.638567729835 445.054973651038 -497.05808074055</t>
  </si>
  <si>
    <t>-424.802861861681 469.867768790456 -237.987167790313</t>
  </si>
  <si>
    <t>-200.133103592173 420.792156532625 -205.374038538887</t>
  </si>
  <si>
    <t>-553.829398189824 230.592894534835 -532.013670441089</t>
  </si>
  <si>
    <t>-572.454767289967 77.1056398900405 -511.24874779843</t>
  </si>
  <si>
    <t>-585.490456258718 38.3857357269012 -232.125959666275</t>
  </si>
  <si>
    <t>-384.069324260444 139.386044635693 -288.491603863794</t>
  </si>
  <si>
    <t>-518.097708534013 342.256427373624 -94.7227967935078</t>
  </si>
  <si>
    <t>-547.796632756052 332.289967859973 319.669803101011</t>
  </si>
  <si>
    <t>-647.671810599852 321.508433175622 771.556921463055</t>
  </si>
  <si>
    <t>-500.103341837297 326.207049813308 835.473288944131</t>
  </si>
  <si>
    <t>-493.726414463624 159.904543236884 -94.6995708672016</t>
  </si>
  <si>
    <t>-496.758484368219 121.534723127611 319.089228976779</t>
  </si>
  <si>
    <t>-543.287826161961 41.4415335034516 772.847864792118</t>
  </si>
  <si>
    <t>-392.991221725578 42.4974499952084 830.238192611026</t>
  </si>
  <si>
    <t>9763-20170724T120937.775375300.bin</t>
  </si>
  <si>
    <t>-505.546034698096 251.279699177168 -92.9615781356538</t>
  </si>
  <si>
    <t>-523.368928161579 248.78796720939 -202.202834828757</t>
  </si>
  <si>
    <t>-533.416013505306 250.528092736055 -294.516727131369</t>
  </si>
  <si>
    <t>-541.351724527023 253.473367062474 -377.98209163448</t>
  </si>
  <si>
    <t>-547.5231095385 257.751932962842 -461.538966662833</t>
  </si>
  <si>
    <t>-554.558845591509 265.400172512588 -583.755680339006</t>
  </si>
  <si>
    <t>-540.289830147354 271.909732462469 -660.529606205924</t>
  </si>
  <si>
    <t>-549.538973788764 293.291367525058 -528.283892610494</t>
  </si>
  <si>
    <t>-533.35076263976 445.268129669916 -496.974862958021</t>
  </si>
  <si>
    <t>-424.275499101486 469.920575117907 -237.989412365159</t>
  </si>
  <si>
    <t>-199.578181471478 420.813799101853 -205.614005502981</t>
  </si>
  <si>
    <t>-553.404336123519 230.796945467337 -531.97229173567</t>
  </si>
  <si>
    <t>-571.891691173919 77.2844012471974 -511.253115865637</t>
  </si>
  <si>
    <t>-584.960983191324 38.5029506603662 -232.140602278597</t>
  </si>
  <si>
    <t>-383.884325673528 140.388844923251 -288.14024389325</t>
  </si>
  <si>
    <t>-517.806074896195 342.432724531914 -94.6589728750687</t>
  </si>
  <si>
    <t>-547.305913616367 332.497687539931 319.748629081182</t>
  </si>
  <si>
    <t>-647.71040198578 321.341653722491 771.52125034498</t>
  </si>
  <si>
    <t>-500.176679056613 326.343249154153 835.494818936269</t>
  </si>
  <si>
    <t>-493.472453925229 160.085983487095 -94.6743260787641</t>
  </si>
  <si>
    <t>-496.502331472116 121.61381289634 319.104983096797</t>
  </si>
  <si>
    <t>-543.236313278336 41.3845795629804 772.814611352828</t>
  </si>
  <si>
    <t>-392.966339361816 41.9393892869978 830.281598850521</t>
  </si>
  <si>
    <t>9763-20170724T120937.841562600.bin</t>
  </si>
  <si>
    <t>-504.891077471841 251.800220615651 -92.8854974611982</t>
  </si>
  <si>
    <t>-522.761393307189 249.348307920077 -202.119837936265</t>
  </si>
  <si>
    <t>-532.778935957182 251.102585668603 -294.436696375819</t>
  </si>
  <si>
    <t>-540.660194843833 254.050658442156 -377.907208597861</t>
  </si>
  <si>
    <t>-546.749669090852 258.320814755615 -461.470528110664</t>
  </si>
  <si>
    <t>-553.636075099558 265.942866510055 -583.697318598938</t>
  </si>
  <si>
    <t>-539.324640385285 272.469802347415 -660.461910217384</t>
  </si>
  <si>
    <t>-548.701104963866 293.847075617544 -528.224348072461</t>
  </si>
  <si>
    <t>-532.734083565743 445.844639389228 -496.897101011265</t>
  </si>
  <si>
    <t>-423.174593055036 470.347717289245 -238.101964616762</t>
  </si>
  <si>
    <t>-198.462822558141 421.030650782529 -206.149196631686</t>
  </si>
  <si>
    <t>-552.527638805408 231.349687456143 -531.906089776945</t>
  </si>
  <si>
    <t>-570.845787227995 77.8010412532599 -511.292500170566</t>
  </si>
  <si>
    <t>-584.117855881048 38.8413800028316 -232.214490665807</t>
  </si>
  <si>
    <t>-383.377980191129 141.817824303442 -287.422469190356</t>
  </si>
  <si>
    <t>-517.106035386496 342.922824705861 -94.5367461815391</t>
  </si>
  <si>
    <t>-545.877998213794 333.248911785342 319.928178528271</t>
  </si>
  <si>
    <t>-647.578736203152 321.462807438086 771.302456035708</t>
  </si>
  <si>
    <t>-500.185329268123 326.320012655946 835.609574653956</t>
  </si>
  <si>
    <t>-492.854691225554 160.689106845973 -94.6439248969253</t>
  </si>
  <si>
    <t>-495.774397134194 122.019502641651 319.1177217718</t>
  </si>
  <si>
    <t>-543.11217907291 41.3397452780371 772.720053156202</t>
  </si>
  <si>
    <t>-392.901583530549 41.7816500889371 830.342985014927</t>
  </si>
  <si>
    <t>9763-20170724T120937.873647500.bin</t>
  </si>
  <si>
    <t>-504.455047784505 251.993565195501 -92.9321499698083</t>
  </si>
  <si>
    <t>-522.385545061961 249.559067820166 -202.157054198942</t>
  </si>
  <si>
    <t>-532.430028933245 251.314155463471 -294.470913937078</t>
  </si>
  <si>
    <t>-540.326187292437 254.25643235857 -377.940275319817</t>
  </si>
  <si>
    <t>-546.421436429036 258.513171941458 -461.503798598637</t>
  </si>
  <si>
    <t>-553.306171105614 266.107798478326 -583.732421600529</t>
  </si>
  <si>
    <t>-538.977138128092 272.629660036601 -660.494205380267</t>
  </si>
  <si>
    <t>-548.376633841026 294.02475506528 -528.26543712579</t>
  </si>
  <si>
    <t>-532.45966290814 446.012404515649 -496.909319291898</t>
  </si>
  <si>
    <t>-422.587607568929 470.547707841834 -238.24978307593</t>
  </si>
  <si>
    <t>-197.877760487166 421.097552052081 -206.489921820284</t>
  </si>
  <si>
    <t>-552.193815058641 231.525970053917 -531.93378724414</t>
  </si>
  <si>
    <t>-570.416166049787 77.9669976086748 -511.317428255425</t>
  </si>
  <si>
    <t>-583.862078378977 39.0599577446678 -232.240249159244</t>
  </si>
  <si>
    <t>-383.366421373114 142.604316567789 -287.273218733242</t>
  </si>
  <si>
    <t>-516.602094682297 343.055569631514 -94.6291938740596</t>
  </si>
  <si>
    <t>-544.994527016664 333.539827554352 319.865586456321</t>
  </si>
  <si>
    <t>-647.280451177898 321.397822000826 770.868971401419</t>
  </si>
  <si>
    <t>-500.206722740392 326.354787522058 835.896474896969</t>
  </si>
  <si>
    <t>-492.497163673974 160.892800473316 -94.6985945691251</t>
  </si>
  <si>
    <t>-495.303800840365 122.175589878448 319.059408106437</t>
  </si>
  <si>
    <t>-543.051196692234 41.252595903253 772.614844174988</t>
  </si>
  <si>
    <t>-392.867296534078 41.4722391693367 830.30856811071</t>
  </si>
  <si>
    <t>9763-20170724T120937.942842300.bin</t>
  </si>
  <si>
    <t>-503.421824843399 252.239911331505 -93.3963420057549</t>
  </si>
  <si>
    <t>-521.489692105173 249.83604838255 -202.599294501359</t>
  </si>
  <si>
    <t>-531.602627020696 251.612838344631 -294.905305315066</t>
  </si>
  <si>
    <t>-539.541347192301 254.570724559685 -378.370017286927</t>
  </si>
  <si>
    <t>-545.659519428992 258.838322087138 -461.931294105976</t>
  </si>
  <si>
    <t>-552.556167523045 266.442018078655 -584.158744779658</t>
  </si>
  <si>
    <t>-538.186462032965 272.956184035112 -660.913453572352</t>
  </si>
  <si>
    <t>-547.594408008257 294.353162659518 -528.69176689703</t>
  </si>
  <si>
    <t>-531.626619828678 446.33126410708 -497.307745996553</t>
  </si>
  <si>
    <t>-421.067326722306 470.620856170626 -238.918040585882</t>
  </si>
  <si>
    <t>-196.385529519975 420.716921595173 -207.67345533893</t>
  </si>
  <si>
    <t>-551.465565283336 231.857803140952 -532.361124748669</t>
  </si>
  <si>
    <t>-569.798061169111 78.3121604253279 -511.712285497825</t>
  </si>
  <si>
    <t>-582.695497704723 39.7488973510817 -232.561742217367</t>
  </si>
  <si>
    <t>-382.430672239253 143.699589594296 -287.668774525227</t>
  </si>
  <si>
    <t>-515.303500280523 343.129272906112 -95.1873308465497</t>
  </si>
  <si>
    <t>-542.849064153301 333.96293448793 319.372510076018</t>
  </si>
  <si>
    <t>-646.604095839214 321.233040285505 769.96553259652</t>
  </si>
  <si>
    <t>-500.358726612675 326.958638236572 836.773736540551</t>
  </si>
  <si>
    <t>-491.744876894403 161.321744041 -95.1065391527544</t>
  </si>
  <si>
    <t>-494.512257615243 122.593661906434 318.650784837639</t>
  </si>
  <si>
    <t>-542.98881469282 41.2534441933719 772.140169143112</t>
  </si>
  <si>
    <t>-392.819353074329 42.0612611414238 829.866215822143</t>
  </si>
  <si>
    <t>9763-20170724T120937.974926900.bin</t>
  </si>
  <si>
    <t>-502.949837244547 252.457195883788 -93.6186380990093</t>
  </si>
  <si>
    <t>-521.06785354207 250.098639473577 -202.814102150669</t>
  </si>
  <si>
    <t>-531.230378357205 251.898631201885 -295.114303692644</t>
  </si>
  <si>
    <t>-539.217032230052 254.872735900621 -378.573826874074</t>
  </si>
  <si>
    <t>-545.386764839493 259.150881909985 -462.130871572143</t>
  </si>
  <si>
    <t>-552.362583762776 266.764773688326 -584.353238918171</t>
  </si>
  <si>
    <t>-537.98610702032 273.266168256445 -661.107750356286</t>
  </si>
  <si>
    <t>-547.35056152319 294.670562225823 -528.888008768027</t>
  </si>
  <si>
    <t>-531.357378313903 446.639749832711 -497.466903648196</t>
  </si>
  <si>
    <t>-420.405850233051 470.545330043031 -239.209452996624</t>
  </si>
  <si>
    <t>-195.734566056442 420.391184099253 -208.291702388731</t>
  </si>
  <si>
    <t>-551.252764638421 232.177163545237 -532.558284568001</t>
  </si>
  <si>
    <t>-569.592310718843 78.635044818117 -511.917226769548</t>
  </si>
  <si>
    <t>-582.355541322837 40.0756325331117 -232.759859773065</t>
  </si>
  <si>
    <t>-382.409007159794 144.57326692846 -287.988126707109</t>
  </si>
  <si>
    <t>-514.681939050136 343.336061530612 -95.3395779528041</t>
  </si>
  <si>
    <t>-541.77403224949 334.390604377621 319.254923262099</t>
  </si>
  <si>
    <t>-646.399972978346 321.45024002679 769.735592341349</t>
  </si>
  <si>
    <t>-500.370679361408 327.021935837741 837.027706043293</t>
  </si>
  <si>
    <t>-491.47901849598 161.590978244432 -95.3282156669276</t>
  </si>
  <si>
    <t>-494.149324888796 122.839511480076 318.427447897291</t>
  </si>
  <si>
    <t>-542.949283159216 41.2217127295851 771.877124955314</t>
  </si>
  <si>
    <t>-392.78712423971 41.784294521055 829.625213090899</t>
  </si>
  <si>
    <t>9763-20170724T120938.039105700.bin</t>
  </si>
  <si>
    <t>-502.208362785206 252.957549586992 -93.8306866711805</t>
  </si>
  <si>
    <t>-520.478602113978 250.700126482346 -203.002957396993</t>
  </si>
  <si>
    <t>-530.705475096249 252.586550595808 -295.294345597418</t>
  </si>
  <si>
    <t>-538.724866408281 255.63830885331 -378.748022763652</t>
  </si>
  <si>
    <t>-544.901582505191 259.993398337626 -462.30059274334</t>
  </si>
  <si>
    <t>-551.859989813419 267.716194657672 -584.516941326319</t>
  </si>
  <si>
    <t>-537.471792956043 274.25057670338 -661.266436352267</t>
  </si>
  <si>
    <t>-546.821155771806 295.570461539758 -529.028175869539</t>
  </si>
  <si>
    <t>-530.711861934421 447.502042791867 -497.476054976207</t>
  </si>
  <si>
    <t>-419.166433565554 471.128198912422 -239.448918146563</t>
  </si>
  <si>
    <t>-194.521109704275 420.492437254943 -209.13344089206</t>
  </si>
  <si>
    <t>-550.792300769213 233.084554562063 -532.750718355187</t>
  </si>
  <si>
    <t>-569.277652797108 79.5449419210645 -512.232672769272</t>
  </si>
  <si>
    <t>-581.578677469944 40.8117516709779 -233.078539227697</t>
  </si>
  <si>
    <t>-382.119352638575 146.196739354488 -288.381698277598</t>
  </si>
  <si>
    <t>-513.578000066539 343.784028984909 -95.3631857843347</t>
  </si>
  <si>
    <t>-539.785853339213 335.247366875084 319.296735916035</t>
  </si>
  <si>
    <t>-646.205427565286 321.730988314573 769.360017255899</t>
  </si>
  <si>
    <t>-500.432250455965 327.165007673847 837.216280129764</t>
  </si>
  <si>
    <t>-491.085690561858 162.170909725817 -95.6358506895066</t>
  </si>
  <si>
    <t>-493.62763564774 123.326815642004 318.111968516413</t>
  </si>
  <si>
    <t>-542.84507775835 41.1485815068834 771.424199125003</t>
  </si>
  <si>
    <t>-392.702626521393 41.505061925925 829.225075667312</t>
  </si>
  <si>
    <t>9763-20170724T120938.108877700.bin</t>
  </si>
  <si>
    <t>-501.552228205567 253.354651078379 -93.8223770742801</t>
  </si>
  <si>
    <t>-519.931155083516 251.225727290925 -202.978958656985</t>
  </si>
  <si>
    <t>-530.199427612588 253.230547909843 -295.263237893353</t>
  </si>
  <si>
    <t>-538.236717155707 256.394268919533 -378.710958952267</t>
  </si>
  <si>
    <t>-544.412007325475 260.86529320375 -462.257489756942</t>
  </si>
  <si>
    <t>-551.347263278139 268.762160213383 -584.46411283487</t>
  </si>
  <si>
    <t>-536.955709507494 275.38612662978 -661.205404532087</t>
  </si>
  <si>
    <t>-546.296195025894 296.536089329498 -528.936181852722</t>
  </si>
  <si>
    <t>-530.082788339488 448.417566404062 -497.227029354439</t>
  </si>
  <si>
    <t>-417.795877119153 471.595416826008 -239.481090387506</t>
  </si>
  <si>
    <t>-193.242684175805 420.198674885954 -209.769628539444</t>
  </si>
  <si>
    <t>-550.312015400108 234.058245695086 -532.7456970919</t>
  </si>
  <si>
    <t>-568.888293384097 80.4924199852794 -512.444860125453</t>
  </si>
  <si>
    <t>-580.784108212706 41.1344209387964 -233.360619912552</t>
  </si>
  <si>
    <t>-381.976658036524 147.694378960961 -288.759976340472</t>
  </si>
  <si>
    <t>-512.58738584362 344.17098729053 -95.1900697957185</t>
  </si>
  <si>
    <t>-538.105269184296 335.85527168523 319.517445165281</t>
  </si>
  <si>
    <t>-646.277700916766 321.718238041289 769.188585413933</t>
  </si>
  <si>
    <t>-500.576342629584 327.483462594588 837.171732015079</t>
  </si>
  <si>
    <t>-490.790954375495 162.568898201792 -95.7661948652043</t>
  </si>
  <si>
    <t>-493.213300307446 123.597243507999 317.970418249543</t>
  </si>
  <si>
    <t>-542.699494209552 41.0376687821256 771.143323020133</t>
  </si>
  <si>
    <t>-392.597609072189 41.0476049432009 829.050411068707</t>
  </si>
  <si>
    <t>9763-20170724T120938.141965900.bin</t>
  </si>
  <si>
    <t>-501.395715940115 253.606370254732 -93.7738778907435</t>
  </si>
  <si>
    <t>-519.8172521078 251.558570604027 -202.92496414159</t>
  </si>
  <si>
    <t>-530.129279082235 253.656686506415 -295.202294619832</t>
  </si>
  <si>
    <t>-538.208985246623 256.916417993775 -378.642202502118</t>
  </si>
  <si>
    <t>-544.42949863528 261.495283101073 -462.179522510445</t>
  </si>
  <si>
    <t>-551.433671204119 269.563038974393 -584.371048245155</t>
  </si>
  <si>
    <t>-537.055332006197 276.26323616979 -661.108118820586</t>
  </si>
  <si>
    <t>-546.339900684108 297.258431288749 -528.807870499218</t>
  </si>
  <si>
    <t>-529.985347033451 449.093751382191 -496.945153899214</t>
  </si>
  <si>
    <t>-417.342563801428 472.05950032275 -239.335617602268</t>
  </si>
  <si>
    <t>-192.851164867936 420.093098218096 -210.152773463896</t>
  </si>
  <si>
    <t>-550.380694582749 234.787353264538 -532.700861083541</t>
  </si>
  <si>
    <t>-569.050958653048 81.2177678983394 -512.548030684755</t>
  </si>
  <si>
    <t>-580.494996239237 41.7263625259964 -233.463735286202</t>
  </si>
  <si>
    <t>-381.880165735156 148.611482855518 -288.92795541834</t>
  </si>
  <si>
    <t>-512.312304267264 344.474580185911 -95.0654241460226</t>
  </si>
  <si>
    <t>-537.652206258645 336.147585339344 319.652702603783</t>
  </si>
  <si>
    <t>-646.375424160027 321.735865236486 769.193975229068</t>
  </si>
  <si>
    <t>-500.6285312516 327.346090782899 837.092340710966</t>
  </si>
  <si>
    <t>-490.780709171917 162.786032051104 -95.7856600451177</t>
  </si>
  <si>
    <t>-492.994199417441 123.757847755563 317.946745682878</t>
  </si>
  <si>
    <t>-542.592462136277 40.9663763413776 771.063257335743</t>
  </si>
  <si>
    <t>-392.528194480226 40.8597867201001 829.067724889784</t>
  </si>
  <si>
    <t>9763-20170724T120938.174055500.bin</t>
  </si>
  <si>
    <t>-501.321046248772 253.865881293502 -93.6914918552992</t>
  </si>
  <si>
    <t>-519.774208780648 251.886334405376 -202.838435228457</t>
  </si>
  <si>
    <t>-530.142384702659 254.075613098451 -295.107354345831</t>
  </si>
  <si>
    <t>-538.283988331339 257.432276171794 -378.537446836095</t>
  </si>
  <si>
    <t>-544.577006382971 262.12313251158 -462.063115732397</t>
  </si>
  <si>
    <t>-551.698355225961 270.371734550424 -584.235779449528</t>
  </si>
  <si>
    <t>-537.341657431519 277.157048671145 -660.96940664737</t>
  </si>
  <si>
    <t>-546.534055559504 297.983867991076 -528.637723279074</t>
  </si>
  <si>
    <t>-530.049271149528 449.776032858386 -496.605861772691</t>
  </si>
  <si>
    <t>-417.054113582982 472.276233821099 -239.109313378016</t>
  </si>
  <si>
    <t>-192.617230642015 419.816971518107 -210.392704465936</t>
  </si>
  <si>
    <t>-550.613082921997 235.520762131482 -532.617298581662</t>
  </si>
  <si>
    <t>-569.415664227384 81.9489048934879 -512.652346735877</t>
  </si>
  <si>
    <t>-580.319574676873 42.1293656768942 -233.593087261521</t>
  </si>
  <si>
    <t>-381.984009053559 149.447527388759 -289.219888536353</t>
  </si>
  <si>
    <t>-512.183301713383 344.80739752569 -94.9208705592528</t>
  </si>
  <si>
    <t>-537.36493883353 336.466723408496 319.806660613427</t>
  </si>
  <si>
    <t>-646.500351853797 321.773043411559 769.241525036741</t>
  </si>
  <si>
    <t>-500.677498762895 327.352600133606 836.979223922805</t>
  </si>
  <si>
    <t>-490.740659599622 162.978404534693 -95.7721456370122</t>
  </si>
  <si>
    <t>-492.798012945816 123.917042927833 317.957935654173</t>
  </si>
  <si>
    <t>-542.475554293621 40.9301517253882 771.014208128901</t>
  </si>
  <si>
    <t>-392.455306349892 41.0038337344599 829.132801472364</t>
  </si>
  <si>
    <t>9763-20170724T120938.242870800.bin</t>
  </si>
  <si>
    <t>-501.190315569447 254.380981323486 -93.4515654785799</t>
  </si>
  <si>
    <t>-519.711367294947 252.510685563621 -202.589029203363</t>
  </si>
  <si>
    <t>-530.204535945203 254.909985138238 -294.838547946775</t>
  </si>
  <si>
    <t>-538.482586853213 258.506369515835 -378.24516634378</t>
  </si>
  <si>
    <t>-544.933684302399 263.485860493596 -461.742056834891</t>
  </si>
  <si>
    <t>-552.307390084395 272.211816889145 -583.86660630461</t>
  </si>
  <si>
    <t>-537.99558212106 279.272593583475 -660.583763524341</t>
  </si>
  <si>
    <t>-546.995945806454 299.604349062967 -528.174006925554</t>
  </si>
  <si>
    <t>-530.176703047131 451.25456470753 -495.692065401929</t>
  </si>
  <si>
    <t>-416.588577543596 472.775742258767 -238.372920408543</t>
  </si>
  <si>
    <t>-192.214329307193 419.59697751844 -210.502700478998</t>
  </si>
  <si>
    <t>-551.147830172426 237.161408958743 -532.38477254687</t>
  </si>
  <si>
    <t>-570.187888646109 83.55476754234 -512.894633072381</t>
  </si>
  <si>
    <t>-580.351689954339 43.0757931187018 -233.902195178852</t>
  </si>
  <si>
    <t>-382.423818799755 150.827441393857 -290.1401485535</t>
  </si>
  <si>
    <t>-512.036304121015 345.400944195702 -94.5693104418381</t>
  </si>
  <si>
    <t>-536.653827748713 337.222519534789 320.195333467031</t>
  </si>
  <si>
    <t>-646.783223524661 321.763874830501 769.370439003587</t>
  </si>
  <si>
    <t>-500.806647978738 327.550164881305 836.758726095093</t>
  </si>
  <si>
    <t>-490.575759616691 163.359876495037 -95.658380190837</t>
  </si>
  <si>
    <t>-492.226403130805 124.119493414835 318.056545079565</t>
  </si>
  <si>
    <t>-542.166966533757 40.7539933685559 771.000455942938</t>
  </si>
  <si>
    <t>-392.288455320386 40.4299098303275 829.482468826047</t>
  </si>
  <si>
    <t>9763-20170724T120938.275955500.bin</t>
  </si>
  <si>
    <t>-501.150465502549 254.737996427573 -93.2817006176473</t>
  </si>
  <si>
    <t>-519.724721511334 252.923114470056 -202.410960613049</t>
  </si>
  <si>
    <t>-530.292272217194 255.433607476987 -294.649109711099</t>
  </si>
  <si>
    <t>-538.647606391871 259.15658240768 -378.042433704055</t>
  </si>
  <si>
    <t>-545.184916169015 264.289671271825 -461.523322567186</t>
  </si>
  <si>
    <t>-552.693575166723 273.269181285793 -583.621244573618</t>
  </si>
  <si>
    <t>-538.414036746477 280.490192038665 -660.329578672217</t>
  </si>
  <si>
    <t>-547.307123096155 300.545350103554 -527.878575553699</t>
  </si>
  <si>
    <t>-530.316404106327 452.134895967065 -495.170466723257</t>
  </si>
  <si>
    <t>-416.478427609388 473.090938205328 -237.915166116953</t>
  </si>
  <si>
    <t>-192.185364635292 419.322475366538 -210.527067938561</t>
  </si>
  <si>
    <t>-551.490528293851 238.112762017674 -532.212872894441</t>
  </si>
  <si>
    <t>-570.625311011887 84.4821034178349 -512.97077475743</t>
  </si>
  <si>
    <t>-580.57228538643 43.7531552646617 -234.00705732265</t>
  </si>
  <si>
    <t>-382.550897004727 151.298112960895 -290.310798828952</t>
  </si>
  <si>
    <t>-511.959489264091 345.84832553606 -94.3717870658711</t>
  </si>
  <si>
    <t>-536.078407573082 337.702022128768 320.422728473006</t>
  </si>
  <si>
    <t>-646.826332187194 322.017132109621 769.399026578855</t>
  </si>
  <si>
    <t>-500.79019809418 327.296537288889 836.699693798551</t>
  </si>
  <si>
    <t>-490.574824364718 163.638410652481 -95.5521949319373</t>
  </si>
  <si>
    <t>-491.82318572167 124.396183691982 318.163991261082</t>
  </si>
  <si>
    <t>-542.013368047781 40.7727212274151 771.021572588424</t>
  </si>
  <si>
    <t>-392.206549655587 40.4894482475838 829.687186247209</t>
  </si>
  <si>
    <t>9763-20170724T120938.341135000.bin</t>
  </si>
  <si>
    <t>-501.062342208894 255.299429953932 -92.931148040188</t>
  </si>
  <si>
    <t>-519.789306502302 253.607990755513 -202.036398384004</t>
  </si>
  <si>
    <t>-530.492522197849 256.31664084789 -294.253140578655</t>
  </si>
  <si>
    <t>-538.970539018495 260.257719819632 -377.624043354108</t>
  </si>
  <si>
    <t>-545.629028942947 265.647170556304 -461.079343299404</t>
  </si>
  <si>
    <t>-553.311839555869 275.042682263561 -583.135028876442</t>
  </si>
  <si>
    <t>-539.089035529967 282.526702353638 -659.828740911911</t>
  </si>
  <si>
    <t>-547.800482661087 302.126056916909 -527.310645157984</t>
  </si>
  <si>
    <t>-530.45763088258 453.611435252019 -494.291938761933</t>
  </si>
  <si>
    <t>-416.250022531638 473.768143154759 -237.136582465082</t>
  </si>
  <si>
    <t>-192.149737483505 418.870123248456 -210.419402818353</t>
  </si>
  <si>
    <t>-552.080795966441 239.714384831807 -531.84549852464</t>
  </si>
  <si>
    <t>-571.42367829294 86.057534265005 -513.067841828397</t>
  </si>
  <si>
    <t>-581.145404760037 44.2412300426504 -234.256992700991</t>
  </si>
  <si>
    <t>-382.848892273642 151.139235889623 -290.823719296907</t>
  </si>
  <si>
    <t>-511.690388019046 346.523972509329 -93.917145664885</t>
  </si>
  <si>
    <t>-534.622012133126 338.723364241924 320.951396477624</t>
  </si>
  <si>
    <t>-646.961400788008 322.196149846955 769.447698641034</t>
  </si>
  <si>
    <t>-500.862343491245 327.38020385182 836.619341779216</t>
  </si>
  <si>
    <t>-490.669754985417 164.092320750227 -95.3171237140173</t>
  </si>
  <si>
    <t>-491.023506692884 124.897991693738 318.405303644317</t>
  </si>
  <si>
    <t>-541.723651103287 40.6558425104797 771.088382391644</t>
  </si>
  <si>
    <t>-392.043239045668 40.406509151027 830.076110741351</t>
  </si>
  <si>
    <t>9763-20170724T120938.408904500.bin</t>
  </si>
  <si>
    <t>-501.027646384941 255.857593893113 -92.5439493075713</t>
  </si>
  <si>
    <t>-519.862388931496 254.279609820086 -201.632258660743</t>
  </si>
  <si>
    <t>-530.705006750794 257.161168481768 -293.827457901099</t>
  </si>
  <si>
    <t>-539.326115925731 261.292521164818 -377.174669074695</t>
  </si>
  <si>
    <t>-546.143592958472 266.905324004466 -460.602253191974</t>
  </si>
  <si>
    <t>-554.074710203771 276.664736510882 -582.613549818052</t>
  </si>
  <si>
    <t>-539.940592621351 284.312763127157 -659.307433603489</t>
  </si>
  <si>
    <t>-548.382405681851 303.576956976224 -526.724721875247</t>
  </si>
  <si>
    <t>-530.586770299954 454.937481810858 -493.410159303523</t>
  </si>
  <si>
    <t>-415.661392044483 474.698158776279 -236.543779292008</t>
  </si>
  <si>
    <t>-191.662684126614 418.998872743941 -210.646050887313</t>
  </si>
  <si>
    <t>-552.80683231928 241.187786117429 -531.427486484783</t>
  </si>
  <si>
    <t>-572.498794213651 87.5260289754806 -513.037044692808</t>
  </si>
  <si>
    <t>-582.114087422759 45.198101481702 -234.299774855855</t>
  </si>
  <si>
    <t>-383.707081924289 151.425354023344 -291.736135751388</t>
  </si>
  <si>
    <t>-511.434106162626 347.126394310223 -93.4514106007144</t>
  </si>
  <si>
    <t>-533.196512530588 339.649149719787 321.48604261192</t>
  </si>
  <si>
    <t>-647.151774557092 322.228087047873 769.525871815563</t>
  </si>
  <si>
    <t>-500.975685876487 327.304177790345 836.537842587073</t>
  </si>
  <si>
    <t>-490.878178592784 164.571938782969 -95.0433429117862</t>
  </si>
  <si>
    <t>-490.506960925242 125.428960657821 318.684021369613</t>
  </si>
  <si>
    <t>-541.487436967471 40.6053956341032 771.197218287869</t>
  </si>
  <si>
    <t>-391.897368806156 40.1194370280609 830.412101298435</t>
  </si>
  <si>
    <t>9763-20170724T120938.440989100.bin</t>
  </si>
  <si>
    <t>-501.052180619468 256.056991687788 -92.343672862824</t>
  </si>
  <si>
    <t>-519.868983588481 254.502346127186 -201.43550025587</t>
  </si>
  <si>
    <t>-530.754230905032 257.441405786107 -293.623893678377</t>
  </si>
  <si>
    <t>-539.436089692594 261.64246137215 -376.961153581164</t>
  </si>
  <si>
    <t>-546.33590720846 267.342811145968 -460.376023978095</t>
  </si>
  <si>
    <t>-554.410269163143 277.250397289477 -582.366139176597</t>
  </si>
  <si>
    <t>-540.33707531138 284.954563832963 -659.06549587446</t>
  </si>
  <si>
    <t>-548.611006291215 304.091993765336 -526.454277398659</t>
  </si>
  <si>
    <t>-530.575664744895 455.411287581795 -493.064489750787</t>
  </si>
  <si>
    <t>-415.256954953218 474.969800455071 -236.359156170498</t>
  </si>
  <si>
    <t>-191.278257902522 418.973292304675 -210.933522462542</t>
  </si>
  <si>
    <t>-553.123697096494 241.713745514023 -531.221546302961</t>
  </si>
  <si>
    <t>-572.990835213217 88.0613244363562 -512.992966064825</t>
  </si>
  <si>
    <t>-582.488406531614 45.5258111252854 -234.283210304849</t>
  </si>
  <si>
    <t>-384.056138684601 151.531709679749 -292.041029522453</t>
  </si>
  <si>
    <t>-511.272851815111 347.259924974737 -93.2177143141672</t>
  </si>
  <si>
    <t>-532.656922418371 339.973159119629 321.742799591536</t>
  </si>
  <si>
    <t>-647.320801333321 322.025108600885 769.584338015588</t>
  </si>
  <si>
    <t>-501.089920824421 327.388970980162 836.454241257362</t>
  </si>
  <si>
    <t>-491.061348691918 164.792856452357 -94.8770244741311</t>
  </si>
  <si>
    <t>-490.349533640929 125.635697228621 318.848559175292</t>
  </si>
  <si>
    <t>-541.39324718339 40.5710751113622 771.280597167215</t>
  </si>
  <si>
    <t>-391.828944903596 39.8570640526884 830.558147279819</t>
  </si>
  <si>
    <t>9763-20170724T120938.506167900.bin</t>
  </si>
  <si>
    <t>-501.165075535857 256.563942547189 -91.9283795640679</t>
  </si>
  <si>
    <t>-520.00299482583 255.074618760456 -201.017398314333</t>
  </si>
  <si>
    <t>-531.048605046355 258.162202882479 -293.18194364186</t>
  </si>
  <si>
    <t>-539.92978604618 262.540645361326 -376.489078377149</t>
  </si>
  <si>
    <t>-547.081595448476 268.462025905704 -459.867183945333</t>
  </si>
  <si>
    <t>-555.580365448123 278.742411713427 -581.797566064821</t>
  </si>
  <si>
    <t>-541.681770841924 286.580900383688 -658.515360453402</t>
  </si>
  <si>
    <t>-549.495198130204 305.406859126474 -525.831256767179</t>
  </si>
  <si>
    <t>-530.888133598765 456.605929495558 -492.215493292522</t>
  </si>
  <si>
    <t>-414.686317524148 475.138094511857 -235.832411420943</t>
  </si>
  <si>
    <t>-190.831417156904 418.274140942392 -211.255970611071</t>
  </si>
  <si>
    <t>-554.207103660447 243.056329992885 -530.75987385019</t>
  </si>
  <si>
    <t>-574.490477344081 89.4115838595403 -512.849391605686</t>
  </si>
  <si>
    <t>-583.334118463289 46.2734816016771 -234.210698558965</t>
  </si>
  <si>
    <t>-384.989215076234 151.882365875282 -292.98588240261</t>
  </si>
  <si>
    <t>-511.100915542271 347.740953394775 -92.7976900657852</t>
  </si>
  <si>
    <t>-531.620778311411 340.685595016121 322.210426841351</t>
  </si>
  <si>
    <t>-647.563853216889 321.979563384097 769.669152849526</t>
  </si>
  <si>
    <t>-501.198809210611 327.356405799343 836.243815599128</t>
  </si>
  <si>
    <t>-491.50593277215 165.426560575745 -94.5063231743451</t>
  </si>
  <si>
    <t>-490.114974487733 126.215756294571 319.212356128924</t>
  </si>
  <si>
    <t>-541.235783692644 40.6254036797641 771.485562125165</t>
  </si>
  <si>
    <t>-391.694624400139 39.8849981351393 830.821171407827</t>
  </si>
  <si>
    <t>9763-20170724T120938.544270700.bin</t>
  </si>
  <si>
    <t>-501.230284807375 256.749130702157 -91.7274956650996</t>
  </si>
  <si>
    <t>-520.105504242869 255.310396615313 -200.81076463811</t>
  </si>
  <si>
    <t>-531.215583920018 258.491566024057 -292.964345562014</t>
  </si>
  <si>
    <t>-540.166888899724 262.97666433411 -376.258438130583</t>
  </si>
  <si>
    <t>-547.399699106447 269.026670616966 -459.620358911444</t>
  </si>
  <si>
    <t>-556.027955574235 279.519469820094 -581.52354462809</t>
  </si>
  <si>
    <t>-542.196730045919 287.438942618882 -658.244993953582</t>
  </si>
  <si>
    <t>-549.83514999401 306.08283725765 -525.521019277135</t>
  </si>
  <si>
    <t>-530.913457337362 457.20634600629 -491.759723715809</t>
  </si>
  <si>
    <t>-414.464336839316 475.217710349158 -235.451742771529</t>
  </si>
  <si>
    <t>-190.696417574514 417.876714519226 -211.193560630794</t>
  </si>
  <si>
    <t>-554.648770900053 243.747819409644 -530.545794119769</t>
  </si>
  <si>
    <t>-575.133243865454 90.1084375606024 -512.847120196535</t>
  </si>
  <si>
    <t>-583.622230562649 46.3154425883506 -234.299522676803</t>
  </si>
  <si>
    <t>-385.543671780719 152.143804955848 -293.576587722261</t>
  </si>
  <si>
    <t>-510.980156977763 347.866459664385 -92.5729515333006</t>
  </si>
  <si>
    <t>-531.076905333189 340.910755826341 322.457595706684</t>
  </si>
  <si>
    <t>-647.720084507338 321.766530850326 769.711022201739</t>
  </si>
  <si>
    <t>-501.300122443275 327.276082962641 836.154064924257</t>
  </si>
  <si>
    <t>-491.759462540452 165.649821711268 -94.3380310387298</t>
  </si>
  <si>
    <t>-490.077097326424 126.496805003177 319.385060794017</t>
  </si>
  <si>
    <t>-541.154038295484 40.5861841085027 771.600498907886</t>
  </si>
  <si>
    <t>-391.628143858064 39.5693247613012 830.97032946592</t>
  </si>
  <si>
    <t>9763-20170724T120938.577358500.bin</t>
  </si>
  <si>
    <t>-501.269555907459 256.953599612805 -91.5388629190318</t>
  </si>
  <si>
    <t>-520.206524627316 255.581542836661 -200.612255100584</t>
  </si>
  <si>
    <t>-531.368906368328 258.86000501403 -292.756120374483</t>
  </si>
  <si>
    <t>-540.366623214679 263.451031324241 -376.039325561114</t>
  </si>
  <si>
    <t>-547.644446333293 269.624308124783 -459.388387588907</t>
  </si>
  <si>
    <t>-556.336124125402 280.31630823206 -581.269661727787</t>
  </si>
  <si>
    <t>-542.560676794058 288.322756248833 -657.992262731024</t>
  </si>
  <si>
    <t>-550.069728000936 306.785126817085 -525.230623137948</t>
  </si>
  <si>
    <t>-530.882534192105 457.845731730343 -491.298318187917</t>
  </si>
  <si>
    <t>-414.14678694657 475.373815599834 -235.087154945486</t>
  </si>
  <si>
    <t>-190.473157942547 417.529878228179 -211.155751764444</t>
  </si>
  <si>
    <t>-554.974830630029 244.464440672463 -530.347730373783</t>
  </si>
  <si>
    <t>-575.630870833455 90.821480552394 -512.907251959395</t>
  </si>
  <si>
    <t>-583.998080354079 46.4895762169415 -234.441412089781</t>
  </si>
  <si>
    <t>-385.891292103864 152.038887737422 -294.120858548189</t>
  </si>
  <si>
    <t>-510.809051952829 348.020698121631 -92.354155810002</t>
  </si>
  <si>
    <t>-530.526752388956 341.088939406112 322.69494001026</t>
  </si>
  <si>
    <t>-647.836834057622 321.69230225706 769.74146458063</t>
  </si>
  <si>
    <t>-501.374453624785 327.282575458263 836.084086589079</t>
  </si>
  <si>
    <t>-492.013104797288 165.937964987578 -94.1732737871844</t>
  </si>
  <si>
    <t>-490.061053715642 126.820911487399 319.55204018063</t>
  </si>
  <si>
    <t>-541.076303428012 40.6124289586053 771.711381347918</t>
  </si>
  <si>
    <t>-391.554229525133 39.7724685532958 831.093817275522</t>
  </si>
  <si>
    <t>9763-20170724T120938.642145200.bin</t>
  </si>
  <si>
    <t>-501.38787214455 257.513789381233 -91.2069688756271</t>
  </si>
  <si>
    <t>-520.475447476321 256.281537571749 -200.255846831548</t>
  </si>
  <si>
    <t>-531.787548712683 259.744676580683 -292.374674853409</t>
  </si>
  <si>
    <t>-540.928474176718 264.53391550478 -375.631079290482</t>
  </si>
  <si>
    <t>-548.356708133746 270.935285219695 -458.94966418991</t>
  </si>
  <si>
    <t>-557.275521074845 281.993589056552 -580.781849670601</t>
  </si>
  <si>
    <t>-543.655518025362 290.212593317071 -657.509706184294</t>
  </si>
  <si>
    <t>-550.817267034906 308.287383851818 -524.682196877022</t>
  </si>
  <si>
    <t>-531.174883637195 459.206423782605 -490.423410930865</t>
  </si>
  <si>
    <t>-413.926247662952 475.925299659149 -234.392586847709</t>
  </si>
  <si>
    <t>-190.503241450543 416.69590520909 -211.532652029522</t>
  </si>
  <si>
    <t>-555.90673105301 245.995374638864 -529.963760490619</t>
  </si>
  <si>
    <t>-576.882902543643 92.3383777789231 -512.989725921738</t>
  </si>
  <si>
    <t>-585.05617566654 46.7089580921061 -234.727710588553</t>
  </si>
  <si>
    <t>-387.073645695747 151.739611893885 -295.718873679361</t>
  </si>
  <si>
    <t>-510.539007525842 348.456445421642 -91.9807449617456</t>
  </si>
  <si>
    <t>-529.74437398818 341.412339618083 323.090517624156</t>
  </si>
  <si>
    <t>-648.066446187505 321.464449252277 769.79923395341</t>
  </si>
  <si>
    <t>-501.56775420143 327.566263319992 836.016395180892</t>
  </si>
  <si>
    <t>-492.539754353184 166.665576004066 -93.8845307635526</t>
  </si>
  <si>
    <t>-490.249406917512 127.588684156098 319.842826867651</t>
  </si>
  <si>
    <t>-540.984254585743 40.5611447764286 771.855537923028</t>
  </si>
  <si>
    <t>-391.432083914629 39.3223230140782 831.155136046943</t>
  </si>
  <si>
    <t>9763-20170724T120938.673219600.bin</t>
  </si>
  <si>
    <t>-501.395125673776 257.882753392785 -91.0860273444086</t>
  </si>
  <si>
    <t>-520.572167289473 256.701637675569 -200.119770815719</t>
  </si>
  <si>
    <t>-531.967765444091 260.260463543011 -292.224577248121</t>
  </si>
  <si>
    <t>-541.18618437373 265.159020407719 -375.466158643277</t>
  </si>
  <si>
    <t>-548.692977862097 271.691964707549 -458.76749423577</t>
  </si>
  <si>
    <t>-557.726952784042 282.967437301045 -580.571389399332</t>
  </si>
  <si>
    <t>-544.184245567008 291.329785184197 -657.297234172417</t>
  </si>
  <si>
    <t>-551.157842060993 309.156570279179 -524.435667752542</t>
  </si>
  <si>
    <t>-531.210457908706 459.99642733395 -490.015896630145</t>
  </si>
  <si>
    <t>-413.659533275155 476.197091742835 -234.090381815678</t>
  </si>
  <si>
    <t>-190.374396567127 416.28686763207 -211.661812316782</t>
  </si>
  <si>
    <t>-556.368023896558 246.883056674344 -529.813897617687</t>
  </si>
  <si>
    <t>-577.631015627107 93.2444202751849 -513.09517781079</t>
  </si>
  <si>
    <t>-585.329353321128 46.9368878708997 -234.931559504313</t>
  </si>
  <si>
    <t>-387.732396645656 152.258052590674 -296.668488935359</t>
  </si>
  <si>
    <t>-510.34103455163 348.754816209555 -91.8447247821281</t>
  </si>
  <si>
    <t>-529.522534387284 341.590617885855 323.225581039004</t>
  </si>
  <si>
    <t>-648.157161567361 321.493980558538 769.844461527531</t>
  </si>
  <si>
    <t>-501.627359559404 327.553854534916 835.996545803769</t>
  </si>
  <si>
    <t>-492.728486662928 167.103201105097 -93.7789007021478</t>
  </si>
  <si>
    <t>-490.395301613898 128.067066348127 319.952196345317</t>
  </si>
  <si>
    <t>-540.974981429455 40.6371893631569 771.891248911804</t>
  </si>
  <si>
    <t>-391.382570886883 39.590143713041 831.092928681608</t>
  </si>
  <si>
    <t>9763-20170724T120938.746424700.bin</t>
  </si>
  <si>
    <t>-501.5680560485 258.40210819805 -90.9327281877848</t>
  </si>
  <si>
    <t>-520.869703181372 257.317900926485 -199.945423121648</t>
  </si>
  <si>
    <t>-532.465113024254 261.078753602441 -292.017389906441</t>
  </si>
  <si>
    <t>-541.898856718323 266.213630374679 -375.220562063218</t>
  </si>
  <si>
    <t>-549.653893588034 273.036226842121 -458.475820523205</t>
  </si>
  <si>
    <t>-559.085029728465 284.794296276333 -580.203821722878</t>
  </si>
  <si>
    <t>-545.73709651016 293.462068187371 -656.930194502772</t>
  </si>
  <si>
    <t>-552.239235120271 310.753822771635 -523.994577860094</t>
  </si>
  <si>
    <t>-531.773865627696 461.425213411844 -489.098847345002</t>
  </si>
  <si>
    <t>-413.561546717398 475.451693402696 -233.349608444962</t>
  </si>
  <si>
    <t>-190.805105854521 413.093631036559 -212.383756649054</t>
  </si>
  <si>
    <t>-557.654219636356 248.516244262111 -529.586821296568</t>
  </si>
  <si>
    <t>-579.211259335182 94.8586852042781 -513.421353010813</t>
  </si>
  <si>
    <t>-585.801943024147 47.4940051441044 -235.407352291077</t>
  </si>
  <si>
    <t>-389.45260719822 154.358467182893 -298.458651652777</t>
  </si>
  <si>
    <t>-510.258591500391 349.10179926911 -91.6326068287009</t>
  </si>
  <si>
    <t>-529.36401728959 341.811041757021 323.438985633764</t>
  </si>
  <si>
    <t>-648.405572317658 321.36736225315 769.957551372852</t>
  </si>
  <si>
    <t>-501.800449517896 327.442307911621 835.941366712712</t>
  </si>
  <si>
    <t>-493.128802213729 167.785423443168 -93.6379432844069</t>
  </si>
  <si>
    <t>-490.541385443944 128.876276863151 320.103529367355</t>
  </si>
  <si>
    <t>-540.919123908507 40.6616588004649 771.923712297031</t>
  </si>
  <si>
    <t>-391.268871689215 39.8080272198279 830.982134735163</t>
  </si>
  <si>
    <t>9763-20170724T120938.807086500.bin</t>
  </si>
  <si>
    <t>-501.862752964262 258.556100956292 -90.8179375433289</t>
  </si>
  <si>
    <t>-521.30482925308 257.552224129046 -199.806427056158</t>
  </si>
  <si>
    <t>-533.041792733848 261.526741351166 -291.851539411599</t>
  </si>
  <si>
    <t>-542.60828697458 266.91401644435 -375.023489984404</t>
  </si>
  <si>
    <t>-550.49815376403 274.0476993036 -458.240089863775</t>
  </si>
  <si>
    <t>-560.126105209048 286.324204750581 -579.901538769393</t>
  </si>
  <si>
    <t>-546.919158538367 295.397758402374 -656.605156034115</t>
  </si>
  <si>
    <t>-553.124332672004 312.038705073245 -523.599028033045</t>
  </si>
  <si>
    <t>-532.220725066239 462.504705631921 -488.105989715328</t>
  </si>
  <si>
    <t>-413.859693326041 474.030387745889 -232.300530674889</t>
  </si>
  <si>
    <t>-191.80339683219 408.768938975462 -212.794824368575</t>
  </si>
  <si>
    <t>-558.678602667685 249.835981513548 -529.436138396658</t>
  </si>
  <si>
    <t>-580.441173842249 96.1346625067108 -513.934049885627</t>
  </si>
  <si>
    <t>-585.550569152601 46.8566245832901 -236.221755621018</t>
  </si>
  <si>
    <t>-391.814397971694 157.909291517539 -300.11335356003</t>
  </si>
  <si>
    <t>-510.491128526125 349.172410119251 -91.4663922194891</t>
  </si>
  <si>
    <t>-529.153732749401 341.937543122052 323.626360889835</t>
  </si>
  <si>
    <t>-648.601171285708 321.312498738261 770.021401851756</t>
  </si>
  <si>
    <t>-501.95051699777 327.517817801087 835.891648820542</t>
  </si>
  <si>
    <t>-493.483136648854 167.992778161894 -93.5722824438124</t>
  </si>
  <si>
    <t>-490.505512972699 129.341595391092 320.190738449635</t>
  </si>
  <si>
    <t>-540.819014434654 40.6283605950773 771.911840610687</t>
  </si>
  <si>
    <t>-391.151369592226 39.5262621166146 830.922098676312</t>
  </si>
  <si>
    <t>9763-20170724T120938.838673600.bin</t>
  </si>
  <si>
    <t>-502.022949469701 258.602841484711 -90.8018126191662</t>
  </si>
  <si>
    <t>-521.499160082002 257.640194383307 -199.784678841115</t>
  </si>
  <si>
    <t>-533.275039483569 261.723262143894 -291.819840669281</t>
  </si>
  <si>
    <t>-542.878228738971 267.239011539219 -374.979350172813</t>
  </si>
  <si>
    <t>-550.805052465812 274.530101830334 -458.17870800004</t>
  </si>
  <si>
    <t>-560.485671994138 287.069391632799 -579.809176980756</t>
  </si>
  <si>
    <t>-547.325044967575 296.355334491676 -656.495467633126</t>
  </si>
  <si>
    <t>-553.424545549555 312.6595891261 -523.457444153023</t>
  </si>
  <si>
    <t>-532.297149592468 463.023279933248 -487.664397231994</t>
  </si>
  <si>
    <t>-413.932706962739 473.489120304832 -231.815101490541</t>
  </si>
  <si>
    <t>-192.238074170374 406.79010518512 -213.073190850777</t>
  </si>
  <si>
    <t>-559.051189164515 250.475124594597 -529.42015065727</t>
  </si>
  <si>
    <t>-580.896905543647 96.7480666410847 -514.267143326985</t>
  </si>
  <si>
    <t>-585.070101729171 46.4655759655429 -236.719188793825</t>
  </si>
  <si>
    <t>-392.532793780017 159.562983563517 -300.647769044681</t>
  </si>
  <si>
    <t>-510.632643059549 349.218688155065 -91.421707502273</t>
  </si>
  <si>
    <t>-529.147010251548 341.99951620118 323.677884074853</t>
  </si>
  <si>
    <t>-648.683678248183 321.372190778188 770.058580896766</t>
  </si>
  <si>
    <t>-501.996925375905 327.288908117022 835.874951218067</t>
  </si>
  <si>
    <t>-493.665539710354 168.049040516102 -93.56599941483</t>
  </si>
  <si>
    <t>-490.495337564578 129.446632886368 320.200097905212</t>
  </si>
  <si>
    <t>-540.75083248417 40.5639737260549 771.89816278656</t>
  </si>
  <si>
    <t>-391.087641443005 39.3814672975029 830.918038283069</t>
  </si>
  <si>
    <t>9763-20170724T120938.872763900.bin</t>
  </si>
  <si>
    <t>-502.184682485217 258.529662180509 -90.7760476247731</t>
  </si>
  <si>
    <t>-521.68435845341 257.58763999142 -199.754809792711</t>
  </si>
  <si>
    <t>-533.507626435053 261.770315064611 -291.779628895181</t>
  </si>
  <si>
    <t>-543.162349902037 267.41001417603 -374.924724363257</t>
  </si>
  <si>
    <t>-551.148054553528 274.859305127186 -458.104382888121</t>
  </si>
  <si>
    <t>-560.921535586224 287.66681067171 -579.699667730514</t>
  </si>
  <si>
    <t>-547.801660257468 297.148380388611 -656.368783665939</t>
  </si>
  <si>
    <t>-553.796377331321 313.130777283013 -523.298707019734</t>
  </si>
  <si>
    <t>-532.512318058696 463.400424232992 -487.167708689451</t>
  </si>
  <si>
    <t>-414.015853482496 472.648103453658 -231.332630454775</t>
  </si>
  <si>
    <t>-192.623702392144 404.73376073401 -213.396830415596</t>
  </si>
  <si>
    <t>-559.469692517203 250.963042944555 -529.390680602294</t>
  </si>
  <si>
    <t>-581.315755415659 97.2067831482623 -514.589196563586</t>
  </si>
  <si>
    <t>-584.976770670896 45.9583551322364 -237.210766022369</t>
  </si>
  <si>
    <t>-393.174712314012 160.579852761684 -300.633179659169</t>
  </si>
  <si>
    <t>-510.773478932382 349.118944467124 -91.3859442650214</t>
  </si>
  <si>
    <t>-529.305767050476 341.898951822374 323.712888465217</t>
  </si>
  <si>
    <t>-648.794831351207 321.338920955772 770.113455326078</t>
  </si>
  <si>
    <t>-502.075917796881 327.366249385583 835.848239032348</t>
  </si>
  <si>
    <t>-493.837938151472 167.980315790604 -93.5548765915181</t>
  </si>
  <si>
    <t>-490.538982259481 129.429614397755 320.215050711272</t>
  </si>
  <si>
    <t>-540.70220761892 40.4934700767612 771.886310381466</t>
  </si>
  <si>
    <t>-391.035548936095 39.1283579059245 830.893482065381</t>
  </si>
  <si>
    <t>9763-20170724T120938.942574000.bin</t>
  </si>
  <si>
    <t>-502.408133085647 258.177135899045 -90.7785718426832</t>
  </si>
  <si>
    <t>-521.924199279345 257.276579839158 -199.754719046221</t>
  </si>
  <si>
    <t>-533.783338299853 261.624035477787 -291.767156919024</t>
  </si>
  <si>
    <t>-543.475685102757 267.465664147865 -374.893996852947</t>
  </si>
  <si>
    <t>-551.502064247417 275.169563169528 -458.046682553447</t>
  </si>
  <si>
    <t>-561.336169996192 288.407210352392 -579.590847499703</t>
  </si>
  <si>
    <t>-548.265083906498 298.297559096801 -656.216799547932</t>
  </si>
  <si>
    <t>-554.153456795682 313.668883257494 -523.106442082077</t>
  </si>
  <si>
    <t>-532.687602250063 463.742795471348 -486.332267836822</t>
  </si>
  <si>
    <t>-413.76683179529 471.241089706702 -230.636697742943</t>
  </si>
  <si>
    <t>-192.889955485643 401.143665063454 -214.879442742122</t>
  </si>
  <si>
    <t>-559.888722088526 251.528036761703 -529.410235669427</t>
  </si>
  <si>
    <t>-581.684078638257 97.7015283923297 -515.234864771974</t>
  </si>
  <si>
    <t>-585.197008079544 44.7861551979795 -238.167665036844</t>
  </si>
  <si>
    <t>-394.022710565984 161.124793030505 -300.346709150319</t>
  </si>
  <si>
    <t>-511.009143593491 348.835788581717 -91.3633440474197</t>
  </si>
  <si>
    <t>-529.46145695663 341.691600040193 323.740312661173</t>
  </si>
  <si>
    <t>-648.98215338205 321.353131277392 770.173749624849</t>
  </si>
  <si>
    <t>-502.206322654825 327.446631594346 835.775161257076</t>
  </si>
  <si>
    <t>-494.040025227926 167.575813178556 -93.6267049793622</t>
  </si>
  <si>
    <t>-490.645193444107 129.06993796646 320.146658561</t>
  </si>
  <si>
    <t>-540.614619814786 40.4543324935021 771.873270067547</t>
  </si>
  <si>
    <t>-390.925267991668 39.3617153752889 830.828570376844</t>
  </si>
  <si>
    <t>9763-20170724T120939.006746100.bin</t>
  </si>
  <si>
    <t>-502.592868706306 257.404965608227 -90.8331728204332</t>
  </si>
  <si>
    <t>-522.194925627339 256.615342404248 -199.794850396111</t>
  </si>
  <si>
    <t>-534.095011622065 261.134176533536 -291.793791112964</t>
  </si>
  <si>
    <t>-543.809648727121 267.162987454574 -374.904628352325</t>
  </si>
  <si>
    <t>-551.842271238553 275.084717309631 -458.036144676018</t>
  </si>
  <si>
    <t>-561.667138076832 288.672855635993 -579.542393330655</t>
  </si>
  <si>
    <t>-548.615045858418 298.910593364621 -656.126067942066</t>
  </si>
  <si>
    <t>-554.422526850989 313.765862803663 -522.990788541903</t>
  </si>
  <si>
    <t>-532.62133078798 463.701282294351 -485.79230756364</t>
  </si>
  <si>
    <t>-413.631535731072 469.520601799438 -230.085163920366</t>
  </si>
  <si>
    <t>-193.404403772562 397.007639120108 -216.285928898137</t>
  </si>
  <si>
    <t>-560.2897098542 251.654793275206 -529.462241866148</t>
  </si>
  <si>
    <t>-582.340282318883 97.8252423946074 -515.773934323062</t>
  </si>
  <si>
    <t>-585.250147308386 43.3617614872462 -239.000110212015</t>
  </si>
  <si>
    <t>-394.686178610682 161.155720691947 -300.306442495974</t>
  </si>
  <si>
    <t>-511.091899427257 348.247461222499 -91.3225701120215</t>
  </si>
  <si>
    <t>-529.183077358803 341.278788646643 323.800043068014</t>
  </si>
  <si>
    <t>-649.182512566338 321.142237783403 770.181935795215</t>
  </si>
  <si>
    <t>-502.397126146529 327.664912037267 835.720783179305</t>
  </si>
  <si>
    <t>-494.3948909035 166.531459410524 -93.7664004289942</t>
  </si>
  <si>
    <t>-490.45009151931 128.34786490628 320.031927471415</t>
  </si>
  <si>
    <t>-540.45055525322 40.3842488408689 771.941831386471</t>
  </si>
  <si>
    <t>-390.793556557774 39.4654931083294 830.982102833613</t>
  </si>
  <si>
    <t>9763-20170724T120939.038838100.bin</t>
  </si>
  <si>
    <t>-502.679738114179 256.991272390916 -90.8199160430597</t>
  </si>
  <si>
    <t>-522.350573129193 256.271420292309 -199.769530760483</t>
  </si>
  <si>
    <t>-534.286958821987 260.874437344864 -291.75972803636</t>
  </si>
  <si>
    <t>-544.025230116403 266.989556227267 -374.86146100776</t>
  </si>
  <si>
    <t>-552.071706875309 275.007527139988 -457.982502389141</t>
  </si>
  <si>
    <t>-561.905852819167 288.746403702819 -579.470969321146</t>
  </si>
  <si>
    <t>-548.860514255459 299.113801940147 -656.038268618999</t>
  </si>
  <si>
    <t>-554.619848124596 313.766224279126 -522.892144421691</t>
  </si>
  <si>
    <t>-532.608689592081 463.608510530987 -485.494806110376</t>
  </si>
  <si>
    <t>-413.668528184337 468.764099917033 -229.750298224066</t>
  </si>
  <si>
    <t>-193.99675728112 394.334476861754 -217.377677003241</t>
  </si>
  <si>
    <t>-560.561645543658 251.669525722207 -529.433550425391</t>
  </si>
  <si>
    <t>-582.809733915652 97.8480988215829 -515.968240090122</t>
  </si>
  <si>
    <t>-585.141618963303 42.4901245260214 -239.366150538595</t>
  </si>
  <si>
    <t>-395.140168342804 161.130745366968 -300.785780409929</t>
  </si>
  <si>
    <t>-511.12603651451 347.997618317152 -91.2702543041822</t>
  </si>
  <si>
    <t>-528.935671401019 341.076897751174 323.865297957022</t>
  </si>
  <si>
    <t>-649.243780737079 321.149130702498 770.169613189972</t>
  </si>
  <si>
    <t>-502.449599351707 327.462619596728 835.70908859103</t>
  </si>
  <si>
    <t>-494.560411065082 166.016833799761 -93.7842803118393</t>
  </si>
  <si>
    <t>-490.242220665879 127.94559101 320.020677870757</t>
  </si>
  <si>
    <t>-540.352675990832 40.2466668199027 771.984388238568</t>
  </si>
  <si>
    <t>-390.732407926841 38.7778908466184 831.106709352443</t>
  </si>
  <si>
    <t>9763-20170724T120939.076934900.bin</t>
  </si>
  <si>
    <t>-502.68629020957 256.573753957539 -90.800819688526</t>
  </si>
  <si>
    <t>-522.416644743156 255.905178371637 -199.740076288849</t>
  </si>
  <si>
    <t>-534.393271945544 260.582802189576 -291.721158611954</t>
  </si>
  <si>
    <t>-544.162869643846 266.779123462789 -374.813271710958</t>
  </si>
  <si>
    <t>-552.235342204459 274.890372266789 -457.922730650815</t>
  </si>
  <si>
    <t>-562.100713238097 288.779759090809 -579.391543817308</t>
  </si>
  <si>
    <t>-549.063110137723 299.257836306766 -655.945146823896</t>
  </si>
  <si>
    <t>-554.758276501963 313.725830985558 -522.787476744195</t>
  </si>
  <si>
    <t>-532.45758880369 463.478502995003 -485.189870923263</t>
  </si>
  <si>
    <t>-413.653034477341 468.01179677126 -229.370451459657</t>
  </si>
  <si>
    <t>-194.569997357012 391.625396983633 -218.587854056056</t>
  </si>
  <si>
    <t>-560.785482682515 251.644519278779 -529.396650328619</t>
  </si>
  <si>
    <t>-583.238124515644 97.8343087165767 -516.129486188781</t>
  </si>
  <si>
    <t>-584.770367575995 41.7031289047111 -239.67782605874</t>
  </si>
  <si>
    <t>-395.265482912692 161.040459092916 -301.28136208447</t>
  </si>
  <si>
    <t>-511.076871237891 347.64888357025 -91.2161747679618</t>
  </si>
  <si>
    <t>-528.734123043848 340.800766824611 323.927064351648</t>
  </si>
  <si>
    <t>-649.341650748096 321.022848993742 770.177986724703</t>
  </si>
  <si>
    <t>-502.550048860175 327.673766237791 835.689804085756</t>
  </si>
  <si>
    <t>-494.578365817538 165.545575522354 -93.786077126498</t>
  </si>
  <si>
    <t>-489.999678280841 127.60929367246 320.028476555005</t>
  </si>
  <si>
    <t>-540.272733871143 40.2021031664624 772.023285086253</t>
  </si>
  <si>
    <t>-390.672886216012 38.8834371187047 831.200687457796</t>
  </si>
  <si>
    <t>9763-20170724T120939.141114000.bin</t>
  </si>
  <si>
    <t>-502.684320036477 255.751651006185 -90.7446535620115</t>
  </si>
  <si>
    <t>-522.471242265806 255.179424641521 -199.674144607667</t>
  </si>
  <si>
    <t>-534.485028971489 259.980562654978 -291.643992536723</t>
  </si>
  <si>
    <t>-544.282528012781 266.307455209055 -374.723045581738</t>
  </si>
  <si>
    <t>-552.376350025064 274.566388267266 -457.815814831784</t>
  </si>
  <si>
    <t>-562.265091857583 288.689234620365 -579.255788626788</t>
  </si>
  <si>
    <t>-549.216741032307 299.379453636242 -655.778169505895</t>
  </si>
  <si>
    <t>-554.826215508283 313.518980596801 -522.613153649655</t>
  </si>
  <si>
    <t>-532.067581449534 463.083664746489 -484.534203797108</t>
  </si>
  <si>
    <t>-413.532608769304 466.305309415242 -228.569978974729</t>
  </si>
  <si>
    <t>-195.417980321982 386.862645317782 -220.607493018436</t>
  </si>
  <si>
    <t>-561.025758273345 251.465636677401 -529.324874085476</t>
  </si>
  <si>
    <t>-583.811882859501 97.6725148575438 -516.377585346474</t>
  </si>
  <si>
    <t>-583.699062068541 40.4834795572822 -240.138533534694</t>
  </si>
  <si>
    <t>-394.770227030063 160.331132253964 -302.516358474207</t>
  </si>
  <si>
    <t>-510.960819046457 346.997106676294 -91.1149430898666</t>
  </si>
  <si>
    <t>-528.506156174392 340.277544937023 324.03517579445</t>
  </si>
  <si>
    <t>-649.53098165417 320.881798901897 770.226609187845</t>
  </si>
  <si>
    <t>-502.701284217195 327.70133117 835.635898564297</t>
  </si>
  <si>
    <t>-494.714827190437 164.534539935059 -93.7987186286921</t>
  </si>
  <si>
    <t>-489.695851895259 126.756886841951 320.025229311448</t>
  </si>
  <si>
    <t>-540.108078532513 40.0621393349104 772.130522037119</t>
  </si>
  <si>
    <t>-390.564624296132 38.2143949607375 831.436168291657</t>
  </si>
  <si>
    <t>9763-20170724T120939.205793900.bin</t>
  </si>
  <si>
    <t>-502.864439628049 255.066999049886 -90.6768053875527</t>
  </si>
  <si>
    <t>-522.716701994782 254.536219338697 -199.594639692606</t>
  </si>
  <si>
    <t>-534.698798175076 259.448330259703 -291.562805908422</t>
  </si>
  <si>
    <t>-544.430723183721 265.904669206786 -374.639490750409</t>
  </si>
  <si>
    <t>-552.420837345321 274.319859746197 -457.726625015485</t>
  </si>
  <si>
    <t>-562.114970732302 288.69960492973 -579.152301799262</t>
  </si>
  <si>
    <t>-549.033636003881 299.626872312057 -655.635559794199</t>
  </si>
  <si>
    <t>-554.708885884905 313.404300183304 -522.450608901487</t>
  </si>
  <si>
    <t>-531.642272976733 462.794648557786 -483.860605283097</t>
  </si>
  <si>
    <t>-413.89218480483 464.582370480613 -227.520432580451</t>
  </si>
  <si>
    <t>-196.675652445666 382.506891745365 -222.123642113244</t>
  </si>
  <si>
    <t>-561.013583309599 251.375756750052 -529.292926595364</t>
  </si>
  <si>
    <t>-584.047387546331 97.5925372873971 -516.772678704438</t>
  </si>
  <si>
    <t>-582.637649506604 38.6123194188312 -240.914223633166</t>
  </si>
  <si>
    <t>-394.309168047893 158.598637673029 -304.822002422069</t>
  </si>
  <si>
    <t>-511.045590097206 346.492945457759 -91.0269755024456</t>
  </si>
  <si>
    <t>-528.51459618871 339.870496349161 324.127879945526</t>
  </si>
  <si>
    <t>-649.716094427871 320.891422443265 770.294383677492</t>
  </si>
  <si>
    <t>-502.831825986135 327.670924267233 835.584997074558</t>
  </si>
  <si>
    <t>-494.971774920339 163.732797088627 -93.7646697750019</t>
  </si>
  <si>
    <t>-489.575158852466 126.179547994077 320.07493716987</t>
  </si>
  <si>
    <t>-539.973884597267 40.0201630402739 772.289244098965</t>
  </si>
  <si>
    <t>-390.454169031388 38.252965320645 831.657270540911</t>
  </si>
  <si>
    <t>9763-20170724T120939.237378800.bin</t>
  </si>
  <si>
    <t>-503.018807630087 254.843615316637 -90.6596046771662</t>
  </si>
  <si>
    <t>-522.903707629029 254.330026028117 -199.57158658993</t>
  </si>
  <si>
    <t>-534.878692843705 259.304145620484 -291.53736088953</t>
  </si>
  <si>
    <t>-544.588944654314 265.834985020084 -374.61087925265</t>
  </si>
  <si>
    <t>-552.541297912668 274.341885192538 -457.692163862429</t>
  </si>
  <si>
    <t>-562.161862463526 288.874080200713 -579.105561423936</t>
  </si>
  <si>
    <t>-549.083021153859 299.946952620867 -655.568217144441</t>
  </si>
  <si>
    <t>-554.778238146732 313.50647533551 -522.369429411725</t>
  </si>
  <si>
    <t>-531.652339907319 462.787707146447 -483.424752595151</t>
  </si>
  <si>
    <t>-414.282706097038 463.675744519006 -226.905393184976</t>
  </si>
  <si>
    <t>-197.37617827655 380.706302227941 -222.886772611166</t>
  </si>
  <si>
    <t>-561.102617528113 251.488531937721 -529.291468979768</t>
  </si>
  <si>
    <t>-584.114131338151 97.675423405884 -516.972380501094</t>
  </si>
  <si>
    <t>-582.102976694445 37.8635929288162 -241.296811026354</t>
  </si>
  <si>
    <t>-394.083879241622 157.829092371718 -306.147261427294</t>
  </si>
  <si>
    <t>-511.237854117139 346.29238544748 -91.0028987307556</t>
  </si>
  <si>
    <t>-528.605499921035 339.790033532257 324.158128850178</t>
  </si>
  <si>
    <t>-649.815066392415 320.806405072625 770.33132565888</t>
  </si>
  <si>
    <t>-502.920298029883 327.726308223327 835.58387093249</t>
  </si>
  <si>
    <t>-495.071557107518 163.526205717267 -93.7472816530825</t>
  </si>
  <si>
    <t>-489.50291918157 126.085723414966 320.100300354462</t>
  </si>
  <si>
    <t>-539.909304612471 40.0296546802508 772.342256593846</t>
  </si>
  <si>
    <t>-390.396491419209 38.5828544467636 831.736273795016</t>
  </si>
  <si>
    <t>9763-20170724T120939.307071100.bin</t>
  </si>
  <si>
    <t>-503.457949788773 254.415765407443 -90.6760898830195</t>
  </si>
  <si>
    <t>-523.403477964803 253.890294394041 -199.576988375644</t>
  </si>
  <si>
    <t>-535.301728352517 258.99214779159 -291.545629896337</t>
  </si>
  <si>
    <t>-544.888365494569 265.690911423995 -374.619991831323</t>
  </si>
  <si>
    <t>-552.661140254921 274.416886558095 -457.695794099557</t>
  </si>
  <si>
    <t>-561.956515787708 289.322264993252 -579.089100656926</t>
  </si>
  <si>
    <t>-548.853160732773 300.80083672685 -655.487742094183</t>
  </si>
  <si>
    <t>-554.753724566608 313.782626330377 -522.255579359817</t>
  </si>
  <si>
    <t>-531.764664046934 462.915517679961 -482.652618192028</t>
  </si>
  <si>
    <t>-415.604198951457 462.094721323402 -225.5831699091</t>
  </si>
  <si>
    <t>-199.403682124097 377.2134933866 -224.559711384548</t>
  </si>
  <si>
    <t>-561.001772384596 251.781312032256 -529.38998842009</t>
  </si>
  <si>
    <t>-583.908405132282 97.9236890249213 -517.59739085862</t>
  </si>
  <si>
    <t>-581.537835761055 36.6717050339535 -242.240841421928</t>
  </si>
  <si>
    <t>-393.845172503885 156.78123717889 -307.767127324483</t>
  </si>
  <si>
    <t>-511.77923888513 345.975816917175 -91.010952718518</t>
  </si>
  <si>
    <t>-529.026459979655 339.603668923351 324.157105736522</t>
  </si>
  <si>
    <t>-650.011904189353 320.734709164542 770.432567232988</t>
  </si>
  <si>
    <t>-503.087337644257 327.718967772712 835.610869612099</t>
  </si>
  <si>
    <t>-495.420503141495 162.89850515949 -93.7395584066921</t>
  </si>
  <si>
    <t>-489.428488045103 125.793381102548 320.132265936903</t>
  </si>
  <si>
    <t>-539.74952701546 40.1206223391664 772.47356373326</t>
  </si>
  <si>
    <t>-390.281531623855 39.0612630380829 831.988332088608</t>
  </si>
  <si>
    <t>9763-20170724T120939.340662900.bin</t>
  </si>
  <si>
    <t>-503.737195341001 254.242600498941 -90.6809209125913</t>
  </si>
  <si>
    <t>-523.715535804448 253.713970282602 -199.575830674274</t>
  </si>
  <si>
    <t>-535.525245885076 258.877721921687 -291.552498157744</t>
  </si>
  <si>
    <t>-544.984337636259 265.65504084837 -374.63506727012</t>
  </si>
  <si>
    <t>-552.581482736346 274.480842577802 -457.716511113443</t>
  </si>
  <si>
    <t>-561.567000378645 289.554231223501 -579.112528257234</t>
  </si>
  <si>
    <t>-548.4272030102 301.287056776286 -655.466234258532</t>
  </si>
  <si>
    <t>-554.54721850878 313.939168205974 -522.223608957697</t>
  </si>
  <si>
    <t>-531.832487934619 463.021687400472 -482.287640610304</t>
  </si>
  <si>
    <t>-416.261111893071 461.420966019644 -224.956565240298</t>
  </si>
  <si>
    <t>-200.324855774413 375.864887716352 -225.443093192555</t>
  </si>
  <si>
    <t>-560.701222183772 251.94115447439 -529.466338343003</t>
  </si>
  <si>
    <t>-583.393302345749 98.0274711711149 -518.01550086867</t>
  </si>
  <si>
    <t>-581.200748104129 35.9628238598198 -242.839622759155</t>
  </si>
  <si>
    <t>-393.717483209498 156.684156874653 -307.838373696464</t>
  </si>
  <si>
    <t>-512.171187243938 345.896023440809 -91.0265875135497</t>
  </si>
  <si>
    <t>-529.361273960368 339.493748133141 324.143325618469</t>
  </si>
  <si>
    <t>-650.082277456199 320.813485034579 770.491467568948</t>
  </si>
  <si>
    <t>-503.132828235181 327.701592067639 835.623877740579</t>
  </si>
  <si>
    <t>-495.577569355659 162.683950646413 -93.7346970707187</t>
  </si>
  <si>
    <t>-489.387473449477 125.771396104447 320.151468288233</t>
  </si>
  <si>
    <t>-539.675586550857 40.0797678021029 772.52198005885</t>
  </si>
  <si>
    <t>-390.232290929878 38.7482006496023 832.093499504613</t>
  </si>
  <si>
    <t>9763-20170724T120939.406373800.bin</t>
  </si>
  <si>
    <t>-504.402916711622 253.895102971224 -90.7466763420007</t>
  </si>
  <si>
    <t>-524.38668563127 253.367615598512 -199.640569051193</t>
  </si>
  <si>
    <t>-536.012100177935 258.654602086991 -291.633649037836</t>
  </si>
  <si>
    <t>-545.226475635778 265.586147232466 -374.73097776924</t>
  </si>
  <si>
    <t>-552.499153731849 274.607597794713 -457.820471556743</t>
  </si>
  <si>
    <t>-560.921951170932 290.009345194795 -579.215577109068</t>
  </si>
  <si>
    <t>-547.694511697249 302.34257546176 -655.459567797206</t>
  </si>
  <si>
    <t>-554.245995559846 314.247463390521 -522.222722519737</t>
  </si>
  <si>
    <t>-532.038009956244 463.239772310568 -481.662048278863</t>
  </si>
  <si>
    <t>-417.274571891556 458.905675641151 -224.001059465945</t>
  </si>
  <si>
    <t>-201.816518593084 372.250744216817 -228.158848354703</t>
  </si>
  <si>
    <t>-560.206160868002 252.255118591685 -529.674328944785</t>
  </si>
  <si>
    <t>-582.364609734383 98.2032754672287 -518.879238719457</t>
  </si>
  <si>
    <t>-579.826075653882 34.6783505276462 -244.039747099514</t>
  </si>
  <si>
    <t>-393.445902612495 157.672066995331 -307.941990264467</t>
  </si>
  <si>
    <t>-513.089876306853 345.593230140681 -91.0795855262064</t>
  </si>
  <si>
    <t>-530.169556977378 339.311060435328 324.096794358078</t>
  </si>
  <si>
    <t>-650.251394634873 320.769660588629 770.617565787266</t>
  </si>
  <si>
    <t>-503.257135804212 327.951366094113 835.617022756826</t>
  </si>
  <si>
    <t>-495.969143649977 162.33833755323 -93.774584254848</t>
  </si>
  <si>
    <t>-489.15773521873 125.747854888647 320.130453249512</t>
  </si>
  <si>
    <t>-539.55728674468 40.0961506339606 772.520676593804</t>
  </si>
  <si>
    <t>-390.147919273693 38.6350338969694 832.174054746062</t>
  </si>
  <si>
    <t>9763-20170724T120939.437959400.bin</t>
  </si>
  <si>
    <t>-504.65007838883 253.843737707264 -90.7848642471886</t>
  </si>
  <si>
    <t>-524.646789222773 253.335182800245 -199.676506565628</t>
  </si>
  <si>
    <t>-536.219014465677 258.698665652765 -291.671724208242</t>
  </si>
  <si>
    <t>-545.357741770797 265.720003838765 -374.769978522633</t>
  </si>
  <si>
    <t>-552.526072123871 274.852137288661 -457.856412543014</t>
  </si>
  <si>
    <t>-560.764048293292 290.436303218103 -579.241047744306</t>
  </si>
  <si>
    <t>-547.481373451613 303.096239596915 -655.421757595617</t>
  </si>
  <si>
    <t>-554.203621873088 314.590927715913 -522.199354607822</t>
  </si>
  <si>
    <t>-532.118480865193 463.513781768239 -481.335792109647</t>
  </si>
  <si>
    <t>-417.628040107196 457.831740184788 -223.579575525422</t>
  </si>
  <si>
    <t>-202.380780969317 370.765107177148 -229.625485554941</t>
  </si>
  <si>
    <t>-560.095042994916 252.605003641084 -529.757740397695</t>
  </si>
  <si>
    <t>-582.051128389587 98.508755571318 -519.250142621064</t>
  </si>
  <si>
    <t>-578.696535299851 34.0497464975488 -244.6370222443</t>
  </si>
  <si>
    <t>-393.095756980703 158.321712799639 -308.334306542178</t>
  </si>
  <si>
    <t>-513.48904993728 345.528655346811 -91.1161712615466</t>
  </si>
  <si>
    <t>-530.484400507337 339.339836029749 324.065124067384</t>
  </si>
  <si>
    <t>-650.303970962367 320.804379618741 770.659524236191</t>
  </si>
  <si>
    <t>-503.280902595624 327.760945418747 835.618393474604</t>
  </si>
  <si>
    <t>-496.063894001759 162.278646408288 -93.8380544275312</t>
  </si>
  <si>
    <t>-488.963580094489 125.710325439794 320.064105491296</t>
  </si>
  <si>
    <t>-539.481841213345 40.0388447249279 772.483082772506</t>
  </si>
  <si>
    <t>-390.098106824381 38.7260382521663 832.204175374727</t>
  </si>
  <si>
    <t>9763-20170724T120939.476060400.bin</t>
  </si>
  <si>
    <t>-504.860632121492 253.815599753555 -90.8102977060529</t>
  </si>
  <si>
    <t>-524.903453987984 253.317122614159 -199.693488304067</t>
  </si>
  <si>
    <t>-536.460830288883 258.758564411473 -291.685996346618</t>
  </si>
  <si>
    <t>-545.5625338395 265.876018627719 -374.780193354006</t>
  </si>
  <si>
    <t>-552.668930046304 275.128623715647 -457.858659101312</t>
  </si>
  <si>
    <t>-560.787903767593 290.91524158129 -579.225026261703</t>
  </si>
  <si>
    <t>-547.467285088457 303.875039020796 -655.348648771052</t>
  </si>
  <si>
    <t>-554.29357167371 314.975693028774 -522.135961248189</t>
  </si>
  <si>
    <t>-532.272709813585 463.820773332551 -480.959868803423</t>
  </si>
  <si>
    <t>-417.88599308754 456.744816739268 -223.192146072818</t>
  </si>
  <si>
    <t>-202.868735098686 369.281533392728 -231.333825869906</t>
  </si>
  <si>
    <t>-560.157226898684 253.000544808737 -529.804932446931</t>
  </si>
  <si>
    <t>-582.017219061771 98.8632681890549 -519.595369213162</t>
  </si>
  <si>
    <t>-577.5310466006 33.4678857817757 -245.219833620812</t>
  </si>
  <si>
    <t>-392.740229786761 158.885233016174 -309.027595442456</t>
  </si>
  <si>
    <t>-513.855948373169 345.475267290181 -91.1409622999258</t>
  </si>
  <si>
    <t>-530.713202359583 339.272150588486 324.045692206153</t>
  </si>
  <si>
    <t>-650.3626271414 320.789485242223 770.708564817796</t>
  </si>
  <si>
    <t>-503.330130059771 327.924155307953 835.626720870047</t>
  </si>
  <si>
    <t>-496.174521336338 162.213280791428 -93.8889186297212</t>
  </si>
  <si>
    <t>-488.758237965283 125.763337128264 320.018065489855</t>
  </si>
  <si>
    <t>-539.416760059499 40.0782345534869 772.420131041699</t>
  </si>
  <si>
    <t>-390.059081246233 38.8866440550971 832.208848746906</t>
  </si>
  <si>
    <t>9763-20170724T120939.546266900.bin</t>
  </si>
  <si>
    <t>-505.159922732787 253.767508870144 -90.809723140801</t>
  </si>
  <si>
    <t>-525.306930502152 253.319707951553 -199.673832615317</t>
  </si>
  <si>
    <t>-536.904548860145 258.954363499279 -291.649735745548</t>
  </si>
  <si>
    <t>-546.020113417777 266.30669534738 -374.72193589758</t>
  </si>
  <si>
    <t>-553.116246114577 275.853195105155 -457.767981655466</t>
  </si>
  <si>
    <t>-561.191992023915 292.133691961184 -579.071919297279</t>
  </si>
  <si>
    <t>-547.838540093804 305.644912255774 -655.093956247694</t>
  </si>
  <si>
    <t>-554.73008280572 315.962597323539 -521.882233667467</t>
  </si>
  <si>
    <t>-532.653187702681 464.616017189041 -480.032767927659</t>
  </si>
  <si>
    <t>-418.23039258042 454.644144272298 -222.37692700105</t>
  </si>
  <si>
    <t>-203.610250113113 366.685399388682 -234.624191178265</t>
  </si>
  <si>
    <t>-560.566762954167 254.017261330615 -529.807500759663</t>
  </si>
  <si>
    <t>-582.386725462448 99.839944101549 -520.236755337075</t>
  </si>
  <si>
    <t>-575.626193919924 32.986943408318 -246.259555351847</t>
  </si>
  <si>
    <t>-392.589734729099 160.125123600801 -311.696615276142</t>
  </si>
  <si>
    <t>-514.098068159292 345.461818170555 -91.106393487414</t>
  </si>
  <si>
    <t>-530.719865104742 339.256646944824 324.089738899116</t>
  </si>
  <si>
    <t>-650.448803446474 320.80207264997 770.755574687816</t>
  </si>
  <si>
    <t>-503.403752286959 327.921881260152 835.64703465038</t>
  </si>
  <si>
    <t>-496.538935152864 162.116848659277 -93.9399309939033</t>
  </si>
  <si>
    <t>-488.51968957592 125.819516191742 319.969260592301</t>
  </si>
  <si>
    <t>-539.294906561291 40.0218984309167 772.310813405442</t>
  </si>
  <si>
    <t>-389.98562520828 38.7980737408193 832.219602783785</t>
  </si>
  <si>
    <t>9763-20170724T120939.605426100.bin</t>
  </si>
  <si>
    <t>-505.295208440115 253.80421009202 -90.7941013988803</t>
  </si>
  <si>
    <t>-525.58736655229 253.433217786823 -199.631616336452</t>
  </si>
  <si>
    <t>-537.271365367508 259.268854489645 -291.583993831659</t>
  </si>
  <si>
    <t>-546.447711230655 266.858204378322 -374.628211347211</t>
  </si>
  <si>
    <t>-553.585542606446 276.696184282505 -457.636663592897</t>
  </si>
  <si>
    <t>-561.699949930256 293.461326415705 -578.87203035936</t>
  </si>
  <si>
    <t>-548.380882549885 307.445656335031 -654.814490144814</t>
  </si>
  <si>
    <t>-555.190623220192 317.058983241636 -521.591852066895</t>
  </si>
  <si>
    <t>-532.972639123351 465.492586242943 -479.039652810131</t>
  </si>
  <si>
    <t>-418.430793914061 452.874328923553 -221.552701743992</t>
  </si>
  <si>
    <t>-204.29648689014 364.433245641179 -238.081765970006</t>
  </si>
  <si>
    <t>-561.088243880063 255.15089586332 -529.758184305612</t>
  </si>
  <si>
    <t>-583.050418005513 100.947318465733 -520.816437527594</t>
  </si>
  <si>
    <t>-575.167930938586 33.1335990548764 -247.105337380499</t>
  </si>
  <si>
    <t>-392.640676981725 160.072530038286 -314.327532727056</t>
  </si>
  <si>
    <t>-514.059053906215 345.522391615174 -91.0276184593047</t>
  </si>
  <si>
    <t>-530.395056294996 339.215424429398 324.178301255097</t>
  </si>
  <si>
    <t>-650.506438308091 320.809778150597 770.74206674899</t>
  </si>
  <si>
    <t>-503.480490605599 327.976430820705 835.671476641348</t>
  </si>
  <si>
    <t>-496.854270088147 162.121184612973 -93.9756914627644</t>
  </si>
  <si>
    <t>-488.537001062839 125.858840879041 319.930723884037</t>
  </si>
  <si>
    <t>-539.220903275181 39.9276395698751 772.230133411352</t>
  </si>
  <si>
    <t>-389.931900704094 38.3612822890027 832.181572175407</t>
  </si>
  <si>
    <t>9763-20170724T120939.644199900.bin</t>
  </si>
  <si>
    <t>-505.364246832224 253.84047870481 -90.7994776586905</t>
  </si>
  <si>
    <t>-525.696406162963 253.510228196696 -199.629686216205</t>
  </si>
  <si>
    <t>-537.389280548205 259.448320712461 -291.57435807549</t>
  </si>
  <si>
    <t>-546.562488417755 267.158117364456 -374.607819140494</t>
  </si>
  <si>
    <t>-553.685334529483 277.143724339468 -457.599994657289</t>
  </si>
  <si>
    <t>-561.763917996801 294.154027717107 -578.803500153894</t>
  </si>
  <si>
    <t>-548.466234024315 308.380293364802 -654.704690094414</t>
  </si>
  <si>
    <t>-555.247453246672 317.633619134085 -521.475726378722</t>
  </si>
  <si>
    <t>-532.845893605035 465.946138621486 -478.597585386284</t>
  </si>
  <si>
    <t>-418.421027866353 452.29069823497 -221.111405587634</t>
  </si>
  <si>
    <t>-204.443232796617 363.786357770924 -239.249913383516</t>
  </si>
  <si>
    <t>-561.190870459627 255.746026669538 -529.765094755914</t>
  </si>
  <si>
    <t>-583.296717876508 101.551329332478 -521.049344668158</t>
  </si>
  <si>
    <t>-575.62547172637 33.6195599666657 -247.361581198918</t>
  </si>
  <si>
    <t>-392.529375276548 159.374321281744 -315.259570514307</t>
  </si>
  <si>
    <t>-513.954382072669 345.5877321999 -91.0073351981127</t>
  </si>
  <si>
    <t>-530.351834535451 339.216733453712 324.195208378542</t>
  </si>
  <si>
    <t>-650.536763616671 320.841770848455 770.740947931098</t>
  </si>
  <si>
    <t>-503.51380375559 327.954443361621 835.683041667232</t>
  </si>
  <si>
    <t>-497.069175238848 162.131775238829 -93.9976419817804</t>
  </si>
  <si>
    <t>-488.586959754262 125.965742587852 319.913793035629</t>
  </si>
  <si>
    <t>-539.203192911765 39.997305829942 772.198062748109</t>
  </si>
  <si>
    <t>-389.904808970909 38.6771986585411 832.132013164824</t>
  </si>
  <si>
    <t>9763-20170724T120939.676279300.bin</t>
  </si>
  <si>
    <t>-505.422887017739 253.937149560037 -90.8032707371116</t>
  </si>
  <si>
    <t>-525.788441658397 253.652999549 -199.627267646026</t>
  </si>
  <si>
    <t>-537.469647226227 259.69056941279 -291.567078291157</t>
  </si>
  <si>
    <t>-546.61565333822 267.515438946151 -374.592691825707</t>
  </si>
  <si>
    <t>-553.694075821985 277.640428710488 -457.57186162508</t>
  </si>
  <si>
    <t>-561.688685436389 294.880635006218 -578.748481277388</t>
  </si>
  <si>
    <t>-548.414769906959 309.341595799053 -654.609363086919</t>
  </si>
  <si>
    <t>-555.191297251278 318.249732238238 -521.373358295794</t>
  </si>
  <si>
    <t>-532.734633249684 466.472322225693 -478.223827417132</t>
  </si>
  <si>
    <t>-418.313439603994 451.964627431267 -220.782813903684</t>
  </si>
  <si>
    <t>-204.403492241329 363.501574359519 -239.897530301495</t>
  </si>
  <si>
    <t>-561.170213688732 256.381471478788 -529.780962620474</t>
  </si>
  <si>
    <t>-583.523568040736 102.211476945934 -521.295298155775</t>
  </si>
  <si>
    <t>-576.493672265932 34.3357635826228 -247.576351729605</t>
  </si>
  <si>
    <t>-392.51345382769 158.441422683062 -316.1149800015</t>
  </si>
  <si>
    <t>-513.847855343815 345.707217260408 -91.0033446390194</t>
  </si>
  <si>
    <t>-530.349790607554 339.193477879061 324.192833421269</t>
  </si>
  <si>
    <t>-650.560756902885 320.913857127379 770.736147279123</t>
  </si>
  <si>
    <t>-503.53915329434 327.915061998982 835.693521691362</t>
  </si>
  <si>
    <t>-497.289318708136 162.228843936766 -94.0181605995613</t>
  </si>
  <si>
    <t>-488.661058041476 126.108069982667 319.894152879892</t>
  </si>
  <si>
    <t>-539.185235512649 39.9608158483231 772.159923007497</t>
  </si>
  <si>
    <t>-389.883063449366 38.336002252805 832.077058380188</t>
  </si>
  <si>
    <t>9763-20170724T120939.743489200.bin</t>
  </si>
  <si>
    <t>-505.699743350126 254.145962825571 -90.8672379133168</t>
  </si>
  <si>
    <t>-526.155661403591 253.959811926124 -199.674586124456</t>
  </si>
  <si>
    <t>-537.837714396376 260.220961404221 -291.599298795251</t>
  </si>
  <si>
    <t>-546.952850755671 268.307004199886 -374.603287694983</t>
  </si>
  <si>
    <t>-553.968062598264 278.750193489185 -457.548326784617</t>
  </si>
  <si>
    <t>-561.833980740905 296.517421269257 -578.657270906014</t>
  </si>
  <si>
    <t>-548.641803786455 311.413178437283 -654.448325869728</t>
  </si>
  <si>
    <t>-555.353504070707 319.632834041349 -521.177496888704</t>
  </si>
  <si>
    <t>-532.625993093544 467.644654812561 -477.415514242808</t>
  </si>
  <si>
    <t>-418.186991976253 451.898387212125 -220.055216259182</t>
  </si>
  <si>
    <t>-204.467585696873 363.274286765826 -240.507612246619</t>
  </si>
  <si>
    <t>-561.411466970273 257.809724553943 -529.853828280975</t>
  </si>
  <si>
    <t>-584.245282871158 103.699952477104 -521.923675836681</t>
  </si>
  <si>
    <t>-578.294607461064 35.6818578228394 -248.214614659738</t>
  </si>
  <si>
    <t>-393.752483948 158.759285505797 -317.096358737123</t>
  </si>
  <si>
    <t>-513.85660887413 346.067995701181 -91.0569921046452</t>
  </si>
  <si>
    <t>-530.622794174958 339.041681060444 324.120185182823</t>
  </si>
  <si>
    <t>-650.604188919871 321.141883174974 770.76082612768</t>
  </si>
  <si>
    <t>-503.558993996915 327.687717832446 835.712244607128</t>
  </si>
  <si>
    <t>-497.884143234382 162.244648033958 -94.0972172328694</t>
  </si>
  <si>
    <t>-488.854498742723 126.306037420484 319.822404116729</t>
  </si>
  <si>
    <t>-539.146180536691 39.8987855523394 772.088253013706</t>
  </si>
  <si>
    <t>-389.849882127633 37.3680547868059 831.988416365479</t>
  </si>
  <si>
    <t>9763-20170724T120939.806660500.bin</t>
  </si>
  <si>
    <t>-506.249229179302 254.033566768124 -90.9610603292469</t>
  </si>
  <si>
    <t>-526.805658490491 253.961379690962 -199.749534634121</t>
  </si>
  <si>
    <t>-538.516022381195 260.395593556236 -291.658667036899</t>
  </si>
  <si>
    <t>-547.633401874713 268.671951025476 -374.64364259321</t>
  </si>
  <si>
    <t>-554.627441386182 279.336598864918 -457.562205418762</t>
  </si>
  <si>
    <t>-562.436220674265 297.462331340121 -578.621784873427</t>
  </si>
  <si>
    <t>-549.318062217354 312.612089681178 -654.375279125694</t>
  </si>
  <si>
    <t>-555.919542413636 320.402144311031 -521.075699210634</t>
  </si>
  <si>
    <t>-532.853878377453 468.22908937991 -476.861984632812</t>
  </si>
  <si>
    <t>-418.611780732442 451.319595463163 -219.487913318017</t>
  </si>
  <si>
    <t>-205.142504212026 362.264872747611 -240.669171948672</t>
  </si>
  <si>
    <t>-562.100045068798 258.615754221273 -529.928007102985</t>
  </si>
  <si>
    <t>-585.285133661838 104.539153552563 -522.354521939469</t>
  </si>
  <si>
    <t>-579.624538983001 36.1870511966861 -248.722349881107</t>
  </si>
  <si>
    <t>-394.960093772239 159.309611491572 -317.194176209104</t>
  </si>
  <si>
    <t>-514.047167925343 346.049989676743 -91.104142366985</t>
  </si>
  <si>
    <t>-530.961400710958 338.754721532833 324.062414662574</t>
  </si>
  <si>
    <t>-650.70731849288 321.138196667071 770.796439554078</t>
  </si>
  <si>
    <t>-503.647017134975 327.736594794009 835.708140282476</t>
  </si>
  <si>
    <t>-498.73568023755 162.068424060296 -94.2302431388365</t>
  </si>
  <si>
    <t>-489.09045483217 126.359215884902 319.695379162824</t>
  </si>
  <si>
    <t>-539.121432960855 40.0525029948701 772.024087647947</t>
  </si>
  <si>
    <t>-389.792144267241 38.2972680567493 831.86981658653</t>
  </si>
  <si>
    <t>9763-20170724T120939.837770500.bin</t>
  </si>
  <si>
    <t>-506.637158389913 253.955772259682 -90.9923402790972</t>
  </si>
  <si>
    <t>-527.254027607827 253.926820146595 -199.769311635599</t>
  </si>
  <si>
    <t>-539.003734906688 260.41424606659 -291.669815624691</t>
  </si>
  <si>
    <t>-548.151825010058 268.74568928257 -374.645899253843</t>
  </si>
  <si>
    <t>-555.171282067215 279.472442966079 -457.554460307166</t>
  </si>
  <si>
    <t>-563.01167494325 297.695301790328 -578.597223361599</t>
  </si>
  <si>
    <t>-549.921875223107 312.920495380623 -654.340694106992</t>
  </si>
  <si>
    <t>-556.44983629514 320.586244769932 -521.03673877015</t>
  </si>
  <si>
    <t>-533.226689197353 468.354671625093 -476.736440062158</t>
  </si>
  <si>
    <t>-419.119392688451 450.690306330119 -219.353159038526</t>
  </si>
  <si>
    <t>-205.735354823403 361.461395347774 -240.660120000494</t>
  </si>
  <si>
    <t>-562.692896597387 258.812329982377 -529.932616684059</t>
  </si>
  <si>
    <t>-585.990498790977 104.744372646046 -522.463052620357</t>
  </si>
  <si>
    <t>-579.897542962994 35.7588985587661 -248.999258511562</t>
  </si>
  <si>
    <t>-396.460413346443 160.961501212743 -316.996728778613</t>
  </si>
  <si>
    <t>-514.343491959601 345.958551065362 -91.1049346896623</t>
  </si>
  <si>
    <t>-531.062121514 338.613220741635 324.068716447041</t>
  </si>
  <si>
    <t>-650.7808259533 321.006834159426 770.812997422707</t>
  </si>
  <si>
    <t>-503.725403400476 327.915000882217 835.703677567559</t>
  </si>
  <si>
    <t>-499.250428494491 162.009526156071 -94.2707485898986</t>
  </si>
  <si>
    <t>-489.192672583515 126.435942966629 319.656819135197</t>
  </si>
  <si>
    <t>-539.109562359704 40.0888833408537 771.988283830491</t>
  </si>
  <si>
    <t>-389.770014369515 38.3037509395049 831.807374474398</t>
  </si>
  <si>
    <t>9763-20170724T120939.875859200.bin</t>
  </si>
  <si>
    <t>-507.024348602844 253.961247455914 -91.0281835622592</t>
  </si>
  <si>
    <t>-527.713148999733 253.968156280626 -199.791543156128</t>
  </si>
  <si>
    <t>-539.525541944809 260.518048968381 -291.679530132561</t>
  </si>
  <si>
    <t>-548.730766387042 268.919660828564 -374.642256933691</t>
  </si>
  <si>
    <t>-555.807448679493 279.73079814027 -457.53475047298</t>
  </si>
  <si>
    <t>-563.731292687063 298.09254551512 -578.551352621277</t>
  </si>
  <si>
    <t>-550.664543432781 313.374639051525 -654.287220841802</t>
  </si>
  <si>
    <t>-557.11593121967 320.916105372666 -520.970322482122</t>
  </si>
  <si>
    <t>-533.726850322862 468.618155078271 -476.559106847922</t>
  </si>
  <si>
    <t>-419.534110549639 450.402002867803 -219.252334073258</t>
  </si>
  <si>
    <t>-206.205185478878 361.038268206971 -240.546013957786</t>
  </si>
  <si>
    <t>-563.392849139398 259.15509886047 -529.930332823</t>
  </si>
  <si>
    <t>-586.727941886516 105.081254312696 -522.610330939083</t>
  </si>
  <si>
    <t>-580.021905309757 35.7326895751701 -249.252686315047</t>
  </si>
  <si>
    <t>-398.145096067614 163.552429536818 -316.568712942902</t>
  </si>
  <si>
    <t>-514.621281843635 346.006239142011 -91.1215004220343</t>
  </si>
  <si>
    <t>-531.185569105056 338.587876411142 324.057032085167</t>
  </si>
  <si>
    <t>-650.824070506737 320.993835880596 770.82311122106</t>
  </si>
  <si>
    <t>-503.763981186484 327.956698129718 835.697404139399</t>
  </si>
  <si>
    <t>-499.736460178424 162.006649868088 -94.3108760043145</t>
  </si>
  <si>
    <t>-489.319004026903 126.577703198316 319.62007990144</t>
  </si>
  <si>
    <t>-539.096871877387 40.090500285432 771.946946595389</t>
  </si>
  <si>
    <t>-389.75204559343 38.1824804216417 831.749107135888</t>
  </si>
  <si>
    <t>9763-20170724T120939.938947000.bin</t>
  </si>
  <si>
    <t>-507.80976373276 254.279556967507 -91.0654462686234</t>
  </si>
  <si>
    <t>-528.62604661356 254.304881682861 -199.804396627566</t>
  </si>
  <si>
    <t>-540.594964641194 260.916996506864 -291.667662412301</t>
  </si>
  <si>
    <t>-549.96132719335 269.396634118852 -374.604426458328</t>
  </si>
  <si>
    <t>-557.21961171754 280.30713199636 -457.468319382074</t>
  </si>
  <si>
    <t>-565.430854144661 298.841409516069 -578.439382082113</t>
  </si>
  <si>
    <t>-552.404034289863 314.106734381924 -654.185419463818</t>
  </si>
  <si>
    <t>-558.722066545746 321.586813669266 -520.838204646416</t>
  </si>
  <si>
    <t>-535.358733749133 469.249525188603 -476.220842080164</t>
  </si>
  <si>
    <t>-420.396449937712 449.886976045057 -219.340851422201</t>
  </si>
  <si>
    <t>-206.955489227555 360.713532659366 -240.306726808765</t>
  </si>
  <si>
    <t>-564.933573488675 259.830678466646 -529.878204564247</t>
  </si>
  <si>
    <t>-587.907668515937 105.692871202722 -522.775374979372</t>
  </si>
  <si>
    <t>-580.386477211296 36.2682896999797 -249.45828679672</t>
  </si>
  <si>
    <t>-400.088610207333 167.0556197579 -315.306352521418</t>
  </si>
  <si>
    <t>-515.363501461708 346.397166207973 -91.1635725057693</t>
  </si>
  <si>
    <t>-531.568739723041 338.77783192557 324.025525091138</t>
  </si>
  <si>
    <t>-650.886375867967 321.123347055981 770.855451582445</t>
  </si>
  <si>
    <t>-503.797355486153 327.878559833126 835.685926835889</t>
  </si>
  <si>
    <t>-500.580821949865 162.286284318929 -94.357719484792</t>
  </si>
  <si>
    <t>-489.431645752594 126.963668644633 319.563338618496</t>
  </si>
  <si>
    <t>-539.077049616578 40.0926181722116 771.849350776766</t>
  </si>
  <si>
    <t>-389.714636274431 37.8477014121929 831.59605088208</t>
  </si>
  <si>
    <t>9763-20170724T120940.004631100.bin</t>
  </si>
  <si>
    <t>-508.59084573457 254.968287734685 -91.0704226815799</t>
  </si>
  <si>
    <t>-529.557250155807 254.946834905385 -199.780565236198</t>
  </si>
  <si>
    <t>-541.673523023844 261.523167052768 -291.627056601619</t>
  </si>
  <si>
    <t>-551.181565978593 269.971259793554 -374.551013396196</t>
  </si>
  <si>
    <t>-558.5901105302 280.853013410946 -457.405288716684</t>
  </si>
  <si>
    <t>-567.030634883904 299.347638063513 -578.366638637148</t>
  </si>
  <si>
    <t>-553.995929421053 314.507835046724 -654.13249994783</t>
  </si>
  <si>
    <t>-560.268770148563 322.116483616214 -520.78120585071</t>
  </si>
  <si>
    <t>-537.080097431224 469.791909228493 -476.174422882824</t>
  </si>
  <si>
    <t>-421.115997057209 450.096176577255 -219.770564555218</t>
  </si>
  <si>
    <t>-207.516194632679 361.145091486192 -240.052329908101</t>
  </si>
  <si>
    <t>-566.385329683562 260.347872677476 -529.798560862645</t>
  </si>
  <si>
    <t>-589.115647750891 106.156188031457 -522.697680393275</t>
  </si>
  <si>
    <t>-581.400964638395 38.5607525040184 -248.927765138402</t>
  </si>
  <si>
    <t>-400.039783760383 168.076288050196 -314.367499884675</t>
  </si>
  <si>
    <t>-516.177871842534 347.068335957289 -91.1827794971787</t>
  </si>
  <si>
    <t>-531.948229863181 339.313503339149 324.020576887708</t>
  </si>
  <si>
    <t>-650.951632302832 321.316841091578 770.911609326177</t>
  </si>
  <si>
    <t>-503.810631411543 327.583811558003 835.673330839832</t>
  </si>
  <si>
    <t>-501.296562757913 162.98420141709 -94.3510914157181</t>
  </si>
  <si>
    <t>-489.341341832086 127.804922126551 319.559622942337</t>
  </si>
  <si>
    <t>-539.079583963461 40.1462817987081 771.713271831474</t>
  </si>
  <si>
    <t>-389.673535829179 37.9706199738657 831.35331875779</t>
  </si>
  <si>
    <t>9763-20170724T120940.044237000.bin</t>
  </si>
  <si>
    <t>-508.987787194929 255.280196055437 -91.0672825529064</t>
  </si>
  <si>
    <t>-530.026445725625 255.234001865427 -199.763605527304</t>
  </si>
  <si>
    <t>-542.216480944001 261.762054430998 -291.60365285685</t>
  </si>
  <si>
    <t>-551.796829773633 270.154577653003 -374.52494834206</t>
  </si>
  <si>
    <t>-559.283356815719 280.970457741048 -457.38087751974</t>
  </si>
  <si>
    <t>-567.844658847375 299.35659469328 -578.350142665042</t>
  </si>
  <si>
    <t>-554.832479391834 314.409536793842 -654.141311105322</t>
  </si>
  <si>
    <t>-561.049991823877 322.179593330952 -520.789781582479</t>
  </si>
  <si>
    <t>-537.941589752946 469.908298632348 -476.276673556826</t>
  </si>
  <si>
    <t>-421.539190076883 450.139225632593 -220.076942701225</t>
  </si>
  <si>
    <t>-207.867645578077 361.293753507877 -240.064082762534</t>
  </si>
  <si>
    <t>-567.126004090054 260.398432474688 -529.749966632486</t>
  </si>
  <si>
    <t>-589.735904493689 106.208207593404 -522.46174943355</t>
  </si>
  <si>
    <t>-582.38574746958 39.7011160005816 -248.415485357175</t>
  </si>
  <si>
    <t>-399.30195228331 167.213367373124 -312.986681405616</t>
  </si>
  <si>
    <t>-516.706431784505 347.300010009647 -91.1845055355159</t>
  </si>
  <si>
    <t>-532.263105457426 339.36509085238 324.023477911364</t>
  </si>
  <si>
    <t>-651.055257515221 321.123575340975 770.960046620203</t>
  </si>
  <si>
    <t>-503.906475316966 327.84807880013 835.658042855643</t>
  </si>
  <si>
    <t>-501.602539507138 163.306772044776 -94.3411268925414</t>
  </si>
  <si>
    <t>-489.28618942583 128.234588790629 319.568038557287</t>
  </si>
  <si>
    <t>-539.060682238814 40.1486889622454 771.640213711793</t>
  </si>
  <si>
    <t>-389.65301250032 37.7493277413666 831.267402705769</t>
  </si>
  <si>
    <t>9763-20170724T120940.076321300.bin</t>
  </si>
  <si>
    <t>-509.386300293952 255.712134553647 -91.0711718680467</t>
  </si>
  <si>
    <t>-530.48833801961 255.627090695164 -199.755107132727</t>
  </si>
  <si>
    <t>-542.726692834313 262.085457116604 -291.593841943071</t>
  </si>
  <si>
    <t>-552.349387583138 270.399104497402 -374.51796346279</t>
  </si>
  <si>
    <t>-559.877419133506 281.120345529777 -457.382472319078</t>
  </si>
  <si>
    <t>-568.498644706979 299.351638126989 -578.371032813861</t>
  </si>
  <si>
    <t>-555.517493403027 314.266985957272 -654.194656784031</t>
  </si>
  <si>
    <t>-561.694609362041 322.249825600052 -520.841791543633</t>
  </si>
  <si>
    <t>-538.69416538673 470.022228230595 -476.480170565353</t>
  </si>
  <si>
    <t>-421.837888746637 450.264997374452 -220.48633572826</t>
  </si>
  <si>
    <t>-208.127452562786 361.456456558774 -240.220133351632</t>
  </si>
  <si>
    <t>-567.73686689857 260.454011828784 -529.722891879623</t>
  </si>
  <si>
    <t>-590.344802423422 106.268658155819 -522.212248183781</t>
  </si>
  <si>
    <t>-583.604439788623 41.2757898141958 -247.787241128518</t>
  </si>
  <si>
    <t>-398.489943479305 166.109858126626 -311.799659777935</t>
  </si>
  <si>
    <t>-517.154656256435 347.742712694749 -91.2016434192954</t>
  </si>
  <si>
    <t>-532.631244474952 339.578399227153 324.004865323838</t>
  </si>
  <si>
    <t>-651.094803435236 321.239156067741 771.002561544116</t>
  </si>
  <si>
    <t>-503.914185435033 327.761569268088 835.648900944196</t>
  </si>
  <si>
    <t>-501.949134988561 163.71973865161 -94.3271847502295</t>
  </si>
  <si>
    <t>-489.218221462987 128.671456716322 319.571554225692</t>
  </si>
  <si>
    <t>-539.03787986395 40.1809835830366 771.563861324446</t>
  </si>
  <si>
    <t>-389.629020407018 37.7055821228339 831.185200098018</t>
  </si>
  <si>
    <t>9763-20170724T120940.139495500.bin</t>
  </si>
  <si>
    <t>-510.293799831495 256.508712178711 -91.1338048525198</t>
  </si>
  <si>
    <t>-531.405156551201 256.327105598776 -199.815668085249</t>
  </si>
  <si>
    <t>-543.5981163421 262.617621326511 -291.672173576968</t>
  </si>
  <si>
    <t>-553.158638804384 270.742824740447 -374.62221324647</t>
  </si>
  <si>
    <t>-560.603743609832 281.237079828847 -457.523176512066</t>
  </si>
  <si>
    <t>-569.081242613081 299.092951131656 -578.577848473965</t>
  </si>
  <si>
    <t>-556.126342069344 313.678174743481 -654.47020333434</t>
  </si>
  <si>
    <t>-562.292985881317 322.164849632179 -521.116197275317</t>
  </si>
  <si>
    <t>-539.090386807399 470.066787911092 -477.227991121517</t>
  </si>
  <si>
    <t>-421.954616175966 450.264849532161 -221.365378790249</t>
  </si>
  <si>
    <t>-208.374479835796 361.088528325723 -240.849957628131</t>
  </si>
  <si>
    <t>-568.429811857474 260.351056092662 -529.804051252379</t>
  </si>
  <si>
    <t>-591.522121348965 106.270894648633 -521.818916059618</t>
  </si>
  <si>
    <t>-585.902268011197 44.1996678272656 -246.693236754806</t>
  </si>
  <si>
    <t>-396.743218532035 163.349530196894 -309.706699151024</t>
  </si>
  <si>
    <t>-518.09013739096 348.658646099255 -91.3090368914543</t>
  </si>
  <si>
    <t>-533.480603069904 340.0509913863 323.891662255105</t>
  </si>
  <si>
    <t>-651.212580572276 321.353048873595 771.101366614095</t>
  </si>
  <si>
    <t>-503.964674188655 327.594791407622 835.622051192669</t>
  </si>
  <si>
    <t>-502.789383326937 164.359643413869 -94.3229760080965</t>
  </si>
  <si>
    <t>-489.353639219091 129.380900920585 319.559272412842</t>
  </si>
  <si>
    <t>-538.996952912648 40.2186011295062 771.431947425346</t>
  </si>
  <si>
    <t>-389.583251917773 37.3966959727472 831.025631773342</t>
  </si>
  <si>
    <t>9763-20170724T120940.204170400.bin</t>
  </si>
  <si>
    <t>-511.23341763083 257.038518041699 -91.1381589678775</t>
  </si>
  <si>
    <t>-532.301534932374 256.81103666213 -199.828538235058</t>
  </si>
  <si>
    <t>-544.382782500188 262.866039382918 -291.715453662709</t>
  </si>
  <si>
    <t>-553.815788607385 270.69872604788 -374.708259481778</t>
  </si>
  <si>
    <t>-561.108989877876 280.818224801897 -457.669404931936</t>
  </si>
  <si>
    <t>-569.339992075475 298.03475169822 -578.833643121628</t>
  </si>
  <si>
    <t>-556.39503371225 312.158427477917 -654.814816089692</t>
  </si>
  <si>
    <t>-562.597076638997 321.403315122194 -521.486513243456</t>
  </si>
  <si>
    <t>-539.218705035287 469.486390505546 -478.340125209857</t>
  </si>
  <si>
    <t>-422.282532763628 449.683374207052 -222.386329284391</t>
  </si>
  <si>
    <t>-208.706461050304 360.371371062439 -241.285138395298</t>
  </si>
  <si>
    <t>-568.859547703884 259.557023773119 -529.848946708994</t>
  </si>
  <si>
    <t>-592.531630387006 105.606037800943 -521.265857032819</t>
  </si>
  <si>
    <t>-588.417884024155 47.0120796262015 -245.352114113873</t>
  </si>
  <si>
    <t>-396.394357084431 161.223969053888 -308.84337640666</t>
  </si>
  <si>
    <t>-518.984937816914 349.34379872161 -91.355159379274</t>
  </si>
  <si>
    <t>-534.075939181515 340.458518650704 323.850711323381</t>
  </si>
  <si>
    <t>-651.33583553854 321.412485442776 771.172094104091</t>
  </si>
  <si>
    <t>-504.03788332965 327.48807415174 835.594298137202</t>
  </si>
  <si>
    <t>-503.789925438822 164.787561727016 -94.321614346766</t>
  </si>
  <si>
    <t>-489.678855406115 129.809510271906 319.538302545291</t>
  </si>
  <si>
    <t>-538.936466164437 40.2964849461011 771.390140393017</t>
  </si>
  <si>
    <t>-389.522172114705 37.4327654411802 830.98037854993</t>
  </si>
  <si>
    <t>9763-20170724T120940.243319400.bin</t>
  </si>
  <si>
    <t>-511.725339328713 257.191551326709 -91.1536017288543</t>
  </si>
  <si>
    <t>-532.792412661447 256.930315095415 -199.843987622048</t>
  </si>
  <si>
    <t>-544.819077688812 262.868648834952 -291.745723521274</t>
  </si>
  <si>
    <t>-554.182713800926 270.558839325235 -374.759711624897</t>
  </si>
  <si>
    <t>-561.387193245909 280.497474184038 -457.750331600964</t>
  </si>
  <si>
    <t>-569.468348625777 297.406470134079 -578.967890728444</t>
  </si>
  <si>
    <t>-556.511993024472 311.29168523424 -654.991413426278</t>
  </si>
  <si>
    <t>-562.757685706374 320.917049559677 -521.675149964928</t>
  </si>
  <si>
    <t>-539.218602947075 469.083004964994 -478.892314577456</t>
  </si>
  <si>
    <t>-422.351569516424 449.489790528278 -222.890763677084</t>
  </si>
  <si>
    <t>-208.755211542717 360.170666583931 -241.524485966247</t>
  </si>
  <si>
    <t>-569.087075578533 259.056922602418 -529.882425277452</t>
  </si>
  <si>
    <t>-593.113255135566 105.177519461387 -520.997674553246</t>
  </si>
  <si>
    <t>-589.205729818938 48.0294565005067 -244.777735600189</t>
  </si>
  <si>
    <t>-396.169991605958 160.134425218125 -308.951197805084</t>
  </si>
  <si>
    <t>-519.488075151708 349.565083541199 -91.3868436005624</t>
  </si>
  <si>
    <t>-534.317561967231 340.60871200146 323.826958370703</t>
  </si>
  <si>
    <t>-651.37694130738 321.48909356032 771.189460535998</t>
  </si>
  <si>
    <t>-504.061464832332 327.551194135933 835.572833347263</t>
  </si>
  <si>
    <t>-504.26483321437 164.868329052902 -94.3145057420908</t>
  </si>
  <si>
    <t>-489.925347771629 129.990171862418 319.545987414508</t>
  </si>
  <si>
    <t>-538.926267134074 40.3549893815486 771.393739398637</t>
  </si>
  <si>
    <t>-389.497402873352 37.5693777125896 830.951111816026</t>
  </si>
  <si>
    <t>9763-20170724T120940.305988300.bin</t>
  </si>
  <si>
    <t>-512.720499951415 257.083737765906 -91.2511454739108</t>
  </si>
  <si>
    <t>-533.748779122731 256.790618671952 -199.949011835721</t>
  </si>
  <si>
    <t>-545.731658004541 262.515114904743 -291.870149725254</t>
  </si>
  <si>
    <t>-555.05473504548 269.937317478447 -374.91297924942</t>
  </si>
  <si>
    <t>-562.220039730381 279.531256610057 -457.947502849024</t>
  </si>
  <si>
    <t>-570.247057644228 295.853252297241 -579.249146818227</t>
  </si>
  <si>
    <t>-557.228666083375 309.250204854731 -655.349544082364</t>
  </si>
  <si>
    <t>-563.501260162891 319.635223899387 -522.072755894091</t>
  </si>
  <si>
    <t>-539.653161002969 467.921124630503 -479.89769123009</t>
  </si>
  <si>
    <t>-423.008776301107 448.636679595916 -223.771151210234</t>
  </si>
  <si>
    <t>-209.581048984376 359.009974217376 -242.854905521029</t>
  </si>
  <si>
    <t>-569.948506652006 257.747320587569 -529.973569640883</t>
  </si>
  <si>
    <t>-594.489975707585 103.9758315138 -520.477448151805</t>
  </si>
  <si>
    <t>-590.628262362136 49.1580028554006 -243.785094148194</t>
  </si>
  <si>
    <t>-396.053841413899 157.714840172422 -309.395421188637</t>
  </si>
  <si>
    <t>-520.447321258233 349.658114445465 -91.5048405397636</t>
  </si>
  <si>
    <t>-534.977573525585 340.695062481903 323.719378225199</t>
  </si>
  <si>
    <t>-651.474806796731 321.563180857344 771.233269882155</t>
  </si>
  <si>
    <t>-504.117203595278 327.400922827926 835.540827200267</t>
  </si>
  <si>
    <t>-505.296963909273 164.575889059474 -94.3737503345194</t>
  </si>
  <si>
    <t>-490.149265965488 129.981726997293 319.481808763928</t>
  </si>
  <si>
    <t>-538.854827197945 40.3756125743203 771.42042967424</t>
  </si>
  <si>
    <t>-389.437972312245 37.2228411423509 830.989617077237</t>
  </si>
  <si>
    <t>9763-20170724T120940.341281300.bin</t>
  </si>
  <si>
    <t>-513.259587283384 256.910858004405 -91.2905226226126</t>
  </si>
  <si>
    <t>-534.31809550044 256.612415827137 -199.982559874413</t>
  </si>
  <si>
    <t>-546.283842034483 262.254817315486 -291.910844977984</t>
  </si>
  <si>
    <t>-555.575869036009 269.570339524103 -374.966694722386</t>
  </si>
  <si>
    <t>-562.695370881489 279.024706037466 -458.02128193871</t>
  </si>
  <si>
    <t>-570.640504035389 295.104828002862 -579.360568819258</t>
  </si>
  <si>
    <t>-557.559578110353 308.304255906243 -655.484598125762</t>
  </si>
  <si>
    <t>-563.917842166415 318.999426477048 -522.228149268516</t>
  </si>
  <si>
    <t>-540.01964109173 467.346889152767 -480.323792709321</t>
  </si>
  <si>
    <t>-423.478325652775 448.117169433531 -224.146359058401</t>
  </si>
  <si>
    <t>-210.093944063952 358.480871736724 -243.664673510962</t>
  </si>
  <si>
    <t>-570.390739760581 257.098554453458 -530.007768209202</t>
  </si>
  <si>
    <t>-595.136059215606 103.367185972798 -520.288631557077</t>
  </si>
  <si>
    <t>-591.207620508727 49.5539992064535 -243.40003183106</t>
  </si>
  <si>
    <t>-396.399375957664 156.970217993087 -310.184027612947</t>
  </si>
  <si>
    <t>-521.079234094038 349.527232906189 -91.5642363754962</t>
  </si>
  <si>
    <t>-535.323886513265 340.578034045418 323.67012998238</t>
  </si>
  <si>
    <t>-651.546047708035 321.469741591209 771.26386631717</t>
  </si>
  <si>
    <t>-504.179853721792 327.531136515763 835.531008049814</t>
  </si>
  <si>
    <t>-505.770408586419 164.346644293017 -94.4167331916564</t>
  </si>
  <si>
    <t>-490.178426743402 129.927106854135 319.436815912842</t>
  </si>
  <si>
    <t>-538.81549552496 40.4333317502571 771.42694731646</t>
  </si>
  <si>
    <t>-389.4001042313 37.5614239394338 831.013971773043</t>
  </si>
  <si>
    <t>9763-20170724T120940.404954100.bin</t>
  </si>
  <si>
    <t>-514.316527179179 256.480200382211 -91.3843797314669</t>
  </si>
  <si>
    <t>-535.393051663754 256.133010936429 -200.072703613935</t>
  </si>
  <si>
    <t>-547.302046572814 261.665527027893 -292.015073135254</t>
  </si>
  <si>
    <t>-556.515141782299 268.851045132799 -375.091155881027</t>
  </si>
  <si>
    <t>-563.528691411173 278.143973441319 -458.172995028477</t>
  </si>
  <si>
    <t>-571.290245754243 293.952368651197 -579.559835991333</t>
  </si>
  <si>
    <t>-558.066076432249 306.885519108406 -655.70497367175</t>
  </si>
  <si>
    <t>-564.664713337306 317.975918184708 -522.470178244553</t>
  </si>
  <si>
    <t>-540.714031681539 466.408212965917 -480.853431076749</t>
  </si>
  <si>
    <t>-424.216557591276 446.791546019821 -224.685179156466</t>
  </si>
  <si>
    <t>-210.776672559813 357.54679437337 -245.356774469745</t>
  </si>
  <si>
    <t>-571.104341029617 256.055820298987 -530.122444517793</t>
  </si>
  <si>
    <t>-595.90263083999 102.348818366442 -520.190556205255</t>
  </si>
  <si>
    <t>-591.945386010178 49.1040616129594 -243.192581428212</t>
  </si>
  <si>
    <t>-397.286965024312 155.453192940798 -312.087372123566</t>
  </si>
  <si>
    <t>-522.297170532972 349.266163842998 -91.6872753678281</t>
  </si>
  <si>
    <t>-536.043130512804 340.433328042981 323.566411456988</t>
  </si>
  <si>
    <t>-651.618386257908 321.580265130464 771.323625740462</t>
  </si>
  <si>
    <t>-504.214838455143 327.5561816609 835.512980741881</t>
  </si>
  <si>
    <t>-506.623785384513 163.803913528198 -94.4755639232311</t>
  </si>
  <si>
    <t>-490.337833503541 129.829721300645 319.388132409033</t>
  </si>
  <si>
    <t>-538.744740042503 40.4575118185899 771.422838479599</t>
  </si>
  <si>
    <t>-389.341728556826 37.8717137578301 831.054002764726</t>
  </si>
  <si>
    <t>9763-20170724T120940.443561800.bin</t>
  </si>
  <si>
    <t>-514.747309177091 256.26712713953 -91.4373120673868</t>
  </si>
  <si>
    <t>-535.804676958222 255.878753498505 -200.129209732592</t>
  </si>
  <si>
    <t>-547.65348713616 261.368388938374 -292.081921214355</t>
  </si>
  <si>
    <t>-556.794596845158 268.510288831384 -375.169717712495</t>
  </si>
  <si>
    <t>-563.718940525137 277.753731219346 -458.264462180694</t>
  </si>
  <si>
    <t>-571.330992015533 293.483948035554 -579.671113093136</t>
  </si>
  <si>
    <t>-558.017527117289 306.344208290034 -655.812826506457</t>
  </si>
  <si>
    <t>-564.803021578471 317.546636431768 -522.586821349151</t>
  </si>
  <si>
    <t>-540.99179233416 466.013785028566 -481.064408059976</t>
  </si>
  <si>
    <t>-424.431319975164 446.137449545067 -224.944922815433</t>
  </si>
  <si>
    <t>-210.992536815466 357.094715733427 -246.481077961746</t>
  </si>
  <si>
    <t>-571.178796267922 255.616745652771 -530.211145354477</t>
  </si>
  <si>
    <t>-595.927888243466 101.902812774929 -520.275797509025</t>
  </si>
  <si>
    <t>-592.337886349022 48.8537807318148 -243.23519115766</t>
  </si>
  <si>
    <t>-397.563964789644 154.48233705027 -312.907427726992</t>
  </si>
  <si>
    <t>-522.865839623948 349.066189594959 -91.7573354275102</t>
  </si>
  <si>
    <t>-536.465987441478 340.315375096033 323.502938327973</t>
  </si>
  <si>
    <t>-651.681419415958 321.529674644975 771.364267463426</t>
  </si>
  <si>
    <t>-504.253057939021 327.462364877687 835.500875675735</t>
  </si>
  <si>
    <t>-506.920315615922 163.568319914481 -94.5191976491421</t>
  </si>
  <si>
    <t>-490.533089423527 129.650097467912 319.345091714078</t>
  </si>
  <si>
    <t>-538.731374271426 40.4176381420423 771.418801238975</t>
  </si>
  <si>
    <t>-389.334424576055 37.3837753831658 831.043928132853</t>
  </si>
  <si>
    <t>9763-20170724T120940.506731800.bin</t>
  </si>
  <si>
    <t>-515.564096703495 255.83452020759 -91.6120887165868</t>
  </si>
  <si>
    <t>-536.56284702903 255.383488003662 -200.315073657479</t>
  </si>
  <si>
    <t>-548.3442267732 260.843532902763 -292.278215998773</t>
  </si>
  <si>
    <t>-557.416955569658 267.9667270997 -375.375153936526</t>
  </si>
  <si>
    <t>-564.265261074045 277.200177819742 -458.47732087587</t>
  </si>
  <si>
    <t>-571.757623690346 292.925302514109 -579.892061682485</t>
  </si>
  <si>
    <t>-558.321111553423 305.738544594989 -656.020188035147</t>
  </si>
  <si>
    <t>-565.33209896909 316.994831181802 -522.798859065288</t>
  </si>
  <si>
    <t>-541.656936660983 465.513044712361 -481.334761534264</t>
  </si>
  <si>
    <t>-424.954850045601 444.881894489729 -225.339618297505</t>
  </si>
  <si>
    <t>-211.433387450932 356.327362022683 -248.037617259791</t>
  </si>
  <si>
    <t>-571.60794491184 255.055909003163 -530.433663040642</t>
  </si>
  <si>
    <t>-596.106991550489 101.304062474921 -520.510647545933</t>
  </si>
  <si>
    <t>-592.730616560171 47.4730232122924 -243.618205077489</t>
  </si>
  <si>
    <t>-398.624672373716 153.442751775658 -314.624309623747</t>
  </si>
  <si>
    <t>-523.896760574863 348.647277031745 -91.9609463852811</t>
  </si>
  <si>
    <t>-537.390330920835 340.021291793612 323.305384953364</t>
  </si>
  <si>
    <t>-651.792478779875 321.442295759162 771.428454768424</t>
  </si>
  <si>
    <t>-504.314455495983 327.264640764084 835.46076046701</t>
  </si>
  <si>
    <t>-507.564783302241 163.07859086014 -94.6657343718217</t>
  </si>
  <si>
    <t>-491.142852059772 129.296789374782 319.208246079424</t>
  </si>
  <si>
    <t>-538.733406696098 40.4513076262529 771.412559794732</t>
  </si>
  <si>
    <t>-389.304830319766 37.7734862561183 830.975607736912</t>
  </si>
  <si>
    <t>9763-20170724T120940.544341200.bin</t>
  </si>
  <si>
    <t>-515.970101715637 255.566406138421 -91.7098112732048</t>
  </si>
  <si>
    <t>-536.903062203637 255.088893241578 -200.425383835656</t>
  </si>
  <si>
    <t>-548.653602770662 260.579411679878 -292.390714243998</t>
  </si>
  <si>
    <t>-557.707305431116 267.75155108905 -375.485357703266</t>
  </si>
  <si>
    <t>-564.544442945113 277.056220439019 -458.580489896779</t>
  </si>
  <si>
    <t>-572.028753069349 292.909807922588 -579.978976970842</t>
  </si>
  <si>
    <t>-558.549550018308 305.747236384343 -656.095379021774</t>
  </si>
  <si>
    <t>-565.617917167972 316.919935023039 -522.859252553667</t>
  </si>
  <si>
    <t>-541.91421921127 465.400660321674 -481.299935654525</t>
  </si>
  <si>
    <t>-425.115022920201 444.462585810016 -225.374001667016</t>
  </si>
  <si>
    <t>-211.463960298325 356.231790760893 -248.113144892131</t>
  </si>
  <si>
    <t>-571.871462903225 254.987032926376 -530.561571448629</t>
  </si>
  <si>
    <t>-596.324610083844 101.218419846035 -520.804695050769</t>
  </si>
  <si>
    <t>-592.922483077038 46.6958640603934 -244.047897796359</t>
  </si>
  <si>
    <t>-399.340656860406 153.155072538985 -315.749079679706</t>
  </si>
  <si>
    <t>-524.353670399064 348.42189858672 -92.0888453056725</t>
  </si>
  <si>
    <t>-537.921191554668 339.82975726817 323.175761689763</t>
  </si>
  <si>
    <t>-651.830185453009 321.459652503425 771.454151391877</t>
  </si>
  <si>
    <t>-504.330204664682 327.267806691506 835.437173351814</t>
  </si>
  <si>
    <t>-507.911436411783 162.797829687044 -94.7417022141966</t>
  </si>
  <si>
    <t>-491.49987020558 129.08026340106 319.138036620272</t>
  </si>
  <si>
    <t>-538.748044096106 40.4861086605429 771.413489321283</t>
  </si>
  <si>
    <t>-389.303133058025 37.7749539959316 830.933992005464</t>
  </si>
  <si>
    <t>9763-20170724T120940.577428300.bin</t>
  </si>
  <si>
    <t>-516.275713882525 255.233672024411 -91.8277303700572</t>
  </si>
  <si>
    <t>-537.161089934483 254.737630294006 -200.552455096257</t>
  </si>
  <si>
    <t>-548.910931197878 260.290549288684 -292.514079485372</t>
  </si>
  <si>
    <t>-557.978193847324 267.55100275562 -375.599653123965</t>
  </si>
  <si>
    <t>-564.841817821093 276.977417195823 -458.678993431898</t>
  </si>
  <si>
    <t>-572.378170342023 293.044796544117 -580.045937335141</t>
  </si>
  <si>
    <t>-558.884313682257 305.948511602764 -656.148586070838</t>
  </si>
  <si>
    <t>-565.943088693271 316.953961639626 -522.886597078819</t>
  </si>
  <si>
    <t>-542.076807067086 465.361700608404 -481.144853231315</t>
  </si>
  <si>
    <t>-425.28149284332 444.304969466085 -225.226883229005</t>
  </si>
  <si>
    <t>-211.487965158709 356.449890251686 -248.081464769372</t>
  </si>
  <si>
    <t>-572.199506553723 255.034862085659 -530.69557235455</t>
  </si>
  <si>
    <t>-596.682823994395 101.254619697312 -521.092161364355</t>
  </si>
  <si>
    <t>-592.823986268103 46.6679405481855 -244.354033662057</t>
  </si>
  <si>
    <t>-399.24266459123 152.763817504159 -316.592600153332</t>
  </si>
  <si>
    <t>-524.69360306587 348.104332635532 -92.2214524547037</t>
  </si>
  <si>
    <t>-538.457230728045 339.54908060097 323.037499229146</t>
  </si>
  <si>
    <t>-651.888163573925 321.404935968239 771.492120855663</t>
  </si>
  <si>
    <t>-504.366351990017 327.335017189518 835.41368625168</t>
  </si>
  <si>
    <t>-508.162838950259 162.439872000844 -94.8535078066546</t>
  </si>
  <si>
    <t>-491.837701642872 128.800453639468 319.03595707622</t>
  </si>
  <si>
    <t>-538.746440893249 40.5485769004163 771.418475551185</t>
  </si>
  <si>
    <t>-389.294522944473 37.9087223277038 830.924612416302</t>
  </si>
  <si>
    <t>9763-20170724T120940.640633900.bin</t>
  </si>
  <si>
    <t>-516.746962448988 254.349711808115 -92.0429048108107</t>
  </si>
  <si>
    <t>-537.590778929309 253.860108976227 -200.775653429987</t>
  </si>
  <si>
    <t>-549.376285322874 259.515504693786 -292.726437339159</t>
  </si>
  <si>
    <t>-558.502740902009 266.911282987133 -375.793452859833</t>
  </si>
  <si>
    <t>-565.452040980362 276.51648003095 -458.845084794199</t>
  </si>
  <si>
    <t>-573.141543798943 292.895164200364 -580.161005898509</t>
  </si>
  <si>
    <t>-559.663344104703 305.948608581502 -656.240982539488</t>
  </si>
  <si>
    <t>-566.652003232837 316.659508909407 -522.94749528833</t>
  </si>
  <si>
    <t>-542.75630784566 464.998144186531 -481.016933272241</t>
  </si>
  <si>
    <t>-426.265714206303 443.635020799289 -224.985412382031</t>
  </si>
  <si>
    <t>-212.285881633775 356.252717457681 -247.909361465368</t>
  </si>
  <si>
    <t>-572.882936581338 254.757139783175 -530.909762844415</t>
  </si>
  <si>
    <t>-597.132246667188 100.931396196009 -521.714172067761</t>
  </si>
  <si>
    <t>-593.096957997521 45.0187577308225 -245.243319551111</t>
  </si>
  <si>
    <t>-399.481157787489 150.980219158123 -317.587695391603</t>
  </si>
  <si>
    <t>-525.323032043808 347.304519183085 -92.4467159966401</t>
  </si>
  <si>
    <t>-539.431542213784 338.760812092962 322.800851569483</t>
  </si>
  <si>
    <t>-651.983416973272 321.306546597938 771.556406467423</t>
  </si>
  <si>
    <t>-504.418288772893 327.171286921257 835.384258349582</t>
  </si>
  <si>
    <t>-508.51717785642 161.460064533049 -95.0475796411213</t>
  </si>
  <si>
    <t>-492.3472749345 128.100508865137 318.870656196524</t>
  </si>
  <si>
    <t>-538.7212187302 40.4968223916355 771.453343300121</t>
  </si>
  <si>
    <t>-389.259731576319 38.3250624728216 830.954362171126</t>
  </si>
  <si>
    <t>9763-20170724T120940.672720300.bin</t>
  </si>
  <si>
    <t>-516.920766428901 253.895391789778 -92.1577574576365</t>
  </si>
  <si>
    <t>-537.769694387565 253.388473457808 -200.889354944331</t>
  </si>
  <si>
    <t>-549.596834065485 259.134499689212 -292.829167182852</t>
  </si>
  <si>
    <t>-558.773356044762 266.654937697321 -375.879638028811</t>
  </si>
  <si>
    <t>-565.783363178427 276.428526711192 -458.906624034963</t>
  </si>
  <si>
    <t>-573.572081201709 293.100811214573 -580.17615147069</t>
  </si>
  <si>
    <t>-560.149233818078 306.294782969042 -656.241496634911</t>
  </si>
  <si>
    <t>-567.037444819634 316.726644908179 -522.910496623214</t>
  </si>
  <si>
    <t>-543.027096629632 464.980755409435 -480.725663533683</t>
  </si>
  <si>
    <t>-426.781412245102 443.42230032916 -224.599077234458</t>
  </si>
  <si>
    <t>-212.730384460503 356.220140548867 -247.544084771005</t>
  </si>
  <si>
    <t>-573.271514687451 254.843419473309 -531.017784413449</t>
  </si>
  <si>
    <t>-597.478054478661 100.976824446948 -522.183858368957</t>
  </si>
  <si>
    <t>-593.078803252238 44.2513119340658 -245.884386230842</t>
  </si>
  <si>
    <t>-399.60251751421 150.746439675661 -317.816611874967</t>
  </si>
  <si>
    <t>-525.581389028352 346.872421914826 -92.5686256981196</t>
  </si>
  <si>
    <t>-539.771381365691 338.43096343457 322.678254402918</t>
  </si>
  <si>
    <t>-651.985632249523 321.384923749308 771.571813331593</t>
  </si>
  <si>
    <t>-504.403984090124 327.14534734774 835.370860187366</t>
  </si>
  <si>
    <t>-508.567428549131 161.004550216922 -95.1452775971333</t>
  </si>
  <si>
    <t>-492.563704860749 127.804394558877 318.792223373497</t>
  </si>
  <si>
    <t>-538.72269106418 40.5741473824392 771.457829948527</t>
  </si>
  <si>
    <t>-389.25954618562 38.6925148358619 830.964491449242</t>
  </si>
  <si>
    <t>9763-20170724T120940.740906900.bin</t>
  </si>
  <si>
    <t>-517.135093690137 252.788303250035 -92.3142110104859</t>
  </si>
  <si>
    <t>-538.042503722756 252.230951897621 -201.034347669688</t>
  </si>
  <si>
    <t>-549.960500884413 258.128895627925 -292.952823336336</t>
  </si>
  <si>
    <t>-559.229969597975 265.863508955202 -375.973263421341</t>
  </si>
  <si>
    <t>-566.340369457909 275.928373116777 -458.956934560597</t>
  </si>
  <si>
    <t>-574.280583469099 293.110483757781 -580.145277353634</t>
  </si>
  <si>
    <t>-560.950565714453 306.628993757405 -656.170216667275</t>
  </si>
  <si>
    <t>-567.682671893971 316.496078133825 -522.788487016811</t>
  </si>
  <si>
    <t>-543.495143234652 464.572022792093 -480.065454908269</t>
  </si>
  <si>
    <t>-427.729227105828 441.913272927141 -223.816559028555</t>
  </si>
  <si>
    <t>-213.517253598139 355.306466547375 -247.502715315932</t>
  </si>
  <si>
    <t>-573.91028540644 254.64613612727 -531.14936138551</t>
  </si>
  <si>
    <t>-597.8363158862 100.702545923988 -523.03274121816</t>
  </si>
  <si>
    <t>-592.564445666471 42.3964175508177 -247.077789055508</t>
  </si>
  <si>
    <t>-400.373394569467 150.873017750187 -319.492794215794</t>
  </si>
  <si>
    <t>-526.197879703477 345.779969050023 -92.7421736058752</t>
  </si>
  <si>
    <t>-540.2454971242 337.686488575801 322.516528152071</t>
  </si>
  <si>
    <t>-652.040119678227 321.247212463859 771.609052375603</t>
  </si>
  <si>
    <t>-504.443732331843 327.065589062446 835.368656013155</t>
  </si>
  <si>
    <t>-508.392489401499 159.904137312084 -95.27865843047</t>
  </si>
  <si>
    <t>-492.505813638503 127.189552874454 318.701905982413</t>
  </si>
  <si>
    <t>-538.69380747626 40.5494416521708 771.466549211064</t>
  </si>
  <si>
    <t>-389.264534679637 38.2907538374445 831.045300522214</t>
  </si>
  <si>
    <t>9763-20170724T120940.806094200.bin</t>
  </si>
  <si>
    <t>-517.241034413893 251.913649964844 -92.4030908940323</t>
  </si>
  <si>
    <t>-538.284093023634 251.316390273693 -201.096803698804</t>
  </si>
  <si>
    <t>-550.397828593293 257.382218748757 -292.978816217458</t>
  </si>
  <si>
    <t>-559.869525287589 265.347055280961 -375.954558081621</t>
  </si>
  <si>
    <t>-567.203741036514 275.721514950056 -458.880663484711</t>
  </si>
  <si>
    <t>-575.490566321672 293.443628759483 -579.968178402698</t>
  </si>
  <si>
    <t>-562.267711889673 307.34956076491 -655.941772388696</t>
  </si>
  <si>
    <t>-568.778495528258 316.577659800826 -522.52260941434</t>
  </si>
  <si>
    <t>-544.612943759539 464.489240950732 -479.219323644454</t>
  </si>
  <si>
    <t>-428.825847514212 440.686436635453 -223.083869472073</t>
  </si>
  <si>
    <t>-214.454905482034 354.716873917317 -247.637363743632</t>
  </si>
  <si>
    <t>-574.930349704063 254.756568495397 -531.149280440633</t>
  </si>
  <si>
    <t>-598.345465175073 100.693591206988 -523.802800151063</t>
  </si>
  <si>
    <t>-591.791832714544 40.1489245410644 -248.357746930596</t>
  </si>
  <si>
    <t>-402.368239413335 152.378245409709 -322.329748562869</t>
  </si>
  <si>
    <t>-526.814051134197 344.872333403781 -92.8001403855101</t>
  </si>
  <si>
    <t>-540.223342347888 337.337828151096 322.490177035885</t>
  </si>
  <si>
    <t>-652.02267615769 321.165838034856 771.610788292208</t>
  </si>
  <si>
    <t>-504.439451655603 327.054533992916 835.394178540924</t>
  </si>
  <si>
    <t>-507.998293230857 159.085572152737 -95.3627415170563</t>
  </si>
  <si>
    <t>-491.739739168773 126.838810627453 318.640142250749</t>
  </si>
  <si>
    <t>-538.639585494958 40.5347755222724 771.411443791381</t>
  </si>
  <si>
    <t>-389.25934586736 38.5960273332951 831.124279891058</t>
  </si>
  <si>
    <t>9763-20170724T120940.844100000.bin</t>
  </si>
  <si>
    <t>-517.242535356199 251.661732839086 -92.4171706671261</t>
  </si>
  <si>
    <t>-538.351889879715 251.04047873521 -201.097840135662</t>
  </si>
  <si>
    <t>-550.573248676911 257.177233527367 -292.960840318791</t>
  </si>
  <si>
    <t>-560.160156263462 265.24171556451 -375.913851654932</t>
  </si>
  <si>
    <t>-567.625808270628 275.752833615921 -458.810965358893</t>
  </si>
  <si>
    <t>-576.12112210332 293.714720596067 -579.848542642214</t>
  </si>
  <si>
    <t>-562.957771033215 307.794935022155 -655.800608906733</t>
  </si>
  <si>
    <t>-569.354754149777 316.739188046488 -522.365175351125</t>
  </si>
  <si>
    <t>-545.223067957115 464.539632135645 -478.644654272649</t>
  </si>
  <si>
    <t>-429.274366182911 440.237029196177 -222.629225491837</t>
  </si>
  <si>
    <t>-214.829987732002 354.563256651182 -247.572245746308</t>
  </si>
  <si>
    <t>-575.432142224192 254.927445249143 -531.111359632012</t>
  </si>
  <si>
    <t>-598.555389569687 100.802913177484 -524.075118350234</t>
  </si>
  <si>
    <t>-591.341756491518 39.8870527580932 -248.728370528312</t>
  </si>
  <si>
    <t>-402.604342368 152.852760575854 -323.329958578068</t>
  </si>
  <si>
    <t>-527.081187254836 344.58108254326 -92.8267036795694</t>
  </si>
  <si>
    <t>-540.176808195365 337.271855094793 322.477637996301</t>
  </si>
  <si>
    <t>-651.9869841817 321.190704157022 771.605291563437</t>
  </si>
  <si>
    <t>-504.408132434546 326.815696209798 835.422699962075</t>
  </si>
  <si>
    <t>-507.771085791553 158.877089828868 -95.3755489591272</t>
  </si>
  <si>
    <t>-491.176444139565 126.864792642657 318.632226435911</t>
  </si>
  <si>
    <t>-538.613128428705 40.5667262651382 771.344754223915</t>
  </si>
  <si>
    <t>-389.258601080222 38.903767167908 831.130150640457</t>
  </si>
  <si>
    <t>9763-20170724T120940.877186100.bin</t>
  </si>
  <si>
    <t>-517.147327712202 251.395374876634 -92.4089856452985</t>
  </si>
  <si>
    <t>-538.325262263774 250.741642763869 -201.076324861692</t>
  </si>
  <si>
    <t>-550.642141248009 256.927812395073 -292.923142824714</t>
  </si>
  <si>
    <t>-560.327433855307 265.066687244135 -375.857427074793</t>
  </si>
  <si>
    <t>-567.902168461514 275.682227475673 -458.731285729548</t>
  </si>
  <si>
    <t>-576.567013200712 293.829709466407 -579.729227263688</t>
  </si>
  <si>
    <t>-563.462926204229 308.047434031899 -655.665718620467</t>
  </si>
  <si>
    <t>-569.756782563038 316.769094506679 -522.216969565321</t>
  </si>
  <si>
    <t>-545.759549451497 464.502153578931 -478.203712709589</t>
  </si>
  <si>
    <t>-429.717494008354 439.736852817778 -222.275063042322</t>
  </si>
  <si>
    <t>-215.192758320337 354.329933602369 -247.440733959607</t>
  </si>
  <si>
    <t>-575.773077067476 254.96464971442 -531.055758643786</t>
  </si>
  <si>
    <t>-598.594402881404 100.78960375663 -524.209417846024</t>
  </si>
  <si>
    <t>-590.868891940699 39.4316946484539 -248.974840718309</t>
  </si>
  <si>
    <t>-402.522275325103 153.06004879688 -323.558912283075</t>
  </si>
  <si>
    <t>-527.206326245872 344.250833223152 -92.8190950546314</t>
  </si>
  <si>
    <t>-540.175054596117 337.103420478488 322.492012889596</t>
  </si>
  <si>
    <t>-651.981658794917 321.097024277292 771.615158553617</t>
  </si>
  <si>
    <t>-504.419591989711 326.966266749131 835.449313194384</t>
  </si>
  <si>
    <t>-507.43097017989 158.619662867702 -95.3804159945778</t>
  </si>
  <si>
    <t>-490.553027740344 126.828393683477 318.632957366088</t>
  </si>
  <si>
    <t>-538.590619776256 40.4761599724304 771.267096883651</t>
  </si>
  <si>
    <t>-389.272614266604 38.3209574499444 831.12800696659</t>
  </si>
  <si>
    <t>9763-20170724T120940.939921200.bin</t>
  </si>
  <si>
    <t>-516.874153532479 250.993473851303 -92.4089030093816</t>
  </si>
  <si>
    <t>-538.214776570098 250.2851525746 -201.04387225456</t>
  </si>
  <si>
    <t>-550.650894045244 256.542192630769 -292.870048839932</t>
  </si>
  <si>
    <t>-560.432254017335 264.786711072394 -375.782540091984</t>
  </si>
  <si>
    <t>-568.088568697624 275.551013861309 -458.629688998156</t>
  </si>
  <si>
    <t>-576.854704378848 293.960901967574 -579.580769356115</t>
  </si>
  <si>
    <t>-563.813778092038 308.385525166423 -655.489070558773</t>
  </si>
  <si>
    <t>-570.066319966791 316.781252691785 -522.018657928225</t>
  </si>
  <si>
    <t>-546.378567419206 464.39844817528 -477.45269529573</t>
  </si>
  <si>
    <t>-429.859732519527 438.907490141649 -221.811949030557</t>
  </si>
  <si>
    <t>-215.173234725683 354.00227201108 -247.294252880253</t>
  </si>
  <si>
    <t>-575.95006000365 254.984485726014 -530.998253850832</t>
  </si>
  <si>
    <t>-598.295841131697 100.72066487699 -524.555020838486</t>
  </si>
  <si>
    <t>-590.422560611199 38.7897074145537 -249.45298137276</t>
  </si>
  <si>
    <t>-402.520962304378 153.366034260125 -323.707913725331</t>
  </si>
  <si>
    <t>-527.335448713711 343.668211480823 -92.7897303531009</t>
  </si>
  <si>
    <t>-539.951370385061 336.820437536219 322.537289524789</t>
  </si>
  <si>
    <t>-651.974498579361 320.903052546689 771.621751260685</t>
  </si>
  <si>
    <t>-504.449990082075 327.330285786319 835.489194886835</t>
  </si>
  <si>
    <t>-506.756213335282 158.370520056512 -95.4228975922822</t>
  </si>
  <si>
    <t>-489.504186127867 126.866695012609 318.596961576247</t>
  </si>
  <si>
    <t>-538.588758728554 40.5480554408068 771.068572697521</t>
  </si>
  <si>
    <t>-389.290147204386 39.1760810566282 831.000719189674</t>
  </si>
  <si>
    <t>9763-20170724T120941.009105400.bin</t>
  </si>
  <si>
    <t>-516.605157719701 250.943341815803 -92.4489678385853</t>
  </si>
  <si>
    <t>-538.024893360603 250.196950344679 -201.068269562377</t>
  </si>
  <si>
    <t>-550.566776437763 256.444198360504 -292.88061471635</t>
  </si>
  <si>
    <t>-560.456445514921 264.687081135896 -375.780362225057</t>
  </si>
  <si>
    <t>-568.232316616105 275.457071501487 -458.615652785739</t>
  </si>
  <si>
    <t>-577.183818278384 293.88299105949 -579.550628505041</t>
  </si>
  <si>
    <t>-564.294499623863 308.408609016807 -655.465627796536</t>
  </si>
  <si>
    <t>-570.302317570553 316.695346873883 -521.996462864245</t>
  </si>
  <si>
    <t>-546.667957721299 464.251427063207 -477.216746643756</t>
  </si>
  <si>
    <t>-429.525642998159 438.440275279551 -221.893223309456</t>
  </si>
  <si>
    <t>-214.671166982207 353.921404484482 -247.243355666204</t>
  </si>
  <si>
    <t>-576.209578822609 254.90050161192 -530.974428542223</t>
  </si>
  <si>
    <t>-598.365245964164 100.604702632239 -524.612565883195</t>
  </si>
  <si>
    <t>-590.419790747905 38.6513816831343 -249.517756227991</t>
  </si>
  <si>
    <t>-402.742514206556 153.774699377792 -323.493521374906</t>
  </si>
  <si>
    <t>-527.323589299662 343.506857665725 -92.7967744181694</t>
  </si>
  <si>
    <t>-539.922618555156 336.737005329797 322.532090389668</t>
  </si>
  <si>
    <t>-651.956652039258 320.830453059209 771.63294937228</t>
  </si>
  <si>
    <t>-504.440255838005 327.006565037077 835.543844958889</t>
  </si>
  <si>
    <t>-506.224653994837 158.38542833493 -95.4882643772029</t>
  </si>
  <si>
    <t>-488.819845615464 127.038652118544 318.537206250562</t>
  </si>
  <si>
    <t>-538.574674024778 40.5455916038334 770.8730021073</t>
  </si>
  <si>
    <t>-389.31560463764 39.1820197275799 830.903841013431</t>
  </si>
  <si>
    <t>9763-20170724T120941.046937700.bin</t>
  </si>
  <si>
    <t>-516.555186863238 250.894977626195 -92.4588801262612</t>
  </si>
  <si>
    <t>-538.000109574471 250.145498707438 -201.073133311171</t>
  </si>
  <si>
    <t>-550.576938591784 256.382506948788 -292.881319406423</t>
  </si>
  <si>
    <t>-560.503609610469 264.613110636674 -375.778008042086</t>
  </si>
  <si>
    <t>-568.321975954631 275.36763059749 -458.611313865815</t>
  </si>
  <si>
    <t>-577.341498468507 293.767575931032 -579.545233578443</t>
  </si>
  <si>
    <t>-564.56614611026 308.323843998849 -655.473493298389</t>
  </si>
  <si>
    <t>-570.421907233362 316.591734392779 -522.000262275567</t>
  </si>
  <si>
    <t>-546.768518918332 464.132840871154 -477.186512509856</t>
  </si>
  <si>
    <t>-429.365414591143 438.33017382511 -221.982027622444</t>
  </si>
  <si>
    <t>-214.495171545048 353.852083444189 -247.334928269737</t>
  </si>
  <si>
    <t>-576.345708807886 254.795827243242 -530.960640889581</t>
  </si>
  <si>
    <t>-598.49841611118 100.50069515001 -524.533531014776</t>
  </si>
  <si>
    <t>-590.481787055521 38.7174623070132 -249.402474988906</t>
  </si>
  <si>
    <t>-402.83697021115 153.768029623858 -323.573385575032</t>
  </si>
  <si>
    <t>-527.323518555279 343.446219604157 -92.802260907392</t>
  </si>
  <si>
    <t>-539.964495863136 336.69843572566 322.525637121661</t>
  </si>
  <si>
    <t>-651.946550637952 320.817307845271 771.639453999954</t>
  </si>
  <si>
    <t>-504.427268881622 326.887039875953 835.553681904558</t>
  </si>
  <si>
    <t>-506.122010071377 158.309597229836 -95.518162562855</t>
  </si>
  <si>
    <t>-488.689063948997 127.024128067778 318.510815098821</t>
  </si>
  <si>
    <t>-538.585880822824 40.4625398308519 770.789840912033</t>
  </si>
  <si>
    <t>-389.348453694195 38.2564423324661 830.849476102443</t>
  </si>
  <si>
    <t>9763-20170724T120941.106596300.bin</t>
  </si>
  <si>
    <t>-516.728074316777 250.845482918346 -92.532209209554</t>
  </si>
  <si>
    <t>-538.221645838911 250.081832058312 -201.136658012523</t>
  </si>
  <si>
    <t>-550.864960817896 256.29722770071 -292.937350428274</t>
  </si>
  <si>
    <t>-560.861799846314 264.506098420846 -375.827635597674</t>
  </si>
  <si>
    <t>-568.760451780798 275.236066520783 -458.656559229583</t>
  </si>
  <si>
    <t>-577.90820276685 293.598277929616 -579.586665508382</t>
  </si>
  <si>
    <t>-565.406615347059 308.145056801548 -655.562186152006</t>
  </si>
  <si>
    <t>-570.892802053429 316.437372232303 -522.059213113873</t>
  </si>
  <si>
    <t>-547.014327269062 463.971287287402 -477.332570621973</t>
  </si>
  <si>
    <t>-429.625076945994 438.110154917014 -222.127762728881</t>
  </si>
  <si>
    <t>-214.783517265085 353.616561257199 -247.67135142093</t>
  </si>
  <si>
    <t>-576.895738273858 254.644734311728 -530.987705079366</t>
  </si>
  <si>
    <t>-599.294879506269 100.391508603155 -524.362648974064</t>
  </si>
  <si>
    <t>-590.902179956178 38.8412224380977 -249.190429576316</t>
  </si>
  <si>
    <t>-403.225360327495 153.472377927376 -323.927815091043</t>
  </si>
  <si>
    <t>-527.416891796255 343.401687865859 -92.8765957633784</t>
  </si>
  <si>
    <t>-540.011212856669 336.685585391908 322.453235998958</t>
  </si>
  <si>
    <t>-651.909227671785 320.899015515909 771.628954126527</t>
  </si>
  <si>
    <t>-504.387972230611 327.004004703339 835.535368216061</t>
  </si>
  <si>
    <t>-506.386896663194 158.304016594083 -95.600650764835</t>
  </si>
  <si>
    <t>-488.855489355142 127.083534780518 318.428981358409</t>
  </si>
  <si>
    <t>-538.672132795366 40.5482279185205 770.660021458099</t>
  </si>
  <si>
    <t>-389.399536217847 38.5133116958536 830.638213965863</t>
  </si>
  <si>
    <t>9763-20170724T120941.143922200.bin</t>
  </si>
  <si>
    <t>-516.949424696425 250.849988385969 -92.5509757975102</t>
  </si>
  <si>
    <t>-538.45423620838 250.084697706249 -201.153159098383</t>
  </si>
  <si>
    <t>-551.125719352622 256.281053858913 -292.951180641113</t>
  </si>
  <si>
    <t>-561.156042864896 264.466894365012 -375.839855742513</t>
  </si>
  <si>
    <t>-569.096646109082 275.167854381182 -458.668438057786</t>
  </si>
  <si>
    <t>-578.315164971447 293.48151210686 -579.600506562442</t>
  </si>
  <si>
    <t>-565.945585497828 308.001567144629 -655.602895778377</t>
  </si>
  <si>
    <t>-571.240584959875 316.341765379115 -522.088711960377</t>
  </si>
  <si>
    <t>-547.19969105278 463.864142957892 -477.400940777409</t>
  </si>
  <si>
    <t>-429.896111379805 437.9076209267 -222.166374435718</t>
  </si>
  <si>
    <t>-215.075586163217 353.34610347344 -247.661874208414</t>
  </si>
  <si>
    <t>-577.299760239673 254.549455310854 -530.984457145321</t>
  </si>
  <si>
    <t>-599.833463496487 100.327387310269 -524.254904644006</t>
  </si>
  <si>
    <t>-591.343551222901 38.9488140754697 -249.047388404269</t>
  </si>
  <si>
    <t>-403.639838668213 153.369377349432 -324.038985755179</t>
  </si>
  <si>
    <t>-527.538020498758 343.403289148039 -92.9011148895331</t>
  </si>
  <si>
    <t>-540.020892188494 336.66085372614 322.431635549481</t>
  </si>
  <si>
    <t>-651.92594823181 320.795702616339 771.622117988256</t>
  </si>
  <si>
    <t>-504.411259308565 327.164393511867 835.518053374586</t>
  </si>
  <si>
    <t>-506.697543722806 158.30915689847 -95.6298747119217</t>
  </si>
  <si>
    <t>-489.014928035194 127.165073483878 318.39908436385</t>
  </si>
  <si>
    <t>-538.741029716727 40.6102098307408 770.626162868686</t>
  </si>
  <si>
    <t>-389.431246545007 38.7494358812603 830.517342409099</t>
  </si>
  <si>
    <t>9763-20170724T120941.204086100.bin</t>
  </si>
  <si>
    <t>-517.541257873394 251.065819551192 -92.5671484240791</t>
  </si>
  <si>
    <t>-539.092697564858 250.237743958732 -201.159755191777</t>
  </si>
  <si>
    <t>-551.803535423996 256.381828986868 -292.955858616767</t>
  </si>
  <si>
    <t>-561.869067147107 264.522098468506 -375.844634589998</t>
  </si>
  <si>
    <t>-569.844308395275 275.177770262424 -458.675666047388</t>
  </si>
  <si>
    <t>-579.112735645423 293.425417357794 -579.613909294625</t>
  </si>
  <si>
    <t>-566.944010476952 307.914216649484 -655.654823800956</t>
  </si>
  <si>
    <t>-571.963739480945 316.312690951445 -522.121991240601</t>
  </si>
  <si>
    <t>-547.578608247118 463.785183769418 -477.452361635358</t>
  </si>
  <si>
    <t>-430.233684005935 437.672083181242 -222.252804982055</t>
  </si>
  <si>
    <t>-215.440739357662 353.097394291179 -247.936278092717</t>
  </si>
  <si>
    <t>-578.127888812565 254.524526955409 -530.972505811617</t>
  </si>
  <si>
    <t>-600.974379448733 100.353098492232 -524.063061612572</t>
  </si>
  <si>
    <t>-592.593030131315 39.2182047939127 -248.79807626349</t>
  </si>
  <si>
    <t>-404.655910343673 153.069271880443 -324.071296869355</t>
  </si>
  <si>
    <t>-527.936758714971 343.538925245886 -92.9493233925004</t>
  </si>
  <si>
    <t>-540.193802408276 336.75593975667 322.389477176137</t>
  </si>
  <si>
    <t>-651.932121171791 320.747612593701 771.606096854443</t>
  </si>
  <si>
    <t>-504.402562078166 327.09388115814 835.469882465072</t>
  </si>
  <si>
    <t>-507.507428637431 158.657204234793 -95.5856967879894</t>
  </si>
  <si>
    <t>-489.415299564946 127.632781093859 318.434584385267</t>
  </si>
  <si>
    <t>-538.969685451519 40.728756039261 770.573856456536</t>
  </si>
  <si>
    <t>-389.521470602327 38.9364435999241 830.120948648832</t>
  </si>
  <si>
    <t>9763-20170724T120941.241918800.bin</t>
  </si>
  <si>
    <t>-517.876124382996 251.197429706626 -92.5956200531678</t>
  </si>
  <si>
    <t>-539.429796106041 250.322852275406 -201.187319068605</t>
  </si>
  <si>
    <t>-552.134937774216 256.423077321755 -292.987193697772</t>
  </si>
  <si>
    <t>-562.192003271037 264.522020314341 -375.881121326814</t>
  </si>
  <si>
    <t>-570.15536904951 275.134200943561 -458.718836896828</t>
  </si>
  <si>
    <t>-579.402405848469 293.315918122077 -579.668558381808</t>
  </si>
  <si>
    <t>-567.26597300499 307.768847625371 -655.721519686915</t>
  </si>
  <si>
    <t>-572.244165207318 316.232923650972 -522.189785109555</t>
  </si>
  <si>
    <t>-547.728115412278 463.679916041559 -477.512011666852</t>
  </si>
  <si>
    <t>-430.234644547697 437.428882431625 -222.394795735136</t>
  </si>
  <si>
    <t>-215.487656630434 352.809538225762 -248.314192672388</t>
  </si>
  <si>
    <t>-578.445532678154 254.443206268872 -531.004017453525</t>
  </si>
  <si>
    <t>-601.346369008129 100.28611071906 -524.020082027412</t>
  </si>
  <si>
    <t>-593.336419736109 39.2949849006366 -248.712151093888</t>
  </si>
  <si>
    <t>-405.409091329767 153.053808187227 -324.148944066178</t>
  </si>
  <si>
    <t>-528.197623191112 343.596206488149 -93.0118606691226</t>
  </si>
  <si>
    <t>-540.467964851642 336.792105484165 322.326270594082</t>
  </si>
  <si>
    <t>-651.949888565937 320.701803688095 771.609172344067</t>
  </si>
  <si>
    <t>-504.402597189967 326.970746440391 835.439503680322</t>
  </si>
  <si>
    <t>-507.911709115527 158.838992876927 -95.5978174248313</t>
  </si>
  <si>
    <t>-489.814642266328 127.85724712448 318.425403520496</t>
  </si>
  <si>
    <t>-539.088509979843 40.7930724337346 770.54808470977</t>
  </si>
  <si>
    <t>-389.570499548092 38.7798952295564 829.912469869243</t>
  </si>
  <si>
    <t>9763-20170724T120941.276015100.bin</t>
  </si>
  <si>
    <t>-518.14895834233 251.332528515019 -92.6650147557964</t>
  </si>
  <si>
    <t>-539.696186664736 250.436151142017 -201.257872908867</t>
  </si>
  <si>
    <t>-552.397450867318 256.50863525156 -293.060015975495</t>
  </si>
  <si>
    <t>-562.45159110638 264.57853480502 -375.957124421815</t>
  </si>
  <si>
    <t>-570.412356205643 275.157423447158 -458.799494106168</t>
  </si>
  <si>
    <t>-579.656004163399 293.285634414258 -579.757557931425</t>
  </si>
  <si>
    <t>-567.55768344765 307.703886861366 -655.823002699996</t>
  </si>
  <si>
    <t>-572.473534679858 316.225626009681 -522.290944357531</t>
  </si>
  <si>
    <t>-547.818595158684 463.643051994418 -477.629398219588</t>
  </si>
  <si>
    <t>-430.219976574 437.375069288064 -222.562482391135</t>
  </si>
  <si>
    <t>-215.540309656911 352.632492095637 -248.63657589503</t>
  </si>
  <si>
    <t>-578.726406927275 254.436778066542 -531.07346383796</t>
  </si>
  <si>
    <t>-601.747745474059 100.297190063864 -524.00938193929</t>
  </si>
  <si>
    <t>-593.945969214886 39.4561285260399 -248.662285607649</t>
  </si>
  <si>
    <t>-405.932193513087 152.945836950831 -324.289553255735</t>
  </si>
  <si>
    <t>-528.406315401792 343.6994358408 -93.0941425780509</t>
  </si>
  <si>
    <t>-540.838692952291 336.742309576048 322.236586395438</t>
  </si>
  <si>
    <t>-651.95497293487 320.733460385624 771.621673487684</t>
  </si>
  <si>
    <t>-504.386257626814 327.027545051448 835.400130085287</t>
  </si>
  <si>
    <t>-508.216576244555 159.015593003113 -95.6451133392228</t>
  </si>
  <si>
    <t>-490.218999026262 127.972911282082 318.377939993058</t>
  </si>
  <si>
    <t>-539.159828291845 40.8165426315561 770.538213307189</t>
  </si>
  <si>
    <t>-389.603282824076 38.556116039623 829.796608911611</t>
  </si>
  <si>
    <t>9763-20170724T120941.342790200.bin</t>
  </si>
  <si>
    <t>-518.767674058745 251.491268884849 -92.7834413996397</t>
  </si>
  <si>
    <t>-540.279828834589 250.598206143942 -201.38328745071</t>
  </si>
  <si>
    <t>-552.976200080159 256.632588358256 -293.18870331633</t>
  </si>
  <si>
    <t>-563.036330677656 264.653995974716 -376.089794620542</t>
  </si>
  <si>
    <t>-571.013943291578 275.169661774176 -458.938462701923</t>
  </si>
  <si>
    <t>-580.294491210583 293.188820446856 -579.9100468498</t>
  </si>
  <si>
    <t>-568.302550130391 307.493466364874 -656.013719368529</t>
  </si>
  <si>
    <t>-573.031833460924 316.174749579362 -522.471915102174</t>
  </si>
  <si>
    <t>-548.080381714055 463.62304110939 -478.032368012516</t>
  </si>
  <si>
    <t>-430.394467551883 437.223856875984 -223.019303661468</t>
  </si>
  <si>
    <t>-215.748983870858 352.394212958884 -249.091665582678</t>
  </si>
  <si>
    <t>-579.412765810039 254.389313713006 -531.185653670876</t>
  </si>
  <si>
    <t>-602.822438970306 100.328501934284 -523.899773906511</t>
  </si>
  <si>
    <t>-594.986611908935 39.9197024241944 -248.458488798937</t>
  </si>
  <si>
    <t>-406.833078454118 152.767625646841 -324.696019367852</t>
  </si>
  <si>
    <t>-528.844954414532 343.894862068721 -93.2357017721022</t>
  </si>
  <si>
    <t>-541.446748393961 336.814773948245 322.087881978923</t>
  </si>
  <si>
    <t>-651.949451576871 320.887916773128 771.650836303395</t>
  </si>
  <si>
    <t>-504.326115688484 326.645015105353 835.353450722046</t>
  </si>
  <si>
    <t>-509.001380251524 159.095754371922 -95.7057238847394</t>
  </si>
  <si>
    <t>-490.687280445868 128.03465700472 318.30201495591</t>
  </si>
  <si>
    <t>-539.231410571786 40.9166584442244 770.563233659674</t>
  </si>
  <si>
    <t>-389.63204549204 38.80854763453 829.718940838865</t>
  </si>
  <si>
    <t>9763-20170724T120941.407500700.bin</t>
  </si>
  <si>
    <t>-519.386757944477 251.274937665716 -92.7634922784503</t>
  </si>
  <si>
    <t>-540.991368710355 250.393318986494 -201.34511441804</t>
  </si>
  <si>
    <t>-553.744318420149 256.387917748484 -293.145260648083</t>
  </si>
  <si>
    <t>-563.84837576622 264.353858402171 -376.046273138611</t>
  </si>
  <si>
    <t>-571.863226474498 274.794298189696 -458.900967182755</t>
  </si>
  <si>
    <t>-581.191778296054 292.681176550043 -579.888293317013</t>
  </si>
  <si>
    <t>-569.246798447374 306.789130296532 -656.036106204027</t>
  </si>
  <si>
    <t>-573.87253095318 315.726924608737 -522.48145656616</t>
  </si>
  <si>
    <t>-548.717196184865 463.19105933254 -478.240145210897</t>
  </si>
  <si>
    <t>-430.740162550855 436.734376533155 -223.367560918117</t>
  </si>
  <si>
    <t>-216.2073770314 351.707961415131 -249.725149135694</t>
  </si>
  <si>
    <t>-580.324508877578 253.937909885525 -531.118827838624</t>
  </si>
  <si>
    <t>-603.971265348547 99.911793015588 -523.629898739675</t>
  </si>
  <si>
    <t>-596.198496695179 39.8396148442048 -248.113133051355</t>
  </si>
  <si>
    <t>-408.201686703486 152.367865351898 -325.204258720734</t>
  </si>
  <si>
    <t>-529.375858561032 343.733611140262 -93.2346569682217</t>
  </si>
  <si>
    <t>-541.48194918965 336.730486552068 322.104976094149</t>
  </si>
  <si>
    <t>-651.968192293789 320.823188491898 771.653170582779</t>
  </si>
  <si>
    <t>-504.339457246991 326.760798658343 835.326829780899</t>
  </si>
  <si>
    <t>-509.735912672315 158.830534104033 -95.7015012849032</t>
  </si>
  <si>
    <t>-491.022192215112 128.020576796786 318.307097005916</t>
  </si>
  <si>
    <t>-539.289022680804 40.9585758739338 770.605734521366</t>
  </si>
  <si>
    <t>-389.663936245528 38.8913924170147 829.697891956544</t>
  </si>
  <si>
    <t>9763-20170724T120941.439071200.bin</t>
  </si>
  <si>
    <t>-519.599425157389 251.185914765117 -92.7500392071868</t>
  </si>
  <si>
    <t>-541.248789724474 250.299444258943 -201.322709315309</t>
  </si>
  <si>
    <t>-554.04237904892 256.265581198434 -293.118907963266</t>
  </si>
  <si>
    <t>-564.184751986895 264.1968463277 -376.018712555309</t>
  </si>
  <si>
    <t>-572.240225658242 274.59226619547 -458.875042256329</t>
  </si>
  <si>
    <t>-581.630409190468 292.404229590866 -579.868771384881</t>
  </si>
  <si>
    <t>-569.700285130502 306.435781473125 -656.033138115449</t>
  </si>
  <si>
    <t>-574.266075680825 315.484115343358 -522.481326613908</t>
  </si>
  <si>
    <t>-549.003401468101 462.97511486089 -478.387740293118</t>
  </si>
  <si>
    <t>-430.938194631342 436.529260406377 -223.554789138521</t>
  </si>
  <si>
    <t>-216.449054732296 351.432255803783 -250.039618502704</t>
  </si>
  <si>
    <t>-580.754069654465 253.692761184094 -531.074252336465</t>
  </si>
  <si>
    <t>-604.500600455468 99.69209711845 -523.450624763781</t>
  </si>
  <si>
    <t>-596.58774153835 39.6899302853976 -247.922624858398</t>
  </si>
  <si>
    <t>-408.838313413579 152.259489342541 -325.554586047586</t>
  </si>
  <si>
    <t>-529.491716536209 343.638623644037 -93.2159494521396</t>
  </si>
  <si>
    <t>-541.44539683983 336.699459856559 322.129136888641</t>
  </si>
  <si>
    <t>-651.974366064644 320.788987468255 771.653488145096</t>
  </si>
  <si>
    <t>-504.34600296744 326.818345170494 835.319239156467</t>
  </si>
  <si>
    <t>-510.035031358791 158.761586025802 -95.6679233687277</t>
  </si>
  <si>
    <t>-491.196910149446 128.018381572224 318.340074438155</t>
  </si>
  <si>
    <t>-539.320418849216 40.9557750444701 770.640820499965</t>
  </si>
  <si>
    <t>-389.683839416396 38.6744643700672 829.696118883884</t>
  </si>
  <si>
    <t>9763-20170724T120941.476168000.bin</t>
  </si>
  <si>
    <t>-519.793969306752 251.160190581055 -92.7183604084076</t>
  </si>
  <si>
    <t>-541.474504615578 250.260340556425 -201.28466637308</t>
  </si>
  <si>
    <t>-554.317678908905 256.196009513833 -293.075944985534</t>
  </si>
  <si>
    <t>-564.514758147025 264.093761207539 -375.972286780056</t>
  </si>
  <si>
    <t>-572.635121022233 274.450093287494 -458.827227589772</t>
  </si>
  <si>
    <t>-582.131851139017 292.19832695338 -579.822031353646</t>
  </si>
  <si>
    <t>-570.204420300083 306.172018713822 -655.997353961423</t>
  </si>
  <si>
    <t>-574.705324148945 315.307550050806 -522.454214785064</t>
  </si>
  <si>
    <t>-549.361085192796 462.833594374901 -478.524880102387</t>
  </si>
  <si>
    <t>-431.107286654839 436.417236528481 -223.77633519771</t>
  </si>
  <si>
    <t>-216.632893181372 351.336402299138 -250.431731118749</t>
  </si>
  <si>
    <t>-581.224114934973 253.513923132601 -531.006788755604</t>
  </si>
  <si>
    <t>-605.070025712932 99.5315545097787 -523.241093073503</t>
  </si>
  <si>
    <t>-596.914715279665 39.6249410447588 -247.699339280405</t>
  </si>
  <si>
    <t>-409.492280236644 152.35977631737 -325.879589188794</t>
  </si>
  <si>
    <t>-529.603185752967 343.590206328831 -93.2025641492266</t>
  </si>
  <si>
    <t>-541.441739018431 336.682746782877 322.146400259379</t>
  </si>
  <si>
    <t>-651.970567434804 320.798073127727 771.652431068906</t>
  </si>
  <si>
    <t>-504.337852293455 326.815971140978 835.309272177753</t>
  </si>
  <si>
    <t>-510.331181924588 158.760453294498 -95.6248640216077</t>
  </si>
  <si>
    <t>-491.429669175929 128.065846862811 318.383825411732</t>
  </si>
  <si>
    <t>-539.379137228784 41.0101125758897 770.67739066417</t>
  </si>
  <si>
    <t>-389.7020743639 38.9493301482908 829.637935713984</t>
  </si>
  <si>
    <t>9763-20170724T120941.540375700.bin</t>
  </si>
  <si>
    <t>-520.154237600315 251.322474253134 -92.6518195744978</t>
  </si>
  <si>
    <t>-541.884157746277 250.330855760982 -201.207317494995</t>
  </si>
  <si>
    <t>-554.787459692345 256.19282143777 -292.995062382108</t>
  </si>
  <si>
    <t>-565.046549600515 264.026852739936 -375.889636713405</t>
  </si>
  <si>
    <t>-573.236618941554 274.322570159985 -458.745304952976</t>
  </si>
  <si>
    <t>-582.843778507837 291.98605479367 -579.743711257843</t>
  </si>
  <si>
    <t>-570.908950462819 305.845171824086 -655.938854472561</t>
  </si>
  <si>
    <t>-575.335031208871 315.132481496845 -522.401790682434</t>
  </si>
  <si>
    <t>-549.784295181531 462.665913592762 -478.594579979172</t>
  </si>
  <si>
    <t>-430.964648854862 436.18966065722 -224.115671671118</t>
  </si>
  <si>
    <t>-216.423281671342 351.293593679954 -250.821292707099</t>
  </si>
  <si>
    <t>-581.921468584916 253.338240835931 -530.899570213494</t>
  </si>
  <si>
    <t>-605.958399439364 99.4034292877509 -522.908556884724</t>
  </si>
  <si>
    <t>-597.210659244009 39.6181447283245 -247.358576679262</t>
  </si>
  <si>
    <t>-410.327725612412 152.620141677593 -326.439923421393</t>
  </si>
  <si>
    <t>-529.691338758803 343.716690238159 -93.2290849274351</t>
  </si>
  <si>
    <t>-541.644321525501 336.659179949043 322.114039983019</t>
  </si>
  <si>
    <t>-651.96165731778 320.908350665062 771.650771602182</t>
  </si>
  <si>
    <t>-504.297781358601 326.59170372275 835.266217389317</t>
  </si>
  <si>
    <t>-510.975283516027 158.994834690762 -95.5072187360202</t>
  </si>
  <si>
    <t>-492.35621960739 128.405717397588 318.52202159292</t>
  </si>
  <si>
    <t>-539.625633197364 41.1370046955715 770.772212918489</t>
  </si>
  <si>
    <t>-389.787949711101 38.9887764179498 829.320221529881</t>
  </si>
  <si>
    <t>9763-20170724T120941.604529800.bin</t>
  </si>
  <si>
    <t>-520.477273539107 251.555197611695 -92.7387654166569</t>
  </si>
  <si>
    <t>-542.155486756825 250.48280576447 -201.303933832909</t>
  </si>
  <si>
    <t>-555.022104056253 256.261693058634 -293.102173112552</t>
  </si>
  <si>
    <t>-565.251253519388 264.015824601947 -376.007939042592</t>
  </si>
  <si>
    <t>-573.414628669011 274.226347373004 -458.876755449676</t>
  </si>
  <si>
    <t>-582.986635826354 291.759169479555 -579.896903451188</t>
  </si>
  <si>
    <t>-570.98438826548 305.431131402987 -656.11536946414</t>
  </si>
  <si>
    <t>-575.444746542033 314.962861977912 -522.582341698498</t>
  </si>
  <si>
    <t>-549.670662237716 462.466420514977 -478.822770202803</t>
  </si>
  <si>
    <t>-430.386813248439 436.016509895982 -224.558414475285</t>
  </si>
  <si>
    <t>-215.843124660896 351.268672264544 -251.712474650651</t>
  </si>
  <si>
    <t>-582.128261230577 253.168968002101 -531.006239042343</t>
  </si>
  <si>
    <t>-606.289729335047 99.2624376882845 -522.845764648083</t>
  </si>
  <si>
    <t>-597.024976775618 39.2988516325636 -247.351405540531</t>
  </si>
  <si>
    <t>-410.758825497344 152.775387048443 -327.204377783114</t>
  </si>
  <si>
    <t>-529.779570964281 343.855057698609 -93.3534546973134</t>
  </si>
  <si>
    <t>-542.117697346587 336.706570921976 321.976819721562</t>
  </si>
  <si>
    <t>-652.019930853549 320.806732940497 771.646697673962</t>
  </si>
  <si>
    <t>-504.335084910203 326.752875204513 835.189340262575</t>
  </si>
  <si>
    <t>-511.478409612503 159.330891006261 -95.5406666354974</t>
  </si>
  <si>
    <t>-493.762031316868 128.406997814576 318.503363427244</t>
  </si>
  <si>
    <t>-539.824569211922 41.3410036091118 770.924260817188</t>
  </si>
  <si>
    <t>-389.842848909907 39.3853635313396 829.10909728417</t>
  </si>
  <si>
    <t>9763-20170724T120941.643635400.bin</t>
  </si>
  <si>
    <t>-520.632811238025 251.554807583322 -92.7721135405403</t>
  </si>
  <si>
    <t>-542.319573890664 250.493424687914 -201.335724706658</t>
  </si>
  <si>
    <t>-555.168624410018 256.254697431893 -293.1374466944</t>
  </si>
  <si>
    <t>-565.372558521555 263.982682612403 -376.048709210761</t>
  </si>
  <si>
    <t>-573.501816091534 274.156182534772 -458.925511374244</t>
  </si>
  <si>
    <t>-583.014620005691 291.622057280233 -579.96014458432</t>
  </si>
  <si>
    <t>-570.993139176222 305.219358572464 -656.188700691286</t>
  </si>
  <si>
    <t>-575.470790700251 314.854584492759 -522.657473025206</t>
  </si>
  <si>
    <t>-549.591721679308 462.362132316212 -478.955915777511</t>
  </si>
  <si>
    <t>-430.228926552273 435.787013160746 -224.741722825791</t>
  </si>
  <si>
    <t>-215.645669997282 351.149126052942 -251.92611868794</t>
  </si>
  <si>
    <t>-582.210234495293 253.061569154772 -531.044860248985</t>
  </si>
  <si>
    <t>-606.443405329727 99.1686061064756 -522.812323967623</t>
  </si>
  <si>
    <t>-596.973255476753 39.1810738666334 -247.330177704629</t>
  </si>
  <si>
    <t>-410.975758880937 152.854780305787 -327.528502705606</t>
  </si>
  <si>
    <t>-529.841649397777 343.881555914543 -93.3957954389662</t>
  </si>
  <si>
    <t>-542.117450846419 336.754539091206 321.936786490888</t>
  </si>
  <si>
    <t>-652.005223231448 320.916637767839 771.632069159286</t>
  </si>
  <si>
    <t>-504.31129839103 326.699136860004 835.168737087923</t>
  </si>
  <si>
    <t>-511.731749713747 159.260904092257 -95.549227121024</t>
  </si>
  <si>
    <t>-494.13892893805 128.273314909027 318.495238245705</t>
  </si>
  <si>
    <t>-539.83948674109 41.3803982968059 771.042572811573</t>
  </si>
  <si>
    <t>-389.837580705676 39.5225813103348 829.178446381824</t>
  </si>
  <si>
    <t>9763-20170724T120941.706303600.bin</t>
  </si>
  <si>
    <t>-521.013416356689 251.085356053949 -92.7121046429825</t>
  </si>
  <si>
    <t>-542.748689337515 250.051304343094 -201.26631854313</t>
  </si>
  <si>
    <t>-555.550958045005 255.818024257181 -293.074084521304</t>
  </si>
  <si>
    <t>-565.67829983832 263.543609769321 -375.995051289083</t>
  </si>
  <si>
    <t>-573.697414919553 273.704704450742 -458.884074127049</t>
  </si>
  <si>
    <t>-583.0128114723 291.14185047486 -579.938099473228</t>
  </si>
  <si>
    <t>-571.024035224623 304.660078830118 -656.186063789521</t>
  </si>
  <si>
    <t>-575.531046746247 314.38477344677 -522.631680289944</t>
  </si>
  <si>
    <t>-549.589695702291 461.905916099702 -479.036485195334</t>
  </si>
  <si>
    <t>-430.302693008014 435.462995924858 -224.772899042878</t>
  </si>
  <si>
    <t>-215.720110549122 350.799088137735 -251.881372534364</t>
  </si>
  <si>
    <t>-582.31962329965 252.596082480794 -531.009514485521</t>
  </si>
  <si>
    <t>-606.739276920834 98.7366068217434 -522.698581744944</t>
  </si>
  <si>
    <t>-597.299444438599 38.7859364405999 -247.207356772558</t>
  </si>
  <si>
    <t>-411.567454415468 152.536654485933 -327.910589938524</t>
  </si>
  <si>
    <t>-530.143272652443 343.49140527739 -93.3621083382644</t>
  </si>
  <si>
    <t>-541.902762820892 336.601477277676 321.989346849992</t>
  </si>
  <si>
    <t>-652.017731959489 320.825402798556 771.603630750789</t>
  </si>
  <si>
    <t>-504.34628185008 326.836171108471 835.171274254201</t>
  </si>
  <si>
    <t>-512.22221500697 158.689728703609 -95.4460585135547</t>
  </si>
  <si>
    <t>-494.291198268038 128.057943110489 318.610403686077</t>
  </si>
  <si>
    <t>-539.858849392032 41.3820859591078 771.250771071082</t>
  </si>
  <si>
    <t>-389.836349715929 39.4464971910338 829.331005572145</t>
  </si>
  <si>
    <t>9763-20170724T120941.740897800.bin</t>
  </si>
  <si>
    <t>-521.147648686514 250.832236403962 -92.7027622883205</t>
  </si>
  <si>
    <t>-542.912015677042 249.799124230161 -201.251156352068</t>
  </si>
  <si>
    <t>-555.684866077316 255.565632534492 -293.063121823066</t>
  </si>
  <si>
    <t>-565.763541469597 263.289644706493 -375.990149228511</t>
  </si>
  <si>
    <t>-573.711703942802 273.446053508429 -458.886546361288</t>
  </si>
  <si>
    <t>-582.899068967046 290.871369359464 -579.952087515257</t>
  </si>
  <si>
    <t>-570.909700229916 304.350443595685 -656.206814109211</t>
  </si>
  <si>
    <t>-575.46026306986 314.118394526695 -522.641701583337</t>
  </si>
  <si>
    <t>-549.491992820154 461.657455752891 -479.069632790666</t>
  </si>
  <si>
    <t>-430.273242750813 435.079130381896 -224.788138066994</t>
  </si>
  <si>
    <t>-215.658572779243 350.491330107364 -251.880163923654</t>
  </si>
  <si>
    <t>-582.275251648905 252.332109238873 -531.017571974768</t>
  </si>
  <si>
    <t>-606.816263029023 98.4953988433758 -522.70979658856</t>
  </si>
  <si>
    <t>-597.493436035954 38.6345252658314 -247.195049227332</t>
  </si>
  <si>
    <t>-411.791424987039 152.312009036497 -328.070288281923</t>
  </si>
  <si>
    <t>-530.270207878744 343.291426490725 -93.350591722811</t>
  </si>
  <si>
    <t>-541.745044042116 336.575519809393 322.011654751945</t>
  </si>
  <si>
    <t>-651.98713345166 320.882751746203 771.582330377685</t>
  </si>
  <si>
    <t>-504.321479249469 326.600919290042 835.190323620049</t>
  </si>
  <si>
    <t>-512.360268446566 158.429622427939 -95.4105096752124</t>
  </si>
  <si>
    <t>-494.255729353246 127.936997765265 318.648649023446</t>
  </si>
  <si>
    <t>-539.862470322323 41.4061076922517 771.325055495851</t>
  </si>
  <si>
    <t>-389.831649236559 39.6988871111225 829.391110209079</t>
  </si>
  <si>
    <t>9763-20170724T120941.772983100.bin</t>
  </si>
  <si>
    <t>-521.237576871394 250.549014006507 -92.6891015471365</t>
  </si>
  <si>
    <t>-543.008116726896 249.516235647275 -201.236127343825</t>
  </si>
  <si>
    <t>-555.76160193 255.27400304912 -293.051366264747</t>
  </si>
  <si>
    <t>-565.812791478624 262.984673964294 -375.983060382422</t>
  </si>
  <si>
    <t>-573.723031442809 273.122566408438 -458.885340024021</t>
  </si>
  <si>
    <t>-582.843547842788 290.514172701346 -579.96082460988</t>
  </si>
  <si>
    <t>-570.867345967994 303.942547754887 -656.22643810154</t>
  </si>
  <si>
    <t>-575.418572227682 313.775364507697 -522.654333230783</t>
  </si>
  <si>
    <t>-549.443562120359 461.312354574484 -479.116537927212</t>
  </si>
  <si>
    <t>-430.25899854616 434.682518492409 -224.824282833813</t>
  </si>
  <si>
    <t>-215.6401913963 350.092245634454 -251.876073110071</t>
  </si>
  <si>
    <t>-582.264467002424 251.990581590598 -531.013521170989</t>
  </si>
  <si>
    <t>-606.84700479632 98.1617573899575 -522.713528674151</t>
  </si>
  <si>
    <t>-597.636099535817 38.1409282353018 -247.229941411523</t>
  </si>
  <si>
    <t>-411.99241973868 151.935686371939 -328.073871508754</t>
  </si>
  <si>
    <t>-530.394574000217 343.02793047937 -93.3441509747067</t>
  </si>
  <si>
    <t>-541.699395005896 336.445151504699 322.024971630604</t>
  </si>
  <si>
    <t>-652.0021455467 320.787189146413 771.579116954977</t>
  </si>
  <si>
    <t>-504.349061079582 326.588799255296 835.208639000475</t>
  </si>
  <si>
    <t>-512.414840335016 158.117978482795 -95.3866996865694</t>
  </si>
  <si>
    <t>-494.288054275998 127.766149854861 318.681928796045</t>
  </si>
  <si>
    <t>-539.860190466377 41.4057450451814 771.392085050272</t>
  </si>
  <si>
    <t>-389.834436271826 39.6425029480001 829.469487550922</t>
  </si>
  <si>
    <t>9763-20170724T120941.841172600.bin</t>
  </si>
  <si>
    <t>-521.358468002014 250.162647438046 -92.6557740848018</t>
  </si>
  <si>
    <t>-543.109096285068 249.104602809805 -201.206666451749</t>
  </si>
  <si>
    <t>-555.824416742273 254.833935064446 -293.028898199073</t>
  </si>
  <si>
    <t>-565.831909547323 262.515001931683 -375.968605177524</t>
  </si>
  <si>
    <t>-573.688844089827 272.618826842248 -458.880101916667</t>
  </si>
  <si>
    <t>-582.720700537578 289.954477635825 -579.970269706655</t>
  </si>
  <si>
    <t>-570.721694298776 303.249810554536 -656.255669158292</t>
  </si>
  <si>
    <t>-575.316971651751 313.23989669616 -522.670958224426</t>
  </si>
  <si>
    <t>-549.404876754295 460.787362948665 -479.133419515177</t>
  </si>
  <si>
    <t>-430.009158999951 434.395751102882 -224.915571011716</t>
  </si>
  <si>
    <t>-215.391532109919 349.778550107379 -251.892254345752</t>
  </si>
  <si>
    <t>-582.198293524767 251.455330255298 -531.002888951839</t>
  </si>
  <si>
    <t>-606.846912594018 97.6288320876374 -522.72984549207</t>
  </si>
  <si>
    <t>-597.747517201469 37.5576533251424 -247.25347295041</t>
  </si>
  <si>
    <t>-412.198860584232 151.494771334169 -328.114785564138</t>
  </si>
  <si>
    <t>-530.553611429349 342.612641863058 -93.3474548720017</t>
  </si>
  <si>
    <t>-541.923706985877 336.140155143326 322.021561563571</t>
  </si>
  <si>
    <t>-652.020020300013 320.724938525742 771.60954615639</t>
  </si>
  <si>
    <t>-504.367864459167 326.564015387713 835.237972187287</t>
  </si>
  <si>
    <t>-512.509697455235 157.756105929116 -95.3367970584711</t>
  </si>
  <si>
    <t>-494.472006124379 127.502274093421 318.742815514242</t>
  </si>
  <si>
    <t>-539.900447517844 41.4315797362833 771.509841872977</t>
  </si>
  <si>
    <t>-389.847314253695 39.9835215555415 829.525368179186</t>
  </si>
  <si>
    <t>9763-20170724T120941.874260000.bin</t>
  </si>
  <si>
    <t>-521.420606187192 250.059332359941 -92.6491257751701</t>
  </si>
  <si>
    <t>-543.152053267534 248.977219856427 -201.203644084563</t>
  </si>
  <si>
    <t>-555.857375065635 254.691881032342 -293.028188498444</t>
  </si>
  <si>
    <t>-565.857601515215 262.3617484762 -375.96970869612</t>
  </si>
  <si>
    <t>-573.708837099202 272.455523280133 -458.882991943111</t>
  </si>
  <si>
    <t>-582.733390194138 289.778686977864 -579.975553715973</t>
  </si>
  <si>
    <t>-570.693780667392 302.996115789075 -656.268045367878</t>
  </si>
  <si>
    <t>-575.317358762461 313.068465529464 -522.679588706635</t>
  </si>
  <si>
    <t>-549.341193066654 460.593296411165 -479.120033065691</t>
  </si>
  <si>
    <t>-429.842902292736 434.36026355266 -224.933831850008</t>
  </si>
  <si>
    <t>-215.202675867976 349.761822580715 -251.78909295777</t>
  </si>
  <si>
    <t>-582.229710966135 251.286180004505 -531.002671245416</t>
  </si>
  <si>
    <t>-606.94577867116 97.4714638640144 -522.70959795808</t>
  </si>
  <si>
    <t>-597.690755225379 37.3178138674455 -247.256443489282</t>
  </si>
  <si>
    <t>-412.271764341361 151.360999054441 -328.264997789782</t>
  </si>
  <si>
    <t>-530.634585017379 342.469895355817 -93.3737019759672</t>
  </si>
  <si>
    <t>-542.105256122404 336.029598733598 321.993033559706</t>
  </si>
  <si>
    <t>-652.025356432941 320.722333375082 771.619738703379</t>
  </si>
  <si>
    <t>-504.372638640987 326.692277211173 835.23473485651</t>
  </si>
  <si>
    <t>-512.563838457452 157.71864390748 -95.3114482832968</t>
  </si>
  <si>
    <t>-494.603153556007 127.487557667803 318.773171071954</t>
  </si>
  <si>
    <t>-539.950007922947 41.4677998618899 771.543930334745</t>
  </si>
  <si>
    <t>-389.864637285574 40.1434611286613 829.478853153387</t>
  </si>
  <si>
    <t>9763-20170724T120941.942444600.bin</t>
  </si>
  <si>
    <t>-521.476368626316 249.905394425045 -92.6324230285601</t>
  </si>
  <si>
    <t>-543.241102045789 248.809694117827 -201.18007055153</t>
  </si>
  <si>
    <t>-555.974686571008 254.503070948241 -293.002008167442</t>
  </si>
  <si>
    <t>-566.000277770906 262.149861558672 -375.942689607283</t>
  </si>
  <si>
    <t>-573.876594219616 272.216145706681 -458.856991163505</t>
  </si>
  <si>
    <t>-582.937366609266 289.493875384818 -579.953165076622</t>
  </si>
  <si>
    <t>-570.876780827921 302.512367727224 -656.276721386655</t>
  </si>
  <si>
    <t>-575.478134661324 312.802600236351 -522.670534969122</t>
  </si>
  <si>
    <t>-549.421389408929 460.336754121719 -479.162284130424</t>
  </si>
  <si>
    <t>-429.701273161375 434.300413440448 -225.060356076626</t>
  </si>
  <si>
    <t>-215.021631794226 349.739900327185 -251.719375959557</t>
  </si>
  <si>
    <t>-582.445021899308 251.022632762681 -530.963911203174</t>
  </si>
  <si>
    <t>-607.297720267439 97.2370230729875 -522.583080160683</t>
  </si>
  <si>
    <t>-597.784046869062 37.265087721496 -247.098925675576</t>
  </si>
  <si>
    <t>-412.466195762239 151.214044377679 -328.470877037676</t>
  </si>
  <si>
    <t>-530.677195024613 342.271726284514 -93.3839308796672</t>
  </si>
  <si>
    <t>-542.129633215088 335.928413160923 321.984870489786</t>
  </si>
  <si>
    <t>-652.03356233488 320.70678712676 771.628064187537</t>
  </si>
  <si>
    <t>-504.376823606078 326.644031412631 835.236633509173</t>
  </si>
  <si>
    <t>-512.640095183727 157.572481544187 -95.2987399372408</t>
  </si>
  <si>
    <t>-494.780243509913 127.465584564583 318.799322249958</t>
  </si>
  <si>
    <t>-540.041851511399 41.4720467816887 771.592746926724</t>
  </si>
  <si>
    <t>-389.903637131198 39.8208924514486 829.382115543825</t>
  </si>
  <si>
    <t>9763-20170724T120942.006618400.bin</t>
  </si>
  <si>
    <t>-521.468357414586 249.755967869872 -92.5974712987916</t>
  </si>
  <si>
    <t>-543.282208715851 248.64621771688 -201.135178848782</t>
  </si>
  <si>
    <t>-556.033775173955 254.308109477238 -292.956574779513</t>
  </si>
  <si>
    <t>-566.066319609853 261.919292343076 -375.899687246088</t>
  </si>
  <si>
    <t>-573.940550212104 271.941561896628 -458.819340613893</t>
  </si>
  <si>
    <t>-582.988662439372 289.144966263109 -579.927215843679</t>
  </si>
  <si>
    <t>-570.962814419909 301.963612809511 -656.290008863553</t>
  </si>
  <si>
    <t>-575.49186159976 312.484493217913 -522.661923078492</t>
  </si>
  <si>
    <t>-549.350310526597 460.037755974021 -479.280382844367</t>
  </si>
  <si>
    <t>-429.629966173426 434.466031667801 -225.131280296446</t>
  </si>
  <si>
    <t>-214.951575303157 349.817368838298 -251.519183824114</t>
  </si>
  <si>
    <t>-582.544985394665 250.707990425045 -530.910462436534</t>
  </si>
  <si>
    <t>-607.626125976209 96.9688620213606 -522.384230333498</t>
  </si>
  <si>
    <t>-598.109972560819 37.0066919741023 -246.898201638083</t>
  </si>
  <si>
    <t>-412.854724118473 151.015741602808 -328.328568190876</t>
  </si>
  <si>
    <t>-530.517437959257 342.06020742886 -93.3527657160535</t>
  </si>
  <si>
    <t>-541.877134884191 335.840351841839 322.02041093384</t>
  </si>
  <si>
    <t>-652.035645595447 320.670610027758 771.607317716243</t>
  </si>
  <si>
    <t>-504.388759710833 326.493074388431 835.249298006677</t>
  </si>
  <si>
    <t>-512.768974922015 157.458395726463 -95.2329877888403</t>
  </si>
  <si>
    <t>-494.909177672411 127.542602258166 318.878860396882</t>
  </si>
  <si>
    <t>-540.145126881612 41.5974465626346 771.658386351276</t>
  </si>
  <si>
    <t>-389.934474608102 40.4414159490841 829.271225711482</t>
  </si>
  <si>
    <t>9763-20170724T120942.043317000.bin</t>
  </si>
  <si>
    <t>-521.429597561467 249.68519892112 -92.5931882409004</t>
  </si>
  <si>
    <t>-543.246350442193 248.584754392536 -201.130410667535</t>
  </si>
  <si>
    <t>-555.9921794329 254.21918794858 -292.954269112082</t>
  </si>
  <si>
    <t>-566.017295176121 261.792097576729 -375.901838430119</t>
  </si>
  <si>
    <t>-573.882408519944 271.761728463908 -458.828711489233</t>
  </si>
  <si>
    <t>-582.915717380194 288.873571977043 -579.95063015248</t>
  </si>
  <si>
    <t>-570.948789280512 301.591545510792 -656.339452003812</t>
  </si>
  <si>
    <t>-575.404339774075 312.254151612376 -522.70407646552</t>
  </si>
  <si>
    <t>-549.197019625949 459.827392258479 -479.430275685732</t>
  </si>
  <si>
    <t>-429.630651914986 434.55629645121 -225.178666926185</t>
  </si>
  <si>
    <t>-214.94302984733 349.847515704259 -251.297359941106</t>
  </si>
  <si>
    <t>-582.499623619891 250.47602727373 -530.902597141304</t>
  </si>
  <si>
    <t>-607.695165121471 96.763507719289 -522.233852827304</t>
  </si>
  <si>
    <t>-598.350415964593 36.9158385556682 -246.717139300696</t>
  </si>
  <si>
    <t>-413.107135032874 150.962479938324 -328.121980789781</t>
  </si>
  <si>
    <t>-530.413651349256 341.997803819917 -93.3488209002985</t>
  </si>
  <si>
    <t>-541.79531963413 335.778652138746 322.023762306714</t>
  </si>
  <si>
    <t>-652.029862705313 320.673608524391 771.597176319232</t>
  </si>
  <si>
    <t>-504.386605677932 326.394067607666 835.256809503597</t>
  </si>
  <si>
    <t>-512.802235285365 157.394379673376 -95.2278191931024</t>
  </si>
  <si>
    <t>-494.987612487476 127.461482920497 318.884864307794</t>
  </si>
  <si>
    <t>-540.161766293059 41.5675843045601 771.699016201336</t>
  </si>
  <si>
    <t>-389.943168215314 40.010048619085 829.281775662561</t>
  </si>
  <si>
    <t>9763-20170724T120942.075372100.bin</t>
  </si>
  <si>
    <t>-521.359924507733 249.625594451193 -92.5804834236791</t>
  </si>
  <si>
    <t>-543.16656479749 248.540677280875 -201.119782259111</t>
  </si>
  <si>
    <t>-555.885829057559 254.144339207668 -292.949315889989</t>
  </si>
  <si>
    <t>-565.880886504411 261.67193750498 -375.904526782878</t>
  </si>
  <si>
    <t>-573.710518768029 271.578667032285 -458.842466925715</t>
  </si>
  <si>
    <t>-582.686961126864 288.57788157461 -579.984393920874</t>
  </si>
  <si>
    <t>-570.729613815102 301.183767380423 -656.393236926124</t>
  </si>
  <si>
    <t>-575.179822858723 312.009472453597 -522.757997658698</t>
  </si>
  <si>
    <t>-548.904770575814 459.615637433888 -479.634717840828</t>
  </si>
  <si>
    <t>-429.567296651438 434.507509296383 -225.259596191982</t>
  </si>
  <si>
    <t>-214.870110577996 349.742350351185 -251.115290676048</t>
  </si>
  <si>
    <t>-582.316521716183 250.228288522886 -530.898670985688</t>
  </si>
  <si>
    <t>-607.632358763964 96.5432683740023 -522.082342981965</t>
  </si>
  <si>
    <t>-598.576233515004 36.9357090117448 -246.503858504757</t>
  </si>
  <si>
    <t>-413.229630427443 150.832889272763 -327.883247969326</t>
  </si>
  <si>
    <t>-530.298226888125 341.958887230154 -93.3384030591451</t>
  </si>
  <si>
    <t>-541.688728526877 335.78376838637 322.034635680055</t>
  </si>
  <si>
    <t>-652.012179890918 320.725643253597 771.583764944824</t>
  </si>
  <si>
    <t>-504.376425541708 326.463371574737 835.259391442199</t>
  </si>
  <si>
    <t>-512.755036889049 157.332547287327 -95.2092041492162</t>
  </si>
  <si>
    <t>-495.052243782836 127.377929646646 318.906634310832</t>
  </si>
  <si>
    <t>-540.169093612423 41.582494252038 771.743901463107</t>
  </si>
  <si>
    <t>-389.943718976541 39.9450326349058 829.306628965658</t>
  </si>
  <si>
    <t>9763-20170724T120942.141585100.bin</t>
  </si>
  <si>
    <t>-521.16134018925 249.529153734158 -92.5521402989257</t>
  </si>
  <si>
    <t>-542.954101738362 248.463071448356 -201.094399882142</t>
  </si>
  <si>
    <t>-555.666844524993 254.012324879125 -292.928209129069</t>
  </si>
  <si>
    <t>-565.659809163891 261.463865716083 -375.890555644103</t>
  </si>
  <si>
    <t>-573.492238448893 271.266897086437 -458.840406109276</t>
  </si>
  <si>
    <t>-582.478965626082 288.085053998303 -580.006755008297</t>
  </si>
  <si>
    <t>-570.639764539599 300.526906439715 -656.461102804237</t>
  </si>
  <si>
    <t>-574.925682583429 311.597948364814 -522.819877217063</t>
  </si>
  <si>
    <t>-548.458774630897 459.226039782069 -479.901036974918</t>
  </si>
  <si>
    <t>-429.423014162113 434.398093516771 -225.357145822006</t>
  </si>
  <si>
    <t>-214.746143498425 349.461335574585 -250.815373261675</t>
  </si>
  <si>
    <t>-582.145568854982 249.813244391424 -530.860301635148</t>
  </si>
  <si>
    <t>-607.627296206524 96.1729248644006 -521.730027740635</t>
  </si>
  <si>
    <t>-598.916774973636 36.9733505304537 -246.052537158014</t>
  </si>
  <si>
    <t>-413.389208441208 150.726659146746 -327.220554138007</t>
  </si>
  <si>
    <t>-529.991392031538 341.879299030181 -93.3124211661657</t>
  </si>
  <si>
    <t>-541.436973105236 335.756239438381 322.059805129914</t>
  </si>
  <si>
    <t>-652.022034367035 320.668407255482 771.560276132267</t>
  </si>
  <si>
    <t>-504.410429441157 326.624667976093 835.271949030127</t>
  </si>
  <si>
    <t>-512.678401231193 157.206538199413 -95.1719071192576</t>
  </si>
  <si>
    <t>-495.171936680016 127.160426296341 318.94563316363</t>
  </si>
  <si>
    <t>-540.161303094851 41.6212733456207 771.848262353881</t>
  </si>
  <si>
    <t>-389.939906322664 40.1411837519709 829.425889136115</t>
  </si>
  <si>
    <t>9763-20170724T120942.174671500.bin</t>
  </si>
  <si>
    <t>-521.052314323745 249.537471966011 -92.5098463399838</t>
  </si>
  <si>
    <t>-542.854252305147 248.477270322051 -201.050462661446</t>
  </si>
  <si>
    <t>-555.562565496798 254.002434405789 -292.886160057328</t>
  </si>
  <si>
    <t>-565.547632940534 261.42063680298 -375.852489357968</t>
  </si>
  <si>
    <t>-573.368830098468 271.178837275349 -458.808724387618</t>
  </si>
  <si>
    <t>-582.335904472967 287.918628314879 -579.987409029126</t>
  </si>
  <si>
    <t>-570.561115340472 300.304228936389 -656.460736395195</t>
  </si>
  <si>
    <t>-574.783640434932 311.467303529912 -522.815175591732</t>
  </si>
  <si>
    <t>-548.298178903661 459.119515470643 -480.000693390921</t>
  </si>
  <si>
    <t>-429.388202619427 434.528030660184 -225.375096384461</t>
  </si>
  <si>
    <t>-214.712090331945 349.541391540472 -250.67263320262</t>
  </si>
  <si>
    <t>-582.018862106131 249.679219847097 -530.815272770138</t>
  </si>
  <si>
    <t>-607.534057665549 96.0506061665888 -521.569875795434</t>
  </si>
  <si>
    <t>-599.001368367296 36.9112179916669 -245.87371194911</t>
  </si>
  <si>
    <t>-413.456597656596 150.698745801983 -326.954339749175</t>
  </si>
  <si>
    <t>-529.845771413877 341.912856410238 -93.2803303806271</t>
  </si>
  <si>
    <t>-541.260585936416 335.826954339703 322.09327374074</t>
  </si>
  <si>
    <t>-652.010159677749 320.70253200051 771.547604202549</t>
  </si>
  <si>
    <t>-504.403901361332 326.460687365175 835.289664157817</t>
  </si>
  <si>
    <t>-512.612201062753 157.195887750293 -95.1293031026448</t>
  </si>
  <si>
    <t>-495.14136865314 127.094159535079 318.985769454312</t>
  </si>
  <si>
    <t>-540.140904431559 41.587416655417 771.907954678142</t>
  </si>
  <si>
    <t>-389.932374627902 39.9374974971756 829.51442039302</t>
  </si>
  <si>
    <t>9763-20170724T120942.242534800.bin</t>
  </si>
  <si>
    <t>-520.805028434388 249.545559034865 -92.408904773621</t>
  </si>
  <si>
    <t>-542.647858580583 248.484298379966 -200.9412853144</t>
  </si>
  <si>
    <t>-555.365861606031 253.946840624075 -292.779391726822</t>
  </si>
  <si>
    <t>-565.351511739127 261.283108586043 -375.752864053501</t>
  </si>
  <si>
    <t>-573.165900812819 270.934150755462 -458.722360192314</t>
  </si>
  <si>
    <t>-582.116088199288 287.489021068517 -579.927665873986</t>
  </si>
  <si>
    <t>-570.420482477419 299.781256066457 -656.428202940638</t>
  </si>
  <si>
    <t>-574.558025922564 311.12343080184 -522.791694372284</t>
  </si>
  <si>
    <t>-548.067361854299 458.841790939992 -480.183295682136</t>
  </si>
  <si>
    <t>-429.472905023023 434.683692428536 -225.368972393605</t>
  </si>
  <si>
    <t>-214.773885248618 349.658558451108 -250.340512760866</t>
  </si>
  <si>
    <t>-581.819659409668 249.326260752439 -530.69595643997</t>
  </si>
  <si>
    <t>-607.409126205456 95.7294552114518 -521.166868817399</t>
  </si>
  <si>
    <t>-599.096949889965 36.9077099509659 -245.396101377019</t>
  </si>
  <si>
    <t>-413.574179644643 150.726472807975 -326.483320725268</t>
  </si>
  <si>
    <t>-529.554265071032 341.900475148362 -93.1889258999379</t>
  </si>
  <si>
    <t>-540.755510795971 335.949152661972 322.192501750106</t>
  </si>
  <si>
    <t>-651.994279949013 320.69122946485 771.509090178876</t>
  </si>
  <si>
    <t>-504.42834032022 326.69779411833 835.321689617393</t>
  </si>
  <si>
    <t>-512.400517955284 157.223721402622 -95.0210017619299</t>
  </si>
  <si>
    <t>-495.048592486612 127.09827496188 319.097399629066</t>
  </si>
  <si>
    <t>-540.127428324526 41.6085081969966 772.007936353735</t>
  </si>
  <si>
    <t>-389.926532025464 40.1277706345463 829.638838917233</t>
  </si>
  <si>
    <t>9763-20170724T120942.305210700.bin</t>
  </si>
  <si>
    <t>-520.453565677452 249.678600550628 -92.3010917101593</t>
  </si>
  <si>
    <t>-542.344898313865 248.594580013284 -200.823341150061</t>
  </si>
  <si>
    <t>-555.090226101784 253.993459399538 -292.661504421139</t>
  </si>
  <si>
    <t>-565.095990462266 261.254546510107 -375.639280721376</t>
  </si>
  <si>
    <t>-572.926754666146 270.811427508326 -458.618001925434</t>
  </si>
  <si>
    <t>-581.897108947422 287.208765666768 -579.843315631441</t>
  </si>
  <si>
    <t>-570.296062957216 299.439032731507 -656.368237069812</t>
  </si>
  <si>
    <t>-574.318639503343 310.91628843544 -522.740387346913</t>
  </si>
  <si>
    <t>-547.803245219857 458.697525013906 -480.380216236126</t>
  </si>
  <si>
    <t>-429.540808586996 434.8837070574 -225.379179886052</t>
  </si>
  <si>
    <t>-214.789214814947 349.927647882446 -250.133340051989</t>
  </si>
  <si>
    <t>-581.603292997623 249.111289691125 -530.561181640514</t>
  </si>
  <si>
    <t>-607.261529276089 95.5439355341409 -520.717137523536</t>
  </si>
  <si>
    <t>-598.929730086953 37.1198252371398 -244.862561227897</t>
  </si>
  <si>
    <t>-413.479536507698 150.954411686505 -326.093392978984</t>
  </si>
  <si>
    <t>-529.189868276982 342.008582736209 -93.0973283669085</t>
  </si>
  <si>
    <t>-540.261380759647 336.161893349857 322.289046601583</t>
  </si>
  <si>
    <t>-651.971136041449 320.716309496853 771.475940294788</t>
  </si>
  <si>
    <t>-504.430980475706 326.576137973405 835.361744020728</t>
  </si>
  <si>
    <t>-512.045897474285 157.39516509024 -94.8931602689671</t>
  </si>
  <si>
    <t>-494.892512294206 127.167918695065 319.225988910823</t>
  </si>
  <si>
    <t>-540.13477664204 41.6416717016946 772.098095402052</t>
  </si>
  <si>
    <t>-389.925666755208 40.4768408899472 829.714874651328</t>
  </si>
  <si>
    <t>9763-20170724T120942.341809900.bin</t>
  </si>
  <si>
    <t>-520.298149773272 249.672625246796 -92.240398630805</t>
  </si>
  <si>
    <t>-542.217895206123 248.593648372459 -200.757013318932</t>
  </si>
  <si>
    <t>-554.975508662003 253.970940290487 -292.59483120641</t>
  </si>
  <si>
    <t>-564.988572958548 261.202075001615 -375.574187028998</t>
  </si>
  <si>
    <t>-572.823166173537 270.718722882012 -458.557290410932</t>
  </si>
  <si>
    <t>-581.795845562319 287.045827369921 -579.791804617426</t>
  </si>
  <si>
    <t>-570.235180813719 299.230624906387 -656.330088574343</t>
  </si>
  <si>
    <t>-574.214524933125 310.786419960895 -522.702856651676</t>
  </si>
  <si>
    <t>-547.721099587166 458.610360519303 -480.458788128777</t>
  </si>
  <si>
    <t>-429.600338192352 434.833340293501 -225.388821413181</t>
  </si>
  <si>
    <t>-214.822869661953 349.944852384835 -250.149933792654</t>
  </si>
  <si>
    <t>-581.50289999589 248.977006224331 -530.487491864027</t>
  </si>
  <si>
    <t>-607.176823357448 95.4247360874824 -520.527440097022</t>
  </si>
  <si>
    <t>-598.920490025413 37.149602373664 -244.639042053998</t>
  </si>
  <si>
    <t>-413.523894263102 151.133741853536 -325.782459637839</t>
  </si>
  <si>
    <t>-529.020051529141 341.992242709996 -93.0428723397722</t>
  </si>
  <si>
    <t>-539.97180943158 336.242853985913 322.348061268631</t>
  </si>
  <si>
    <t>-651.958791036644 320.730138522067 771.454721261247</t>
  </si>
  <si>
    <t>-504.434110328604 326.612585355831 835.374014099592</t>
  </si>
  <si>
    <t>-511.919240548331 157.362713854287 -94.8306937625933</t>
  </si>
  <si>
    <t>-494.776169278582 127.138073168116 319.289057652575</t>
  </si>
  <si>
    <t>-540.135452297428 41.5669193015865 772.139744394603</t>
  </si>
  <si>
    <t>-389.931257080217 39.8404465858589 829.755253919409</t>
  </si>
  <si>
    <t>9763-20170724T120942.372892800.bin</t>
  </si>
  <si>
    <t>-520.146886504471 249.672991750499 -92.1869239539662</t>
  </si>
  <si>
    <t>-542.099674719306 248.590430682806 -200.696920576352</t>
  </si>
  <si>
    <t>-554.855672437138 253.939308933395 -292.536422723452</t>
  </si>
  <si>
    <t>-564.856424732751 261.133960951226 -375.520449743531</t>
  </si>
  <si>
    <t>-572.668277656162 270.603608324093 -458.511142116885</t>
  </si>
  <si>
    <t>-581.59708667444 286.848979730471 -579.759977898284</t>
  </si>
  <si>
    <t>-570.066428814808 298.972332597617 -656.312452159022</t>
  </si>
  <si>
    <t>-574.036903326651 310.627676607891 -522.684172756062</t>
  </si>
  <si>
    <t>-547.586574850514 458.482758673187 -480.548221967214</t>
  </si>
  <si>
    <t>-429.549400164562 434.86117696417 -225.42488068733</t>
  </si>
  <si>
    <t>-214.748922708248 350.003531379594 -250.092004318558</t>
  </si>
  <si>
    <t>-581.321526320913 248.813326430815 -530.429842775884</t>
  </si>
  <si>
    <t>-607.012341488377 95.267309746157 -520.378572826794</t>
  </si>
  <si>
    <t>-598.849203816417 37.1384108316149 -244.456644029414</t>
  </si>
  <si>
    <t>-413.387724122633 151.145116902969 -325.420096705107</t>
  </si>
  <si>
    <t>-528.826588284192 341.99820700173 -92.9951630484279</t>
  </si>
  <si>
    <t>-539.639083697505 336.316298969756 322.40037551645</t>
  </si>
  <si>
    <t>-651.926750406011 320.805780085239 771.426402514351</t>
  </si>
  <si>
    <t>-504.416780035496 326.575029346615 835.390096276127</t>
  </si>
  <si>
    <t>-511.818270680168 157.358075485379 -94.7843809354907</t>
  </si>
  <si>
    <t>-494.721374958783 127.158987661692 319.339170332687</t>
  </si>
  <si>
    <t>-540.146354944671 41.5934895547987 772.182683033961</t>
  </si>
  <si>
    <t>-389.926729752847 40.3565669798736 829.770559571187</t>
  </si>
  <si>
    <t>9763-20170724T120942.440923500.bin</t>
  </si>
  <si>
    <t>-519.918616376292 249.493890024693 -92.1031073905468</t>
  </si>
  <si>
    <t>-541.931089198616 248.409572873152 -200.600895669355</t>
  </si>
  <si>
    <t>-554.708255090101 253.710117869507 -292.440433125221</t>
  </si>
  <si>
    <t>-564.717932466705 260.8423980898 -375.428734705661</t>
  </si>
  <si>
    <t>-572.529819277306 270.229904070672 -458.428661308992</t>
  </si>
  <si>
    <t>-581.449447998364 286.335085707956 -579.696876864514</t>
  </si>
  <si>
    <t>-570.039703540267 298.365023251648 -656.282187970481</t>
  </si>
  <si>
    <t>-573.896787653202 310.180511009108 -522.647729337832</t>
  </si>
  <si>
    <t>-547.481516582497 458.08087758477 -480.641415441927</t>
  </si>
  <si>
    <t>-429.512838467966 434.747344084093 -225.460033679627</t>
  </si>
  <si>
    <t>-214.67037169312 349.968219185795 -250.03145246493</t>
  </si>
  <si>
    <t>-581.174318644158 248.356140582722 -530.323026205891</t>
  </si>
  <si>
    <t>-606.827194769839 94.8148172455772 -520.101654168755</t>
  </si>
  <si>
    <t>-598.835870506413 36.8303958857796 -244.14425988797</t>
  </si>
  <si>
    <t>-413.395692471847 151.141959328291 -324.725263480493</t>
  </si>
  <si>
    <t>-528.557307076302 341.763890905986 -92.9221835512001</t>
  </si>
  <si>
    <t>-539.207636833944 336.157591675867 322.478549606739</t>
  </si>
  <si>
    <t>-651.931004466097 320.654964226897 771.379917180966</t>
  </si>
  <si>
    <t>-504.467577832483 326.811698879802 835.414701224665</t>
  </si>
  <si>
    <t>-511.630387922625 157.253842531282 -94.692244896238</t>
  </si>
  <si>
    <t>-494.649666284997 127.111624319185 319.440208708767</t>
  </si>
  <si>
    <t>-540.165707222688 41.5920295839733 772.265706811128</t>
  </si>
  <si>
    <t>-389.945395337511 39.6713039329745 829.833149513185</t>
  </si>
  <si>
    <t>9763-20170724T120942.487023300.bin</t>
  </si>
  <si>
    <t>-519.83261820733 249.488734391226 -92.0944403997723</t>
  </si>
  <si>
    <t>-541.864680389381 248.409706012519 -200.588435487707</t>
  </si>
  <si>
    <t>-554.641731513899 253.699126434229 -292.428438465366</t>
  </si>
  <si>
    <t>-564.644995792416 260.815117637522 -375.419010107693</t>
  </si>
  <si>
    <t>-572.444518855925 270.179504397639 -458.422714136902</t>
  </si>
  <si>
    <t>-581.339907112916 286.24311151466 -579.69821483927</t>
  </si>
  <si>
    <t>-569.971806499951 298.246626690431 -656.294010437188</t>
  </si>
  <si>
    <t>-573.801010574825 310.108141427652 -522.655540564298</t>
  </si>
  <si>
    <t>-547.377398479783 458.021064017819 -480.708715963066</t>
  </si>
  <si>
    <t>-429.470853466376 434.787461779561 -225.489604318333</t>
  </si>
  <si>
    <t>-214.590162739544 350.087206864257 -249.998428488805</t>
  </si>
  <si>
    <t>-581.072367126156 248.280844032012 -530.311677105692</t>
  </si>
  <si>
    <t>-606.762448731666 94.7498884049755 -520.005808384012</t>
  </si>
  <si>
    <t>-598.802542103314 36.8799419502823 -244.023353204306</t>
  </si>
  <si>
    <t>-413.340557043367 151.277895951263 -324.431531265854</t>
  </si>
  <si>
    <t>-528.469790374602 341.764091305764 -92.90759131636</t>
  </si>
  <si>
    <t>-539.05360857948 336.23387979386 322.495863529574</t>
  </si>
  <si>
    <t>-651.895768628111 320.74405226612 771.355977046927</t>
  </si>
  <si>
    <t>-504.436205873314 326.626902259627 835.425378446375</t>
  </si>
  <si>
    <t>-511.528598902252 157.27236718005 -94.685440851812</t>
  </si>
  <si>
    <t>-494.619955844182 127.140033216581 319.450756234974</t>
  </si>
  <si>
    <t>-540.178300942628 41.7126728640158 772.292548085476</t>
  </si>
  <si>
    <t>-389.938540645863 40.7781372854381 829.833517964571</t>
  </si>
  <si>
    <t>9763-20170724T120942.543942100.bin</t>
  </si>
  <si>
    <t>-519.799264575032 249.271693962025 -92.1070462415479</t>
  </si>
  <si>
    <t>-541.856280114412 248.206643830094 -200.595989934295</t>
  </si>
  <si>
    <t>-554.608052338516 253.475969186896 -292.440784176243</t>
  </si>
  <si>
    <t>-564.57095241106 260.559684437142 -375.438820461652</t>
  </si>
  <si>
    <t>-572.312884119065 269.878052653129 -458.453187954093</t>
  </si>
  <si>
    <t>-581.106284397137 285.857301829446 -579.747298368038</t>
  </si>
  <si>
    <t>-569.793820684617 297.803687875999 -656.360159480284</t>
  </si>
  <si>
    <t>-573.619425914967 309.762749674368 -522.714544387288</t>
  </si>
  <si>
    <t>-547.266858333008 457.733126931518 -480.908736597698</t>
  </si>
  <si>
    <t>-429.522361887121 434.448040870597 -225.619538081628</t>
  </si>
  <si>
    <t>-214.586051024876 349.872927612173 -250.072881067632</t>
  </si>
  <si>
    <t>-580.876109615882 247.929196269431 -530.334508744929</t>
  </si>
  <si>
    <t>-606.627619574515 94.4196452069332 -519.855229387536</t>
  </si>
  <si>
    <t>-598.725573325876 36.8917369262117 -243.799684575673</t>
  </si>
  <si>
    <t>-413.192234669182 151.56242380385 -323.653270052416</t>
  </si>
  <si>
    <t>-528.445689471368 341.614124844496 -92.91155350389</t>
  </si>
  <si>
    <t>-538.823377078225 336.217558482651 322.498846870433</t>
  </si>
  <si>
    <t>-651.867305605085 320.800533994296 771.322760528506</t>
  </si>
  <si>
    <t>-504.431382846788 326.738291433113 835.441524196148</t>
  </si>
  <si>
    <t>-511.494142225021 156.944779206685 -94.6895829222947</t>
  </si>
  <si>
    <t>-494.495592180973 126.938409806947 319.452004728892</t>
  </si>
  <si>
    <t>-540.143182684744 41.6214810977726 772.344473792968</t>
  </si>
  <si>
    <t>-389.933242817903 39.9366767168478 829.946194073722</t>
  </si>
  <si>
    <t>9763-20170724T120942.604607000.bin</t>
  </si>
  <si>
    <t>-519.973782246507 249.034615203947 -92.0932056477411</t>
  </si>
  <si>
    <t>-542.001687820723 247.958047296198 -200.587894768012</t>
  </si>
  <si>
    <t>-554.655549717203 253.168772798028 -292.449585789119</t>
  </si>
  <si>
    <t>-564.501778932762 260.178749173821 -375.467859345189</t>
  </si>
  <si>
    <t>-572.100037832814 269.400621674448 -458.506150969984</t>
  </si>
  <si>
    <t>-580.654381072433 285.214140624944 -579.839146056887</t>
  </si>
  <si>
    <t>-569.314347560853 297.074738015507 -656.461261634439</t>
  </si>
  <si>
    <t>-573.282201333595 309.197605477663 -522.824327193962</t>
  </si>
  <si>
    <t>-546.998475594626 457.218948357915 -481.141127597052</t>
  </si>
  <si>
    <t>-429.536783880759 434.256591209898 -225.692434193529</t>
  </si>
  <si>
    <t>-214.587556666692 349.613576216189 -249.794888400886</t>
  </si>
  <si>
    <t>-580.519396086988 247.353176628666 -530.374330702602</t>
  </si>
  <si>
    <t>-606.223185134226 93.8472017029221 -519.798572481708</t>
  </si>
  <si>
    <t>-598.535552602401 36.2356772870064 -243.754387247159</t>
  </si>
  <si>
    <t>-413.154841375825 151.580376839657 -322.988883261435</t>
  </si>
  <si>
    <t>-528.672310896855 341.334853710117 -92.9160606979179</t>
  </si>
  <si>
    <t>-538.89979083805 336.087168930688 322.499996078476</t>
  </si>
  <si>
    <t>-651.935453828687 320.509740808408 771.333531237817</t>
  </si>
  <si>
    <t>-504.528021236935 326.947785298315 835.469541704042</t>
  </si>
  <si>
    <t>-511.61227741574 156.769241073291 -94.6718839449233</t>
  </si>
  <si>
    <t>-494.582587572166 126.807761887399 319.47167389478</t>
  </si>
  <si>
    <t>-540.1387853286 41.6486613492114 772.380990588941</t>
  </si>
  <si>
    <t>-389.93633467817 39.9801235261232 830.002741077388</t>
  </si>
  <si>
    <t>9763-20170724T120942.640720700.bin</t>
  </si>
  <si>
    <t>-520.09185264576 248.976197548583 -92.1123344657071</t>
  </si>
  <si>
    <t>-542.122825024888 247.896135994027 -200.606464593114</t>
  </si>
  <si>
    <t>-554.755131125478 253.081672539712 -292.472448068575</t>
  </si>
  <si>
    <t>-564.573013716431 260.058395627713 -375.497009397803</t>
  </si>
  <si>
    <t>-572.13412027228 269.236937758436 -458.543483203005</t>
  </si>
  <si>
    <t>-580.624996577088 284.975399020026 -579.890670129116</t>
  </si>
  <si>
    <t>-569.242381278139 296.792573449132 -656.513091388419</t>
  </si>
  <si>
    <t>-573.285013209598 308.994028751301 -522.886581001738</t>
  </si>
  <si>
    <t>-547.007021751761 457.022395205921 -481.262732539019</t>
  </si>
  <si>
    <t>-429.667407607 434.282791192835 -225.737992845583</t>
  </si>
  <si>
    <t>-214.726133573154 349.556043845685 -249.615877529592</t>
  </si>
  <si>
    <t>-580.513587643116 247.144794168854 -530.402435501502</t>
  </si>
  <si>
    <t>-606.180083097994 93.6294626255662 -519.773747923221</t>
  </si>
  <si>
    <t>-598.638243523925 35.9809563003359 -243.733340004195</t>
  </si>
  <si>
    <t>-413.305893416356 151.628617404252 -322.638277020667</t>
  </si>
  <si>
    <t>-528.835985954873 341.331427369992 -92.9354271600223</t>
  </si>
  <si>
    <t>-538.961100043884 336.121888890777 322.483574515207</t>
  </si>
  <si>
    <t>-651.943419574694 320.478684437998 771.331597205792</t>
  </si>
  <si>
    <t>-504.535895114073 326.820317240237 835.477033136559</t>
  </si>
  <si>
    <t>-511.690578171306 156.667687931666 -94.6887224855171</t>
  </si>
  <si>
    <t>-494.666480535099 126.724030262973 319.456367324034</t>
  </si>
  <si>
    <t>-540.133876013607 41.6606572627852 772.396348658684</t>
  </si>
  <si>
    <t>-389.938934190585 39.9015077433305 830.03484966031</t>
  </si>
  <si>
    <t>9763-20170724T120942.709402000.bin</t>
  </si>
  <si>
    <t>-520.435779764959 248.831407497803 -92.1301987023976</t>
  </si>
  <si>
    <t>-542.480208322712 247.738447709276 -200.621405592959</t>
  </si>
  <si>
    <t>-555.116576767093 252.87557110805 -292.489608501978</t>
  </si>
  <si>
    <t>-564.936398650721 259.794203306727 -375.518792998733</t>
  </si>
  <si>
    <t>-572.4986312394 268.8999899535 -458.573103647288</t>
  </si>
  <si>
    <t>-580.990923187568 284.51665414918 -579.935961489624</t>
  </si>
  <si>
    <t>-569.51185800254 296.229515849328 -656.559939530129</t>
  </si>
  <si>
    <t>-573.665547304986 308.594338810732 -522.954918391388</t>
  </si>
  <si>
    <t>-547.414193113813 456.675328214283 -481.479507363437</t>
  </si>
  <si>
    <t>-429.94669046105 434.247379516863 -225.985904865789</t>
  </si>
  <si>
    <t>-214.923674673227 349.676260477655 -249.678742801108</t>
  </si>
  <si>
    <t>-580.863704853935 246.733918492212 -530.411082990312</t>
  </si>
  <si>
    <t>-606.432797881189 93.2182095608928 -519.604228479166</t>
  </si>
  <si>
    <t>-598.938043790573 35.821900895008 -243.509929383787</t>
  </si>
  <si>
    <t>-413.602339766548 151.740445121306 -322.008624131666</t>
  </si>
  <si>
    <t>-529.204728172887 341.258124449427 -92.9671817476085</t>
  </si>
  <si>
    <t>-539.125062439357 336.194147718617 322.458582835584</t>
  </si>
  <si>
    <t>-651.941585339414 320.517703506972 771.337445625403</t>
  </si>
  <si>
    <t>-504.53392672136 326.798800334019 835.488543207899</t>
  </si>
  <si>
    <t>-512.032476467838 156.433540237214 -94.7052092840913</t>
  </si>
  <si>
    <t>-494.801056496883 126.643225997672 319.442332645511</t>
  </si>
  <si>
    <t>-540.132821397039 41.6596057347831 772.425760228222</t>
  </si>
  <si>
    <t>-389.940001333416 39.9694877416027 830.071937834732</t>
  </si>
  <si>
    <t>9763-20170724T120942.740489100.bin</t>
  </si>
  <si>
    <t>-520.612524053075 248.775007388843 -92.1371855258577</t>
  </si>
  <si>
    <t>-542.690465669612 247.676824447811 -200.621595726275</t>
  </si>
  <si>
    <t>-555.349052715468 252.792380308812 -292.4880070265</t>
  </si>
  <si>
    <t>-565.187368959242 259.684425074104 -375.517118038184</t>
  </si>
  <si>
    <t>-572.766756581219 268.757427019021 -458.573449972935</t>
  </si>
  <si>
    <t>-581.283258070448 284.318536757455 -579.941680898942</t>
  </si>
  <si>
    <t>-569.746459399215 295.961451610969 -656.567801451108</t>
  </si>
  <si>
    <t>-573.954612125119 308.422960058582 -522.972523299429</t>
  </si>
  <si>
    <t>-547.693541651325 456.524688349939 -481.588005578596</t>
  </si>
  <si>
    <t>-430.140436481024 434.245141094402 -226.12081039928</t>
  </si>
  <si>
    <t>-215.084880391218 349.749568533647 -249.787917057193</t>
  </si>
  <si>
    <t>-581.138013358845 246.55776489944 -530.400374383833</t>
  </si>
  <si>
    <t>-606.661377593549 93.0359203058511 -519.523980711626</t>
  </si>
  <si>
    <t>-599.2485408575 35.7985639408259 -243.394411792918</t>
  </si>
  <si>
    <t>-413.810810600428 151.71265326995 -321.65867611989</t>
  </si>
  <si>
    <t>-529.386972129557 341.214340813747 -92.9846087028897</t>
  </si>
  <si>
    <t>-539.151643874482 336.198863732923 322.445406785788</t>
  </si>
  <si>
    <t>-651.935244291289 320.545650586354 771.339649786854</t>
  </si>
  <si>
    <t>-504.522136058453 326.653271624209 835.494957962934</t>
  </si>
  <si>
    <t>-512.213761187479 156.360667160858 -94.7116964027366</t>
  </si>
  <si>
    <t>-494.895396943099 126.67005441507 319.439414950909</t>
  </si>
  <si>
    <t>-540.147664116213 41.6855911088066 772.43647281453</t>
  </si>
  <si>
    <t>-389.947338734163 40.1373737224746 830.067146941567</t>
  </si>
  <si>
    <t>9763-20170724T120942.773576900.bin</t>
  </si>
  <si>
    <t>-520.781295936649 248.677246587294 -92.146495748134</t>
  </si>
  <si>
    <t>-542.89333956643 247.571728155681 -200.623914930888</t>
  </si>
  <si>
    <t>-555.590933679133 252.660176757325 -292.486346581008</t>
  </si>
  <si>
    <t>-565.469106825526 259.519467916466 -375.513509668302</t>
  </si>
  <si>
    <t>-573.093514825516 268.551109262838 -458.570313305026</t>
  </si>
  <si>
    <t>-581.681377252333 284.04411510934 -579.942207731005</t>
  </si>
  <si>
    <t>-570.105785954292 295.60658635136 -656.574562132605</t>
  </si>
  <si>
    <t>-574.315833866219 308.180495731699 -522.991003118861</t>
  </si>
  <si>
    <t>-548.030264164482 456.309206851858 -481.708677447086</t>
  </si>
  <si>
    <t>-430.369314173055 434.217581496885 -226.2748853587</t>
  </si>
  <si>
    <t>-215.304715157037 349.713645706383 -249.829697167761</t>
  </si>
  <si>
    <t>-581.510305976782 246.311578228336 -530.379400699062</t>
  </si>
  <si>
    <t>-607.006615078749 92.793185921129 -519.407024837967</t>
  </si>
  <si>
    <t>-599.61479124672 35.5999479717016 -243.267779849117</t>
  </si>
  <si>
    <t>-414.091108376203 151.549092492859 -321.275657479417</t>
  </si>
  <si>
    <t>-529.540592650061 341.082345006005 -92.9928795123765</t>
  </si>
  <si>
    <t>-539.169187660728 336.151755406086 322.44136622226</t>
  </si>
  <si>
    <t>-651.948452655986 320.514315970358 771.34284643812</t>
  </si>
  <si>
    <t>-504.541122781567 326.827902448913 835.491581644939</t>
  </si>
  <si>
    <t>-512.396010274779 156.285394470104 -94.7143036281794</t>
  </si>
  <si>
    <t>-494.979898183277 126.664234274174 319.437622469755</t>
  </si>
  <si>
    <t>-540.167673596176 41.7451013927298 772.447059156876</t>
  </si>
  <si>
    <t>-389.952456553478 40.5270532665509 830.04679171139</t>
  </si>
  <si>
    <t>9763-20170724T120942.853797700.bin</t>
  </si>
  <si>
    <t>-521.082890329237 248.45332576089 -92.1422202827259</t>
  </si>
  <si>
    <t>-543.266555745721 247.323196934423 -200.604684456339</t>
  </si>
  <si>
    <t>-556.014141911022 252.355302126881 -292.463382887581</t>
  </si>
  <si>
    <t>-565.933927802805 259.149720994655 -375.490807138016</t>
  </si>
  <si>
    <t>-573.596823337356 268.102197476052 -458.552763835923</t>
  </si>
  <si>
    <t>-582.237985536394 283.46257944844 -579.937641006035</t>
  </si>
  <si>
    <t>-570.563136486944 294.875770597939 -656.577394694989</t>
  </si>
  <si>
    <t>-574.819877164308 307.658253740274 -523.018433206352</t>
  </si>
  <si>
    <t>-548.438612576689 455.830219995857 -481.971185332347</t>
  </si>
  <si>
    <t>-430.698652130301 434.140279523038 -226.539330318113</t>
  </si>
  <si>
    <t>-215.604861184332 349.631679966216 -249.809144400816</t>
  </si>
  <si>
    <t>-582.072632908433 245.787306307619 -530.331558142716</t>
  </si>
  <si>
    <t>-607.730961868537 92.3124172769158 -519.158359975966</t>
  </si>
  <si>
    <t>-600.492892118096 35.4987910020554 -242.936627517348</t>
  </si>
  <si>
    <t>-414.638518203402 151.360864028238 -320.284381953998</t>
  </si>
  <si>
    <t>-529.719389713455 340.808349794629 -93.0007138695289</t>
  </si>
  <si>
    <t>-539.094028683405 336.056357857412 322.441374298808</t>
  </si>
  <si>
    <t>-651.964098130538 320.46217872086 771.33060744542</t>
  </si>
  <si>
    <t>-504.557264124266 326.821354517542 835.475858783457</t>
  </si>
  <si>
    <t>-512.8002021854 156.089110175268 -94.690256820008</t>
  </si>
  <si>
    <t>-495.205110300072 126.655456989521 319.467515548942</t>
  </si>
  <si>
    <t>-540.240538000339 41.7927122341923 772.48518891762</t>
  </si>
  <si>
    <t>-389.983390127954 40.5029252382387 829.973854755348</t>
  </si>
  <si>
    <t>9763-20170724T120942.875862300.bin</t>
  </si>
  <si>
    <t>-521.232637777051 248.365256400783 -92.1331272322791</t>
  </si>
  <si>
    <t>-543.456999019808 247.2214359987 -200.587115187578</t>
  </si>
  <si>
    <t>-556.227707336508 252.215309927878 -292.444561088733</t>
  </si>
  <si>
    <t>-566.164453537034 258.965064778176 -375.473845610388</t>
  </si>
  <si>
    <t>-573.840627455402 267.862044228333 -458.540336943993</t>
  </si>
  <si>
    <t>-582.497830651747 283.129138835303 -579.935938360215</t>
  </si>
  <si>
    <t>-570.781758265081 294.450410345274 -656.583074671241</t>
  </si>
  <si>
    <t>-575.05199608402 307.366006460811 -523.038131806911</t>
  </si>
  <si>
    <t>-548.621510161108 455.574170185621 -482.121899906432</t>
  </si>
  <si>
    <t>-430.774411946595 433.922570635378 -226.736266131824</t>
  </si>
  <si>
    <t>-215.642281098151 349.500179394588 -249.964317412048</t>
  </si>
  <si>
    <t>-582.346336172092 245.493864691899 -530.29919152707</t>
  </si>
  <si>
    <t>-608.115403089632 92.0468317151717 -519.00929763274</t>
  </si>
  <si>
    <t>-601.006357697807 35.4914174656221 -242.731324217841</t>
  </si>
  <si>
    <t>-415.004822458374 151.369326380708 -319.70034767997</t>
  </si>
  <si>
    <t>-529.835904280848 340.721004929379 -93.0070949403884</t>
  </si>
  <si>
    <t>-539.014788357537 336.041237671999 322.440196374126</t>
  </si>
  <si>
    <t>-651.941864346661 320.539633847591 771.31320922547</t>
  </si>
  <si>
    <t>-504.53694090563 326.860271394069 835.466529816245</t>
  </si>
  <si>
    <t>-513.002315390376 156.032477141029 -94.6682498378735</t>
  </si>
  <si>
    <t>-495.34770321441 126.680964868065 319.492829463901</t>
  </si>
  <si>
    <t>-540.289835358816 41.7670425091746 772.504078418478</t>
  </si>
  <si>
    <t>-390.002216644415 40.2120317922906 829.906461083841</t>
  </si>
  <si>
    <t>9763-20170724T120942.944045400.bin</t>
  </si>
  <si>
    <t>-521.373575390611 248.186366419947 -92.1231023368856</t>
  </si>
  <si>
    <t>-543.677635880049 247.054501426865 -200.56091297111</t>
  </si>
  <si>
    <t>-556.488724987148 251.991342149759 -292.415922104508</t>
  </si>
  <si>
    <t>-566.452797720574 258.663741674043 -375.448105869742</t>
  </si>
  <si>
    <t>-574.148448400944 267.455749667226 -458.523938711608</t>
  </si>
  <si>
    <t>-582.826145004571 282.539911561687 -579.940993739072</t>
  </si>
  <si>
    <t>-571.057411404575 293.669783240599 -656.608023366939</t>
  </si>
  <si>
    <t>-575.322225575147 306.857525228609 -523.085186344158</t>
  </si>
  <si>
    <t>-548.737248942762 455.104717372815 -482.428709225323</t>
  </si>
  <si>
    <t>-430.755852718474 433.475375421006 -227.103170853399</t>
  </si>
  <si>
    <t>-215.57404314706 349.18562486237 -250.352690539356</t>
  </si>
  <si>
    <t>-582.714675608164 244.984936828725 -530.243351493102</t>
  </si>
  <si>
    <t>-608.784525476237 91.6068293361891 -518.663002548876</t>
  </si>
  <si>
    <t>-601.920578604381 35.5552824903918 -242.276114270403</t>
  </si>
  <si>
    <t>-415.495979280356 151.079452819696 -318.75180852323</t>
  </si>
  <si>
    <t>-529.774902791647 340.528936299432 -92.9917086430291</t>
  </si>
  <si>
    <t>-538.73278172409 336.010302458521 322.462253755853</t>
  </si>
  <si>
    <t>-651.939244129851 320.513444796724 771.272307042925</t>
  </si>
  <si>
    <t>-504.544045059989 326.687149211901 835.462438302603</t>
  </si>
  <si>
    <t>-513.322742231719 155.86512330462 -94.657305284908</t>
  </si>
  <si>
    <t>-495.623018335552 126.680418146297 319.513642579196</t>
  </si>
  <si>
    <t>-540.367709344475 41.8625532824349 772.55528762568</t>
  </si>
  <si>
    <t>-390.024571229634 40.5856696757403 829.818836765981</t>
  </si>
  <si>
    <t>9763-20170724T120943.006213300.bin</t>
  </si>
  <si>
    <t>-521.400715528557 247.889903517277 -92.0796063249735</t>
  </si>
  <si>
    <t>-543.819319193863 246.796091732183 -200.494061427144</t>
  </si>
  <si>
    <t>-556.675196120999 251.695952905854 -292.344770093385</t>
  </si>
  <si>
    <t>-566.660919717307 258.307474474286 -375.37923186153</t>
  </si>
  <si>
    <t>-574.360434563687 267.010244975801 -458.464236224815</t>
  </si>
  <si>
    <t>-583.02554764991 281.931149017514 -579.902303880252</t>
  </si>
  <si>
    <t>-571.240816555968 292.890069379439 -656.591499426052</t>
  </si>
  <si>
    <t>-575.475680147259 306.319397146226 -523.082693099627</t>
  </si>
  <si>
    <t>-548.675419354436 454.588481572577 -482.651999806949</t>
  </si>
  <si>
    <t>-430.653596170654 433.384222162072 -227.309416502017</t>
  </si>
  <si>
    <t>-215.532810111185 348.874983905303 -250.32614363938</t>
  </si>
  <si>
    <t>-582.971005467356 244.448674213659 -530.149827361488</t>
  </si>
  <si>
    <t>-609.401184260174 91.1571359688091 -518.280672297941</t>
  </si>
  <si>
    <t>-602.844669147565 35.5945187017035 -241.78770238379</t>
  </si>
  <si>
    <t>-415.906420078825 150.591300357111 -317.803326438775</t>
  </si>
  <si>
    <t>-529.577027902994 340.320864467382 -92.9329415348196</t>
  </si>
  <si>
    <t>-538.055660381154 336.107602277617 322.534207444497</t>
  </si>
  <si>
    <t>-651.85204760527 320.758886024264 771.192235347318</t>
  </si>
  <si>
    <t>-504.474978083703 326.402737210376 835.472775478744</t>
  </si>
  <si>
    <t>-513.58142167618 155.482483313856 -94.6268293632804</t>
  </si>
  <si>
    <t>-495.762678727277 126.461556079117 319.550562148354</t>
  </si>
  <si>
    <t>-540.383917896076 41.8658893883955 772.666209045965</t>
  </si>
  <si>
    <t>-390.028400406039 40.3581206238878 829.891660269785</t>
  </si>
  <si>
    <t>9763-20170724T120943.042317000.bin</t>
  </si>
  <si>
    <t>-521.412195584212 247.65441568577 -92.0306319098364</t>
  </si>
  <si>
    <t>-543.903569601565 246.583617972392 -200.43033812872</t>
  </si>
  <si>
    <t>-556.790611052808 251.464962342132 -292.277673075856</t>
  </si>
  <si>
    <t>-566.793251831677 258.044702538556 -375.31247839856</t>
  </si>
  <si>
    <t>-574.499065309441 266.699549778512 -458.401835274017</t>
  </si>
  <si>
    <t>-583.162327155463 281.532744821397 -579.850899830275</t>
  </si>
  <si>
    <t>-571.390206516353 292.403435991313 -656.554606228618</t>
  </si>
  <si>
    <t>-575.583771737817 305.95871771252 -523.051295232665</t>
  </si>
  <si>
    <t>-548.712993996245 454.255843648951 -482.745442966324</t>
  </si>
  <si>
    <t>-430.571240340696 433.023878139217 -227.460744578003</t>
  </si>
  <si>
    <t>-215.49435486867 348.41242391739 -250.512418192609</t>
  </si>
  <si>
    <t>-583.138154359312 244.089586684708 -530.06887627715</t>
  </si>
  <si>
    <t>-609.747651342952 90.8434416607979 -518.057476279976</t>
  </si>
  <si>
    <t>-603.277257710369 35.5844075361354 -241.501586383392</t>
  </si>
  <si>
    <t>-416.08807932597 150.181957120972 -317.502303743002</t>
  </si>
  <si>
    <t>-529.464792801974 340.093805579331 -92.8791489442667</t>
  </si>
  <si>
    <t>-537.668312072238 336.055078831168 322.595324533837</t>
  </si>
  <si>
    <t>-651.857469853868 320.639700006451 771.149081202703</t>
  </si>
  <si>
    <t>-504.510590818453 326.533412375681 835.476236323237</t>
  </si>
  <si>
    <t>-513.709162267535 155.24060106236 -94.5864654367234</t>
  </si>
  <si>
    <t>-495.725235483385 126.360671471415 319.593563651339</t>
  </si>
  <si>
    <t>-540.375414203939 41.8277182160043 772.729889226405</t>
  </si>
  <si>
    <t>-390.017435246359 40.2496863385732 829.947265861269</t>
  </si>
  <si>
    <t>9763-20170724T120943.105482700.bin</t>
  </si>
  <si>
    <t>-521.396006021982 247.271617086275 -91.9089572643229</t>
  </si>
  <si>
    <t>-544.075491309134 246.248006670589 -200.269886898916</t>
  </si>
  <si>
    <t>-557.063866682616 251.116175076425 -292.103584840648</t>
  </si>
  <si>
    <t>-567.135740723314 257.663094898235 -375.132726140715</t>
  </si>
  <si>
    <t>-574.889392077604 266.261385717376 -458.223673659293</t>
  </si>
  <si>
    <t>-583.599524526229 280.985131586111 -579.682479378096</t>
  </si>
  <si>
    <t>-571.860329295745 291.716189183663 -656.410949995751</t>
  </si>
  <si>
    <t>-575.933986051473 305.454764005104 -522.913493320902</t>
  </si>
  <si>
    <t>-548.741591823237 453.734215685336 -482.797443061842</t>
  </si>
  <si>
    <t>-430.455121989536 432.441672067232 -227.584744019168</t>
  </si>
  <si>
    <t>-215.495427806827 347.546671542888 -250.686735630899</t>
  </si>
  <si>
    <t>-583.621243755716 243.594063522591 -529.861270268904</t>
  </si>
  <si>
    <t>-610.625596811133 90.4296947236521 -517.617288005936</t>
  </si>
  <si>
    <t>-604.134244597341 35.4225282992356 -241.011831404747</t>
  </si>
  <si>
    <t>-416.547954331173 149.448665083416 -316.892860036239</t>
  </si>
  <si>
    <t>-529.294786357696 339.648677920846 -92.7375632165628</t>
  </si>
  <si>
    <t>-536.800192478993 335.943906835476 322.753114146322</t>
  </si>
  <si>
    <t>-651.851543589594 320.454046811893 771.063091542863</t>
  </si>
  <si>
    <t>-504.564946379373 326.64630093062 835.500272284679</t>
  </si>
  <si>
    <t>-513.889294835522 154.909153831553 -94.4764119530656</t>
  </si>
  <si>
    <t>-495.579536679328 126.354765339321 319.711958635736</t>
  </si>
  <si>
    <t>-540.399918926411 41.9577707339995 772.840282732452</t>
  </si>
  <si>
    <t>-390.010977848045 41.3377786087592 829.994578455469</t>
  </si>
  <si>
    <t>9763-20170724T120943.142582300.bin</t>
  </si>
  <si>
    <t>-521.405356391081 247.070463009669 -91.8564969066705</t>
  </si>
  <si>
    <t>-544.190684447127 246.072101548365 -200.195467526245</t>
  </si>
  <si>
    <t>-557.239234355973 250.937503107044 -292.020764036651</t>
  </si>
  <si>
    <t>-567.354674694967 257.471815235794 -375.045631617525</t>
  </si>
  <si>
    <t>-575.141273503416 266.047671261932 -458.135735455746</t>
  </si>
  <si>
    <t>-583.888575580987 280.726749814646 -579.597405737742</t>
  </si>
  <si>
    <t>-572.164988972564 291.396894848532 -656.336672963129</t>
  </si>
  <si>
    <t>-576.181675876178 305.214529243114 -522.841792981885</t>
  </si>
  <si>
    <t>-548.89251431605 453.504483421765 -482.801345104954</t>
  </si>
  <si>
    <t>-430.462618602329 432.185281806867 -227.657518589361</t>
  </si>
  <si>
    <t>-215.554494604333 347.167312419562 -250.78720645817</t>
  </si>
  <si>
    <t>-583.91903844016 243.35678517881 -529.760278372696</t>
  </si>
  <si>
    <t>-611.098199865411 90.2345833759346 -517.414449783606</t>
  </si>
  <si>
    <t>-604.565787360569 35.4374409248737 -240.768148789467</t>
  </si>
  <si>
    <t>-416.79281070541 149.119430168121 -316.704235725571</t>
  </si>
  <si>
    <t>-529.201047057542 339.454907476749 -92.6778890138622</t>
  </si>
  <si>
    <t>-536.398003592499 335.870708383428 322.819349000266</t>
  </si>
  <si>
    <t>-651.822425052708 320.479604143644 771.021160921034</t>
  </si>
  <si>
    <t>-504.562222302497 326.719354481159 835.513988979883</t>
  </si>
  <si>
    <t>-514.014370460369 154.700145693098 -94.4345611440467</t>
  </si>
  <si>
    <t>-495.576996793997 126.299271231662 319.758737101112</t>
  </si>
  <si>
    <t>-540.402353468702 41.9884634795303 772.893095689782</t>
  </si>
  <si>
    <t>-390.010509345966 41.2393856514184 830.038221214968</t>
  </si>
  <si>
    <t>9763-20170724T120943.205752200.bin</t>
  </si>
  <si>
    <t>-521.552709817826 246.686837139488 -91.7887118739177</t>
  </si>
  <si>
    <t>-544.524243672967 245.740475621639 -200.08884561605</t>
  </si>
  <si>
    <t>-557.6859812143 250.608098856897 -291.897901009069</t>
  </si>
  <si>
    <t>-567.886990600857 257.128421305452 -374.913205837325</t>
  </si>
  <si>
    <t>-575.743084713105 265.672448397206 -458.000104322933</t>
  </si>
  <si>
    <t>-584.575044287862 280.284800818697 -579.46366313159</t>
  </si>
  <si>
    <t>-572.891926592963 290.858423588951 -656.222496552877</t>
  </si>
  <si>
    <t>-576.770026541375 304.797049156252 -522.731991732191</t>
  </si>
  <si>
    <t>-549.173480298961 453.051609411956 -482.78670304298</t>
  </si>
  <si>
    <t>-430.405510248915 431.59673526531 -227.811312753771</t>
  </si>
  <si>
    <t>-215.666970791821 346.265898800047 -251.360202808028</t>
  </si>
  <si>
    <t>-584.629240572394 242.949082167047 -529.601006619637</t>
  </si>
  <si>
    <t>-612.122755635385 89.8943370150914 -517.111563407426</t>
  </si>
  <si>
    <t>-605.341026950656 35.0795777518056 -240.474765884771</t>
  </si>
  <si>
    <t>-417.479170921778 148.540324433654 -316.521452858416</t>
  </si>
  <si>
    <t>-529.183280150029 339.10504623622 -92.5914064639383</t>
  </si>
  <si>
    <t>-535.769723028669 335.691264970812 322.917359306294</t>
  </si>
  <si>
    <t>-651.773100940502 320.53086095878 770.950138853218</t>
  </si>
  <si>
    <t>-504.552865336776 326.681446016343 835.542692938264</t>
  </si>
  <si>
    <t>-514.320887816514 154.295880158704 -94.3775105788186</t>
  </si>
  <si>
    <t>-495.750735365332 126.111316747543 319.824561134074</t>
  </si>
  <si>
    <t>-540.393074988847 41.8519985449477 772.994336538515</t>
  </si>
  <si>
    <t>-390.006344432588 40.2281899153543 830.134617085713</t>
  </si>
  <si>
    <t>9763-20170724T120943.236842100.bin</t>
  </si>
  <si>
    <t>-521.736624703672 246.514216817362 -91.7702517951108</t>
  </si>
  <si>
    <t>-544.770484595648 245.581648159738 -200.057303758588</t>
  </si>
  <si>
    <t>-557.99881190681 250.4478997725 -291.85679016733</t>
  </si>
  <si>
    <t>-568.265924011677 256.962884843018 -374.86452329696</t>
  </si>
  <si>
    <t>-576.194376067137 265.497044999728 -457.94547583295</t>
  </si>
  <si>
    <t>-585.138995337237 280.090496806333 -579.403048271918</t>
  </si>
  <si>
    <t>-573.501739083876 290.627370790456 -656.173921619785</t>
  </si>
  <si>
    <t>-577.255305142729 304.608519439957 -522.684652244616</t>
  </si>
  <si>
    <t>-549.525200683013 452.845995787283 -482.761207441482</t>
  </si>
  <si>
    <t>-430.446982383961 431.126478391015 -227.953064954357</t>
  </si>
  <si>
    <t>-215.748107963213 345.746854915326 -251.685826463963</t>
  </si>
  <si>
    <t>-585.173044788 242.765608313033 -529.532318722551</t>
  </si>
  <si>
    <t>-612.772056812819 89.7315837793699 -516.972617564807</t>
  </si>
  <si>
    <t>-605.774606068788 34.935335852258 -240.337578568905</t>
  </si>
  <si>
    <t>-417.938891775771 148.322446845542 -316.558350612936</t>
  </si>
  <si>
    <t>-529.274952929865 338.886329447352 -92.5821918342713</t>
  </si>
  <si>
    <t>-535.69491468658 335.515019721069 322.92955543237</t>
  </si>
  <si>
    <t>-651.787836587903 320.458678823898 770.940235944083</t>
  </si>
  <si>
    <t>-504.583519147061 326.76856294911 835.55349845971</t>
  </si>
  <si>
    <t>-514.59261110902 154.157814654799 -94.3529771095095</t>
  </si>
  <si>
    <t>-495.872267918739 126.069313078171 319.848954536232</t>
  </si>
  <si>
    <t>-540.403236993236 41.800234373889 773.034786001286</t>
  </si>
  <si>
    <t>-390.007544548388 39.9901351360343 830.145943797032</t>
  </si>
  <si>
    <t>9763-20170724T120943.274942400.bin</t>
  </si>
  <si>
    <t>-522.007861427129 246.427695176902 -91.7824261632084</t>
  </si>
  <si>
    <t>-545.104109387627 245.501639960077 -200.056155383226</t>
  </si>
  <si>
    <t>-558.395457781607 250.368377558645 -291.846609398253</t>
  </si>
  <si>
    <t>-568.723601034169 256.883047610869 -374.846826287062</t>
  </si>
  <si>
    <t>-576.717253436192 265.415373091362 -457.921668156955</t>
  </si>
  <si>
    <t>-585.761561681967 280.005336857831 -579.372373174038</t>
  </si>
  <si>
    <t>-574.167144969613 290.516357202865 -656.153214392569</t>
  </si>
  <si>
    <t>-577.802851344576 304.521351424823 -522.663758203471</t>
  </si>
  <si>
    <t>-549.930590258261 452.737722521984 -482.780442377842</t>
  </si>
  <si>
    <t>-430.557764112222 430.895101465176 -228.120708225644</t>
  </si>
  <si>
    <t>-215.903659855932 345.457741272288 -252.04965116322</t>
  </si>
  <si>
    <t>-585.783175315123 242.685264875402 -529.497797222885</t>
  </si>
  <si>
    <t>-613.543882707791 89.6834579558749 -516.870064872153</t>
  </si>
  <si>
    <t>-606.217917282857 34.9758898446019 -240.225944167594</t>
  </si>
  <si>
    <t>-418.398669896085 148.216798667373 -316.704528104439</t>
  </si>
  <si>
    <t>-529.507055748013 338.755445678922 -92.6110840264867</t>
  </si>
  <si>
    <t>-535.899715688821 335.319872990643 322.900606051313</t>
  </si>
  <si>
    <t>-651.804217887513 320.442807623296 770.960485148762</t>
  </si>
  <si>
    <t>-504.591476188912 326.691469129478 835.560631683623</t>
  </si>
  <si>
    <t>-514.944346052996 154.12693916519 -94.3436594055112</t>
  </si>
  <si>
    <t>-496.036382273995 126.159355222294 319.857866942149</t>
  </si>
  <si>
    <t>-540.436519950501 41.9235432950768 773.050151018329</t>
  </si>
  <si>
    <t>-390.01232093623 40.7431075269189 830.102603569223</t>
  </si>
  <si>
    <t>9763-20170724T120943.339649400.bin</t>
  </si>
  <si>
    <t>-522.886034397677 246.433082447869 -91.9180385148057</t>
  </si>
  <si>
    <t>-546.034181407112 245.508066349912 -200.180693852551</t>
  </si>
  <si>
    <t>-559.43477837209 250.370478380421 -291.955495463873</t>
  </si>
  <si>
    <t>-569.888167852161 256.882815583454 -374.940160503673</t>
  </si>
  <si>
    <t>-578.033758629219 265.414683948514 -458.000396342962</t>
  </si>
  <si>
    <t>-587.329610187599 280.006907179051 -579.431737211047</t>
  </si>
  <si>
    <t>-575.874513005383 290.451128571727 -656.242611716727</t>
  </si>
  <si>
    <t>-579.208184867351 304.516454584529 -522.743556128906</t>
  </si>
  <si>
    <t>-551.010921191459 452.69871545925 -482.942973058289</t>
  </si>
  <si>
    <t>-431.128742139693 430.781442080825 -228.528915109783</t>
  </si>
  <si>
    <t>-216.575491491469 345.154146984998 -252.68281889374</t>
  </si>
  <si>
    <t>-587.293247247996 242.691294775281 -529.553920002171</t>
  </si>
  <si>
    <t>-615.314647178504 89.75288039306 -516.788014300913</t>
  </si>
  <si>
    <t>-607.37397621094 35.087213756206 -240.152589367711</t>
  </si>
  <si>
    <t>-419.4937363964 148.024264952719 -316.93023996321</t>
  </si>
  <si>
    <t>-530.286777567377 338.749480720665 -92.8155317452447</t>
  </si>
  <si>
    <t>-537.272472748135 334.704589068485 322.681050092202</t>
  </si>
  <si>
    <t>-651.883188851561 320.47420461507 771.082391291294</t>
  </si>
  <si>
    <t>-504.593749420352 326.487797032041 835.529939484832</t>
  </si>
  <si>
    <t>-515.953077266759 154.155379677506 -94.4218182519966</t>
  </si>
  <si>
    <t>-496.711402229106 126.354309972006 319.77552853708</t>
  </si>
  <si>
    <t>-540.474570785508 41.9846555524302 773.018229258808</t>
  </si>
  <si>
    <t>-390.019775681959 41.1342867149524 829.995922762546</t>
  </si>
  <si>
    <t>9763-20170724T120943.376737700.bin</t>
  </si>
  <si>
    <t>-523.358461572377 246.614970090326 -92.024670013051</t>
  </si>
  <si>
    <t>-546.477516633055 245.67389736974 -200.293386979578</t>
  </si>
  <si>
    <t>-559.891973904739 250.517403055587 -292.067242731866</t>
  </si>
  <si>
    <t>-570.373513890132 257.011942288274 -375.04963436743</t>
  </si>
  <si>
    <t>-578.563038773389 265.525695029119 -458.107404073202</t>
  </si>
  <si>
    <t>-587.940259420019 280.091833164865 -579.535631452491</t>
  </si>
  <si>
    <t>-576.559018499479 290.483709463576 -656.364639986788</t>
  </si>
  <si>
    <t>-579.752447235535 304.610238540133 -522.860616095301</t>
  </si>
  <si>
    <t>-551.381036428595 452.773160808784 -483.101200776207</t>
  </si>
  <si>
    <t>-431.266051538653 430.832092016955 -228.798917270633</t>
  </si>
  <si>
    <t>-216.756932790661 345.099874294603 -252.972420728748</t>
  </si>
  <si>
    <t>-587.898680356092 242.79062153502 -529.647351758274</t>
  </si>
  <si>
    <t>-616.052634662961 89.8882176635429 -516.790089483666</t>
  </si>
  <si>
    <t>-607.845258660876 35.3067007825946 -240.145756094022</t>
  </si>
  <si>
    <t>-419.876205464853 148.025273087605 -317.027107562348</t>
  </si>
  <si>
    <t>-530.613565076382 338.943440133493 -92.9530828150638</t>
  </si>
  <si>
    <t>-538.242629026507 334.550411896675 322.528721859293</t>
  </si>
  <si>
    <t>-651.941333110373 320.49903915153 771.163868298041</t>
  </si>
  <si>
    <t>-504.600339846908 326.438353275264 835.500319878482</t>
  </si>
  <si>
    <t>-516.496782163879 154.363292146141 -94.4799823412644</t>
  </si>
  <si>
    <t>-497.192060666914 126.517762936416 319.711420647069</t>
  </si>
  <si>
    <t>-540.495861049056 42.0436185477456 772.9836590503</t>
  </si>
  <si>
    <t>-390.027665276914 41.2094976271605 829.926137566598</t>
  </si>
  <si>
    <t>9763-20170724T120943.439062100.bin</t>
  </si>
  <si>
    <t>-524.241993375143 247.205200520511 -92.1749222403812</t>
  </si>
  <si>
    <t>-547.221995146911 246.210168587234 -200.472777762806</t>
  </si>
  <si>
    <t>-560.593676321331 250.959225344709 -292.257796264859</t>
  </si>
  <si>
    <t>-571.06760052839 257.351581254519 -375.249200160934</t>
  </si>
  <si>
    <t>-579.280902160865 265.746570586142 -458.316679698899</t>
  </si>
  <si>
    <t>-588.727746019213 280.12208708718 -579.76213482675</t>
  </si>
  <si>
    <t>-577.48691788061 290.379404803418 -656.629991864922</t>
  </si>
  <si>
    <t>-580.44294163235 304.721565223434 -523.136472999578</t>
  </si>
  <si>
    <t>-551.773871342748 452.88270273772 -483.602942634984</t>
  </si>
  <si>
    <t>-431.374220889784 431.062311963224 -229.425103464256</t>
  </si>
  <si>
    <t>-216.945240631956 345.109121511538 -253.524678789752</t>
  </si>
  <si>
    <t>-588.722116440878 242.907072610779 -529.809336311016</t>
  </si>
  <si>
    <t>-617.141569962522 90.0685217522955 -516.722474644183</t>
  </si>
  <si>
    <t>-608.77341531996 35.8499375057843 -240.011613136334</t>
  </si>
  <si>
    <t>-420.592854336505 148.078917920448 -317.091101735703</t>
  </si>
  <si>
    <t>-531.296498229497 339.581379961679 -93.1704615571148</t>
  </si>
  <si>
    <t>-539.784660199958 334.729117406165 322.28946648491</t>
  </si>
  <si>
    <t>-652.05466775289 320.571622757224 771.31113905531</t>
  </si>
  <si>
    <t>-504.626551748238 326.344719678815 835.463022353841</t>
  </si>
  <si>
    <t>-517.478904000457 154.891415835714 -94.5905739768524</t>
  </si>
  <si>
    <t>-498.248135373746 126.817746450041 319.58894480282</t>
  </si>
  <si>
    <t>-540.525819168828 42.0532372959553 772.92954297912</t>
  </si>
  <si>
    <t>-390.033970586212 41.070140254498 829.807225571703</t>
  </si>
  <si>
    <t>9763-20170724T120943.508251600.bin</t>
  </si>
  <si>
    <t>-524.975383211972 247.655504308916 -92.1898565312159</t>
  </si>
  <si>
    <t>-547.973424708883 246.648003136179 -200.483722770332</t>
  </si>
  <si>
    <t>-561.327935020325 251.285458916794 -292.276880056255</t>
  </si>
  <si>
    <t>-571.775545721496 257.537537737421 -375.282273394758</t>
  </si>
  <si>
    <t>-579.95320584372 265.75112886684 -458.371372780483</t>
  </si>
  <si>
    <t>-589.339137136173 279.815618327564 -579.858158872173</t>
  </si>
  <si>
    <t>-578.222659889948 289.90155961519 -656.76648175016</t>
  </si>
  <si>
    <t>-581.018229315936 304.551716650476 -523.297329099858</t>
  </si>
  <si>
    <t>-552.074147359824 452.753636454036 -484.115044981112</t>
  </si>
  <si>
    <t>-431.579928109809 431.440328718315 -229.938960641732</t>
  </si>
  <si>
    <t>-217.247491256428 345.187053923564 -253.824038607683</t>
  </si>
  <si>
    <t>-589.42308232743 242.736718113035 -529.804142879441</t>
  </si>
  <si>
    <t>-618.137653108886 89.9890826954634 -516.351197734992</t>
  </si>
  <si>
    <t>-609.743528560823 36.2591891309994 -239.545898639813</t>
  </si>
  <si>
    <t>-421.345324279003 147.878197757793 -316.978535897566</t>
  </si>
  <si>
    <t>-531.869891036203 340.080972046422 -93.215709649772</t>
  </si>
  <si>
    <t>-540.190814023011 335.111301619747 322.246250260338</t>
  </si>
  <si>
    <t>-652.105440505488 320.657072106646 771.347366976866</t>
  </si>
  <si>
    <t>-504.645103622536 326.390534103572 835.428553354595</t>
  </si>
  <si>
    <t>-518.422905921359 155.207642334132 -94.591027130705</t>
  </si>
  <si>
    <t>-499.289776459842 127.083441687614 319.589532638687</t>
  </si>
  <si>
    <t>-540.561421694388 42.0031518875728 772.957385214316</t>
  </si>
  <si>
    <t>-390.044872400403 40.5016165365691 829.758220403666</t>
  </si>
  <si>
    <t>9763-20170724T120943.540339400.bin</t>
  </si>
  <si>
    <t>-525.341128449633 247.737199406524 -92.19519875678</t>
  </si>
  <si>
    <t>-548.37211700601 246.723833447247 -200.48215023831</t>
  </si>
  <si>
    <t>-561.743493768498 251.305067448763 -292.275667113032</t>
  </si>
  <si>
    <t>-572.20354781178 257.486357936331 -375.284762246621</t>
  </si>
  <si>
    <t>-580.391785406815 265.608910717548 -458.381777162037</t>
  </si>
  <si>
    <t>-589.792077779508 279.517795477082 -579.88527794739</t>
  </si>
  <si>
    <t>-578.726283501779 289.481696907945 -656.816952241355</t>
  </si>
  <si>
    <t>-581.432404855988 304.322318056277 -523.360095480286</t>
  </si>
  <si>
    <t>-552.293467162773 452.546953049456 -484.404123268539</t>
  </si>
  <si>
    <t>-431.834614607011 431.523896977452 -230.187215609773</t>
  </si>
  <si>
    <t>-217.557665691472 345.081449079707 -253.885885891057</t>
  </si>
  <si>
    <t>-589.902190676956 242.507055519324 -529.781061989079</t>
  </si>
  <si>
    <t>-618.771016142764 89.8102649425755 -516.097810713229</t>
  </si>
  <si>
    <t>-610.28405314945 36.3911617955935 -239.235043435079</t>
  </si>
  <si>
    <t>-421.693815406694 147.743713245792 -316.583581010801</t>
  </si>
  <si>
    <t>-532.109593550778 340.212715159089 -93.2345585875972</t>
  </si>
  <si>
    <t>-540.292192549319 335.152515832987 322.229054290254</t>
  </si>
  <si>
    <t>-652.108149198857 320.746784097416 771.351533342165</t>
  </si>
  <si>
    <t>-504.636186347495 326.309229973296 835.42111071614</t>
  </si>
  <si>
    <t>-518.964112116465 155.216661307266 -94.5832714318794</t>
  </si>
  <si>
    <t>-499.749697557858 127.16655944899 319.598564906156</t>
  </si>
  <si>
    <t>-540.581861600956 42.0486780151184 772.991053676495</t>
  </si>
  <si>
    <t>-390.044005346861 40.6329239263443 829.737598606582</t>
  </si>
  <si>
    <t>9763-20170724T120943.604515300.bin</t>
  </si>
  <si>
    <t>-526.130665278149 247.61851443369 -92.2583037893008</t>
  </si>
  <si>
    <t>-549.228064355657 246.616726485046 -200.531121432696</t>
  </si>
  <si>
    <t>-562.681965231651 251.08943487858 -292.317883549362</t>
  </si>
  <si>
    <t>-573.231051626542 257.129637726324 -375.326165925973</t>
  </si>
  <si>
    <t>-581.525177206113 265.067460032957 -458.430610362852</t>
  </si>
  <si>
    <t>-591.100770248124 278.659953030563 -579.956183148433</t>
  </si>
  <si>
    <t>-580.123637993941 288.317243901537 -656.939586722646</t>
  </si>
  <si>
    <t>-582.605455459893 303.604784787445 -523.512963020681</t>
  </si>
  <si>
    <t>-553.153047930087 451.894080210443 -485.044074346813</t>
  </si>
  <si>
    <t>-432.62271186707 431.30367753179 -230.825442602251</t>
  </si>
  <si>
    <t>-218.51854878161 344.40068891074 -254.401267982362</t>
  </si>
  <si>
    <t>-591.192584926636 241.786998783075 -529.750527888149</t>
  </si>
  <si>
    <t>-620.33566128034 89.1834554609795 -515.556705784169</t>
  </si>
  <si>
    <t>-611.628672123103 36.6161605170505 -238.537805551175</t>
  </si>
  <si>
    <t>-422.727849108249 147.441866925572 -315.885556108099</t>
  </si>
  <si>
    <t>-532.653668817115 340.185846788086 -93.3358506807135</t>
  </si>
  <si>
    <t>-540.935321750091 334.850124767618 322.122371405938</t>
  </si>
  <si>
    <t>-652.179202782575 320.683258747735 771.381935145706</t>
  </si>
  <si>
    <t>-504.686688118162 326.332157023164 835.396564084972</t>
  </si>
  <si>
    <t>-520.01798092972 155.071585592198 -94.6004523517252</t>
  </si>
  <si>
    <t>-500.71500850868 127.102074037374 319.582797769522</t>
  </si>
  <si>
    <t>-540.618034792166 42.1228089255167 773.081097651442</t>
  </si>
  <si>
    <t>-390.040205383636 41.1961110807097 829.73147759857</t>
  </si>
  <si>
    <t>9763-20170724T120943.641383600.bin</t>
  </si>
  <si>
    <t>-526.531436294058 247.578058542371 -92.3162543912381</t>
  </si>
  <si>
    <t>-549.632888071958 246.558934190979 -200.588140659936</t>
  </si>
  <si>
    <t>-563.112980781318 250.979829196275 -292.37357795807</t>
  </si>
  <si>
    <t>-573.696461308643 256.959657989702 -375.381750458981</t>
  </si>
  <si>
    <t>-582.036344148268 264.824259976779 -458.488551068787</t>
  </si>
  <si>
    <t>-591.692118969532 278.296100781073 -580.021205739859</t>
  </si>
  <si>
    <t>-580.740605441497 287.810019702581 -657.026116512496</t>
  </si>
  <si>
    <t>-583.138575091446 303.294259430865 -523.610401223695</t>
  </si>
  <si>
    <t>-553.536459966896 451.611369746949 -485.36551609575</t>
  </si>
  <si>
    <t>-432.909962766766 431.281361611454 -231.171507366099</t>
  </si>
  <si>
    <t>-218.829866686914 344.257733984974 -254.519710838034</t>
  </si>
  <si>
    <t>-591.771878417536 241.475539909816 -529.77717533694</t>
  </si>
  <si>
    <t>-621.04958343708 88.914109395741 -515.376856316456</t>
  </si>
  <si>
    <t>-612.296849734734 36.6955841703839 -238.29341606116</t>
  </si>
  <si>
    <t>-423.310710773301 147.326854906606 -315.710754961899</t>
  </si>
  <si>
    <t>-532.973901455094 340.229760442206 -93.4453483425463</t>
  </si>
  <si>
    <t>-541.664987382503 334.599147186089 322.000596202515</t>
  </si>
  <si>
    <t>-652.222110765866 320.704784587083 771.433270510204</t>
  </si>
  <si>
    <t>-504.691397299996 326.068517973382 835.384446110754</t>
  </si>
  <si>
    <t>-520.492046550287 154.959124306422 -94.6196900518227</t>
  </si>
  <si>
    <t>-501.26932849923 127.012930171963 319.568849655299</t>
  </si>
  <si>
    <t>-540.654787618607 42.1409695145317 773.123052506223</t>
  </si>
  <si>
    <t>-390.049514212513 41.1966545275366 829.700282139022</t>
  </si>
  <si>
    <t>9763-20170724T120943.705555300.bin</t>
  </si>
  <si>
    <t>-527.456170738101 247.553361333415 -92.6175044345999</t>
  </si>
  <si>
    <t>-550.393664164869 246.472859938426 -200.923555849315</t>
  </si>
  <si>
    <t>-563.812924485851 250.792424494732 -292.722818096534</t>
  </si>
  <si>
    <t>-574.374357104131 256.666405596863 -375.741395146323</t>
  </si>
  <si>
    <t>-582.726597202863 264.409873606603 -458.858246742808</t>
  </si>
  <si>
    <t>-592.438756066043 277.691324238678 -580.407375610762</t>
  </si>
  <si>
    <t>-581.484551047052 286.993444469947 -657.437877428502</t>
  </si>
  <si>
    <t>-583.82824622827 302.773643912975 -524.042768682451</t>
  </si>
  <si>
    <t>-554.009419035261 451.14554044205 -486.175169657673</t>
  </si>
  <si>
    <t>-433.182425295231 431.776682941432 -232.001489544594</t>
  </si>
  <si>
    <t>-219.122662591549 344.578330701461 -254.879573432743</t>
  </si>
  <si>
    <t>-592.52598707375 240.953722572041 -530.102674777969</t>
  </si>
  <si>
    <t>-622.050097434037 88.4754622686851 -515.345849273369</t>
  </si>
  <si>
    <t>-613.419423302212 36.6973583635263 -238.175915748044</t>
  </si>
  <si>
    <t>-423.733500949765 146.16699816467 -315.533756414111</t>
  </si>
  <si>
    <t>-533.870453519455 340.336524194543 -93.8446275301563</t>
  </si>
  <si>
    <t>-544.314257744242 333.738572397795 321.546706409813</t>
  </si>
  <si>
    <t>-652.356803927279 320.725473658342 771.61594808509</t>
  </si>
  <si>
    <t>-504.715262476456 326.042721667541 835.314638057526</t>
  </si>
  <si>
    <t>-521.420804610039 154.829014434166 -94.7888362971693</t>
  </si>
  <si>
    <t>-502.577496800748 126.782116050592 319.410226657556</t>
  </si>
  <si>
    <t>-540.749967294192 42.194351183404 773.143723055056</t>
  </si>
  <si>
    <t>-390.081552653118 41.0271478085488 829.548414703998</t>
  </si>
  <si>
    <t>9763-20170724T120943.742164400.bin</t>
  </si>
  <si>
    <t>-527.901382630818 247.586188664241 -92.836664844152</t>
  </si>
  <si>
    <t>-550.670813483023 246.453579714418 -201.177678739342</t>
  </si>
  <si>
    <t>-564.006490379382 250.723255252141 -292.991350538094</t>
  </si>
  <si>
    <t>-574.516321207358 256.550979976864 -376.019887230194</t>
  </si>
  <si>
    <t>-582.840819297708 264.248984950683 -459.143684855439</t>
  </si>
  <si>
    <t>-592.538911868615 277.464936312504 -580.701114202093</t>
  </si>
  <si>
    <t>-581.58219189963 286.696655868729 -657.739637574227</t>
  </si>
  <si>
    <t>-583.933739916256 302.577642278065 -524.349036304802</t>
  </si>
  <si>
    <t>-554.084725048215 450.982684100138 -486.650933811957</t>
  </si>
  <si>
    <t>-433.249954757815 432.258535321973 -232.432662337815</t>
  </si>
  <si>
    <t>-219.156431012689 345.069852616794 -255.029801316785</t>
  </si>
  <si>
    <t>-592.633199147605 240.754190069339 -530.37654033343</t>
  </si>
  <si>
    <t>-622.271096694518 88.30896494832 -515.506582241182</t>
  </si>
  <si>
    <t>-613.7984608754 36.8242802208474 -238.277198895388</t>
  </si>
  <si>
    <t>-423.565442591398 145.161044982981 -315.885402346529</t>
  </si>
  <si>
    <t>-534.307799018577 340.438218205778 -94.0994659984148</t>
  </si>
  <si>
    <t>-545.925909509819 333.432580875114 321.254027912949</t>
  </si>
  <si>
    <t>-652.445633223662 320.735651476381 771.737281080395</t>
  </si>
  <si>
    <t>-504.734653840635 326.057330949063 835.274467395356</t>
  </si>
  <si>
    <t>-521.80642850446 154.828903945628 -94.9280853941145</t>
  </si>
  <si>
    <t>-503.17928582082 126.586269303866 319.267425708861</t>
  </si>
  <si>
    <t>-540.768942160398 42.2523250917643 773.13479231161</t>
  </si>
  <si>
    <t>-390.088738577602 41.2105200180254 829.510574186592</t>
  </si>
  <si>
    <t>9763-20170724T120943.775251800.bin</t>
  </si>
  <si>
    <t>-528.334806287368 247.639510906661 -93.0245427545017</t>
  </si>
  <si>
    <t>-550.912497109587 246.469101777458 -201.405177916753</t>
  </si>
  <si>
    <t>-564.150650047921 250.707766351996 -293.234451601104</t>
  </si>
  <si>
    <t>-574.598171329562 256.508723285611 -376.27257603883</t>
  </si>
  <si>
    <t>-582.885887822466 264.182699553024 -459.402448281509</t>
  </si>
  <si>
    <t>-592.558033339109 277.367032288589 -580.965388373128</t>
  </si>
  <si>
    <t>-581.599732730535 286.557404914508 -658.008577940276</t>
  </si>
  <si>
    <t>-583.962579151711 302.493848084848 -524.618202611491</t>
  </si>
  <si>
    <t>-554.081016009272 450.925241027995 -487.048826949126</t>
  </si>
  <si>
    <t>-433.372960534862 432.866521765029 -232.722268268157</t>
  </si>
  <si>
    <t>-219.192635563996 345.791790394117 -254.9328983991</t>
  </si>
  <si>
    <t>-592.665378460702 240.669705376549 -530.631033515</t>
  </si>
  <si>
    <t>-622.439732030586 88.261140031489 -515.672041989376</t>
  </si>
  <si>
    <t>-614.081361858824 36.9313246562976 -238.410557338685</t>
  </si>
  <si>
    <t>-423.193261860773 143.661390507384 -316.633860133582</t>
  </si>
  <si>
    <t>-534.830514827311 340.594767440669 -94.3327450245929</t>
  </si>
  <si>
    <t>-547.425796100391 333.261079595979 320.986599958148</t>
  </si>
  <si>
    <t>-652.516315822153 320.811990236529 771.857021574322</t>
  </si>
  <si>
    <t>-504.727250651008 325.816802940844 835.238300299619</t>
  </si>
  <si>
    <t>-522.096390665372 154.790752545812 -95.0735971930427</t>
  </si>
  <si>
    <t>-503.73642661579 126.374610666854 319.12204556033</t>
  </si>
  <si>
    <t>-540.760731170811 42.2513629472985 773.129886003316</t>
  </si>
  <si>
    <t>-390.086114880229 41.2041462994418 829.520458415282</t>
  </si>
  <si>
    <t>9763-20170724T120943.841938800.bin</t>
  </si>
  <si>
    <t>-529.151223739364 247.373487812959 -93.3369430206282</t>
  </si>
  <si>
    <t>-551.355751800957 246.161123560257 -201.794288120998</t>
  </si>
  <si>
    <t>-564.362209904907 250.344546296678 -293.65926615657</t>
  </si>
  <si>
    <t>-574.634451248448 256.089624567142 -376.723166347608</t>
  </si>
  <si>
    <t>-582.781300972831 263.702965012852 -459.872364120771</t>
  </si>
  <si>
    <t>-592.285808101041 276.79488843831 -581.458577164611</t>
  </si>
  <si>
    <t>-581.271418853576 285.943093736222 -658.498787413228</t>
  </si>
  <si>
    <t>-583.799509017861 301.968569784673 -525.115685670645</t>
  </si>
  <si>
    <t>-553.982918067829 450.491906855129 -487.846727747627</t>
  </si>
  <si>
    <t>-433.854907562667 433.539623638689 -233.169531512338</t>
  </si>
  <si>
    <t>-219.606800149377 346.388564764593 -254.405538977634</t>
  </si>
  <si>
    <t>-592.431102065989 240.131821729255 -531.099418596346</t>
  </si>
  <si>
    <t>-622.293871453928 87.7692443482015 -515.961297590117</t>
  </si>
  <si>
    <t>-614.078628382041 36.5485266951289 -238.675238068971</t>
  </si>
  <si>
    <t>-422.825581571896 141.69151280692 -318.147020561918</t>
  </si>
  <si>
    <t>-535.977070515544 340.624733743534 -94.6701586747789</t>
  </si>
  <si>
    <t>-549.571892536808 333.108600035915 320.61446377159</t>
  </si>
  <si>
    <t>-652.655025136782 320.846105762757 772.057296709123</t>
  </si>
  <si>
    <t>-504.750059264652 325.71325683564 835.17842305528</t>
  </si>
  <si>
    <t>-522.591222981356 154.110930775554 -95.3483401844211</t>
  </si>
  <si>
    <t>-504.564161246662 125.611329273247 318.856146278471</t>
  </si>
  <si>
    <t>-540.686403939885 42.2402079143258 773.16176423282</t>
  </si>
  <si>
    <t>-390.066376089113 41.369628992976 829.70098989588</t>
  </si>
  <si>
    <t>9763-20170724T120943.875027700.bin</t>
  </si>
  <si>
    <t>-529.552540019937 246.980185294929 -93.4153399211281</t>
  </si>
  <si>
    <t>-551.630989649048 245.773382668396 -201.89848580757</t>
  </si>
  <si>
    <t>-564.543471869561 249.935043537631 -293.777579185989</t>
  </si>
  <si>
    <t>-574.736896348141 255.649646356214 -376.853263953319</t>
  </si>
  <si>
    <t>-582.811694828928 263.222403914393 -460.013274425766</t>
  </si>
  <si>
    <t>-592.218746724856 276.244823266497 -581.614513795519</t>
  </si>
  <si>
    <t>-581.162995357158 285.363597356896 -658.652396329454</t>
  </si>
  <si>
    <t>-583.812033726959 301.455428837167 -525.276218369693</t>
  </si>
  <si>
    <t>-554.152315175498 450.048229896354 -488.146426661458</t>
  </si>
  <si>
    <t>-434.348002467184 433.467784335963 -233.292277943018</t>
  </si>
  <si>
    <t>-220.054537172559 346.331714803776 -254.128382416245</t>
  </si>
  <si>
    <t>-592.369936811386 239.606230093008 -531.237786024772</t>
  </si>
  <si>
    <t>-622.066540617367 87.2143067083848 -516.039754478514</t>
  </si>
  <si>
    <t>-614.075076284377 36.0886372439081 -238.729746554618</t>
  </si>
  <si>
    <t>-422.5621454038 140.83927070468 -318.093756789889</t>
  </si>
  <si>
    <t>-536.566459620965 340.338878388862 -94.7376425409049</t>
  </si>
  <si>
    <t>-550.03210811642 332.951745278273 320.553490087729</t>
  </si>
  <si>
    <t>-652.671005746993 320.867649190274 772.100107866936</t>
  </si>
  <si>
    <t>-504.742531691302 325.842130712496 835.157553476403</t>
  </si>
  <si>
    <t>-522.837556211734 153.593736551792 -95.4470887373277</t>
  </si>
  <si>
    <t>-504.722983144617 125.135372606107 318.756448782601</t>
  </si>
  <si>
    <t>-540.635738310758 42.2125746755678 773.186120301162</t>
  </si>
  <si>
    <t>-390.056348264232 41.4551642722286 829.834924658191</t>
  </si>
  <si>
    <t>9763-20170724T120943.941208600.bin</t>
  </si>
  <si>
    <t>-530.093194537588 245.694890491405 -93.5074733723818</t>
  </si>
  <si>
    <t>-552.131491928418 244.488829839525 -201.998821445085</t>
  </si>
  <si>
    <t>-564.96332417185 248.600357725798 -293.891482830449</t>
  </si>
  <si>
    <t>-575.067192918079 254.246661232288 -376.982802574581</t>
  </si>
  <si>
    <t>-583.036887836437 261.729256483753 -460.161023383961</t>
  </si>
  <si>
    <t>-592.274309312326 274.5961036266 -581.791882960954</t>
  </si>
  <si>
    <t>-581.103298290677 283.631561110641 -658.822961967253</t>
  </si>
  <si>
    <t>-584.032659558686 299.889970615451 -525.466469048811</t>
  </si>
  <si>
    <t>-554.653498486488 448.621322465709 -488.671630455473</t>
  </si>
  <si>
    <t>-435.644364409419 432.654783964113 -233.406128110029</t>
  </si>
  <si>
    <t>-221.262932024219 345.521199102985 -253.327908705244</t>
  </si>
  <si>
    <t>-592.409305317288 238.010647908441 -531.376209746942</t>
  </si>
  <si>
    <t>-621.669909759982 85.534552844058 -516.126480087113</t>
  </si>
  <si>
    <t>-614.110259072828 34.3174131522628 -238.82114314301</t>
  </si>
  <si>
    <t>-422.997363933276 140.24213422685 -317.588931411637</t>
  </si>
  <si>
    <t>-537.523368155219 339.328141716499 -94.8155801945915</t>
  </si>
  <si>
    <t>-550.348730934173 332.461637967839 320.504736843089</t>
  </si>
  <si>
    <t>-652.69020322015 320.670676458462 772.128282363301</t>
  </si>
  <si>
    <t>-504.756244111162 325.756634858502 835.163972289358</t>
  </si>
  <si>
    <t>-522.993663300401 152.041862977985 -95.5828668912006</t>
  </si>
  <si>
    <t>-504.548747479893 124.083804117966 318.640227304601</t>
  </si>
  <si>
    <t>-540.534657775349 42.1728257729494 773.249032483699</t>
  </si>
  <si>
    <t>-390.047492339794 41.3817958472068 830.142158918308</t>
  </si>
  <si>
    <t>9763-20170724T120944.006888900.bin</t>
  </si>
  <si>
    <t>-530.435880952898 244.381761640223 -93.6029735719735</t>
  </si>
  <si>
    <t>-552.466913545046 243.174335486575 -202.095763971425</t>
  </si>
  <si>
    <t>-565.247911817828 247.211330423326 -293.998767506519</t>
  </si>
  <si>
    <t>-575.290274732952 252.758390506935 -377.104231042722</t>
  </si>
  <si>
    <t>-583.184313865992 260.110332802393 -460.301454911335</t>
  </si>
  <si>
    <t>-592.296824258485 272.752123827143 -581.965273618249</t>
  </si>
  <si>
    <t>-580.893912445295 281.596116099433 -658.984509079895</t>
  </si>
  <si>
    <t>-584.189301647019 298.159649809058 -525.671669637952</t>
  </si>
  <si>
    <t>-555.094357521674 447.058097035776 -489.297513392707</t>
  </si>
  <si>
    <t>-436.854162207735 432.574358627741 -233.586582568495</t>
  </si>
  <si>
    <t>-222.429872142759 345.211829309723 -251.986048597189</t>
  </si>
  <si>
    <t>-592.407322820222 236.250429326248 -531.488844817853</t>
  </si>
  <si>
    <t>-621.227566693747 83.7063603489819 -516.106470025998</t>
  </si>
  <si>
    <t>-613.87645837207 32.4338138243138 -238.805933419366</t>
  </si>
  <si>
    <t>-423.094151697697 139.486171157116 -316.847081111887</t>
  </si>
  <si>
    <t>-538.292414430521 338.164715292799 -94.9110164666151</t>
  </si>
  <si>
    <t>-550.79690948724 331.716680968516 320.425810145995</t>
  </si>
  <si>
    <t>-652.687409409483 320.512973819756 772.185565230117</t>
  </si>
  <si>
    <t>-504.742486210147 325.489343796929 835.204103352793</t>
  </si>
  <si>
    <t>-522.946723067568 150.625124195928 -95.6749127065417</t>
  </si>
  <si>
    <t>-503.942833526002 123.299083488084 318.56502541667</t>
  </si>
  <si>
    <t>-540.493011997651 42.1910755198437 773.25229391442</t>
  </si>
  <si>
    <t>-390.071958615813 41.7820216710695 830.323865134301</t>
  </si>
  <si>
    <t>9763-20170724T120944.045493700.bin</t>
  </si>
  <si>
    <t>-530.48756988655 243.725502899779 -93.6519798032426</t>
  </si>
  <si>
    <t>-552.511006708375 242.493973819846 -202.145913386049</t>
  </si>
  <si>
    <t>-565.288724922586 246.459003491763 -294.052772855835</t>
  </si>
  <si>
    <t>-575.331031168123 251.918984385297 -377.163809990143</t>
  </si>
  <si>
    <t>-583.228604311642 259.163980371992 -460.37015114882</t>
  </si>
  <si>
    <t>-592.351549029699 271.625980618376 -582.051697498357</t>
  </si>
  <si>
    <t>-580.826317399467 280.311386025436 -659.07072475658</t>
  </si>
  <si>
    <t>-584.280174430558 297.121501808906 -525.792700573916</t>
  </si>
  <si>
    <t>-555.390152546532 446.122006164285 -489.697457747244</t>
  </si>
  <si>
    <t>-437.467499570804 432.608158134719 -233.786879697033</t>
  </si>
  <si>
    <t>-223.052725589401 345.089309927588 -251.542700935476</t>
  </si>
  <si>
    <t>-592.416816838069 235.193938319836 -531.525034188831</t>
  </si>
  <si>
    <t>-620.923410251368 82.6018161939196 -516.025499813814</t>
  </si>
  <si>
    <t>-613.732116435435 31.2965021567202 -238.726642921567</t>
  </si>
  <si>
    <t>-422.911336503193 138.663963728908 -316.239596798669</t>
  </si>
  <si>
    <t>-538.590343113362 337.496977025675 -94.9731308389048</t>
  </si>
  <si>
    <t>-551.153001676729 331.23102246595 320.364704254577</t>
  </si>
  <si>
    <t>-652.682088453999 320.431087528975 772.224490854732</t>
  </si>
  <si>
    <t>-504.729526545574 325.505673260055 835.217358068404</t>
  </si>
  <si>
    <t>-522.755549956439 149.987807655857 -95.7315235676123</t>
  </si>
  <si>
    <t>-503.641991613377 122.962639009301 318.523139911016</t>
  </si>
  <si>
    <t>-540.511615102482 42.2350111595358 773.221532278109</t>
  </si>
  <si>
    <t>-390.106802424275 41.7820802826986 830.335588812142</t>
  </si>
  <si>
    <t>9763-20170724T120944.105655900.bin</t>
  </si>
  <si>
    <t>-530.458829738616 242.697562807367 -93.8518478347685</t>
  </si>
  <si>
    <t>-552.509498257439 241.369327655552 -202.339170174809</t>
  </si>
  <si>
    <t>-565.415446387118 245.169440427253 -294.234957183995</t>
  </si>
  <si>
    <t>-575.617389464871 250.446572648134 -377.338518276765</t>
  </si>
  <si>
    <t>-583.719386615405 257.476684144895 -460.543466854045</t>
  </si>
  <si>
    <t>-593.190713438544 269.591848189836 -582.233451948731</t>
  </si>
  <si>
    <t>-581.516647453387 277.968834089296 -659.264323662163</t>
  </si>
  <si>
    <t>-585.004630609827 295.253491183018 -526.066579251014</t>
  </si>
  <si>
    <t>-556.188750579818 444.359179877626 -490.374633511587</t>
  </si>
  <si>
    <t>-439.134545014866 432.801687389416 -233.969896197883</t>
  </si>
  <si>
    <t>-224.754926639891 344.799531965376 -249.639642693572</t>
  </si>
  <si>
    <t>-593.064864234133 233.298267855246 -531.607372584737</t>
  </si>
  <si>
    <t>-621.054922503857 80.6359378147695 -515.808457182895</t>
  </si>
  <si>
    <t>-613.891969780546 30.010621372372 -238.383968803945</t>
  </si>
  <si>
    <t>-422.922065799251 137.543266498157 -315.297948130534</t>
  </si>
  <si>
    <t>-539.145585503929 336.464243048319 -95.1913296526525</t>
  </si>
  <si>
    <t>-552.036662237715 330.440822445456 320.140025552576</t>
  </si>
  <si>
    <t>-652.666742875026 320.27540858229 772.308585581575</t>
  </si>
  <si>
    <t>-504.698581183615 325.638458526827 835.240863847581</t>
  </si>
  <si>
    <t>-522.147507019403 148.99616196339 -95.9173928172688</t>
  </si>
  <si>
    <t>-503.172165501759 122.484925733801 318.376899275048</t>
  </si>
  <si>
    <t>-540.564269779748 42.322076590809 773.121447605928</t>
  </si>
  <si>
    <t>-390.177344217282 42.4744636801827 830.284122583922</t>
  </si>
  <si>
    <t>9763-20170724T120944.141756100.bin</t>
  </si>
  <si>
    <t>-530.47292890511 242.17579992141 -93.9501691902603</t>
  </si>
  <si>
    <t>-552.555834952355 240.79796236699 -202.430389101928</t>
  </si>
  <si>
    <t>-565.572202829173 244.521159338373 -294.31372012346</t>
  </si>
  <si>
    <t>-575.907725588774 249.71505337643 -377.406060880628</t>
  </si>
  <si>
    <t>-584.177126867473 256.650171405211 -460.6024743993</t>
  </si>
  <si>
    <t>-593.930574293654 268.613944250977 -582.285136947055</t>
  </si>
  <si>
    <t>-582.224909391442 276.851717137615 -659.326298967643</t>
  </si>
  <si>
    <t>-585.621692690656 294.346375020578 -526.168757170406</t>
  </si>
  <si>
    <t>-556.616232091289 443.471346403217 -490.709819541671</t>
  </si>
  <si>
    <t>-440.691284211301 432.91849588462 -233.749374882915</t>
  </si>
  <si>
    <t>-226.494561570386 344.321404050464 -248.542816544825</t>
  </si>
  <si>
    <t>-593.679975383148 232.382464124261 -531.615082737116</t>
  </si>
  <si>
    <t>-621.4778835788 79.7041473318777 -515.643007140665</t>
  </si>
  <si>
    <t>-614.199531044194 29.4396612117641 -238.155974006004</t>
  </si>
  <si>
    <t>-423.237239507128 137.147837423804 -314.842561320856</t>
  </si>
  <si>
    <t>-539.451113569329 335.952527411109 -95.3065928907174</t>
  </si>
  <si>
    <t>-552.484035100858 330.047930388183 320.021991821808</t>
  </si>
  <si>
    <t>-652.632043246203 320.345754527 772.353283533915</t>
  </si>
  <si>
    <t>-504.645328405128 325.43325595519 835.264836762165</t>
  </si>
  <si>
    <t>-521.877075799754 148.430570641021 -95.9988672867715</t>
  </si>
  <si>
    <t>-502.861474250075 122.3086368967 318.318175197271</t>
  </si>
  <si>
    <t>-540.592163197209 42.3354447171409 773.066908223381</t>
  </si>
  <si>
    <t>-390.22092292848 42.2031531516097 830.270793372697</t>
  </si>
  <si>
    <t>9763-20170724T120944.206439800.bin</t>
  </si>
  <si>
    <t>-530.343718265299 240.908036537784 -94.1144600190383</t>
  </si>
  <si>
    <t>-552.478588849042 239.430049654554 -202.582721882022</t>
  </si>
  <si>
    <t>-565.564139352474 242.950556648136 -294.464185533904</t>
  </si>
  <si>
    <t>-575.974463831139 247.911714415526 -377.561548674302</t>
  </si>
  <si>
    <t>-584.332330816351 254.565092578768 -460.772062778781</t>
  </si>
  <si>
    <t>-594.231305014945 266.062859662856 -582.487991763752</t>
  </si>
  <si>
    <t>-582.436993240982 273.965432988334 -659.550581676623</t>
  </si>
  <si>
    <t>-585.87043781536 292.011637898673 -526.478898561803</t>
  </si>
  <si>
    <t>-556.904981359904 441.294651049863 -491.651898568113</t>
  </si>
  <si>
    <t>-443.842809382465 432.862146086085 -233.341221307141</t>
  </si>
  <si>
    <t>-229.940641515402 343.27444815928 -246.31976376783</t>
  </si>
  <si>
    <t>-593.905043324897 230.023695161189 -531.681224661002</t>
  </si>
  <si>
    <t>-621.327172457051 77.3192529018838 -515.281301039148</t>
  </si>
  <si>
    <t>-614.345979003157 27.9666036290596 -237.622994821107</t>
  </si>
  <si>
    <t>-423.406247312828 135.642700837525 -314.410887255606</t>
  </si>
  <si>
    <t>-539.879546318136 334.63678188482 -95.468554101559</t>
  </si>
  <si>
    <t>-553.166928605233 329.023498591052 319.85606797523</t>
  </si>
  <si>
    <t>-652.62806532539 320.125734863049 772.446386862999</t>
  </si>
  <si>
    <t>-504.636075096086 325.607289250529 835.312636700375</t>
  </si>
  <si>
    <t>-521.147649586053 147.181714730846 -96.1280839221668</t>
  </si>
  <si>
    <t>-502.098747230582 121.927506564644 318.241203451591</t>
  </si>
  <si>
    <t>-540.652288436428 42.3942549809804 772.961978393374</t>
  </si>
  <si>
    <t>-390.318633417531 42.2961972507171 830.264738973751</t>
  </si>
  <si>
    <t>9763-20170724T120944.242575000.bin</t>
  </si>
  <si>
    <t>-530.231403901944 240.388442744698 -94.2016734310952</t>
  </si>
  <si>
    <t>-552.359801739962 238.854421787825 -202.670442998178</t>
  </si>
  <si>
    <t>-565.436681800956 242.262272860597 -294.557401212644</t>
  </si>
  <si>
    <t>-575.838796208777 247.094166029586 -377.66338062826</t>
  </si>
  <si>
    <t>-584.188955931829 253.589794588318 -460.887174027747</t>
  </si>
  <si>
    <t>-594.077537254043 264.826503616008 -582.628249358178</t>
  </si>
  <si>
    <t>-582.254646607478 272.563351514877 -659.703309171688</t>
  </si>
  <si>
    <t>-585.724539832264 290.895548976683 -526.674232869642</t>
  </si>
  <si>
    <t>-556.719584871733 440.233949810862 -492.126094606289</t>
  </si>
  <si>
    <t>-445.574936970875 432.904907778723 -232.950995986951</t>
  </si>
  <si>
    <t>-231.77970281289 342.963443715458 -245.225498166506</t>
  </si>
  <si>
    <t>-593.752600169932 228.89599034632 -531.744548452151</t>
  </si>
  <si>
    <t>-621.034360797861 76.1899832948243 -515.150824889215</t>
  </si>
  <si>
    <t>-614.235199112269 27.2560143084559 -237.413906657026</t>
  </si>
  <si>
    <t>-423.411970099805 135.046938589666 -314.330898677947</t>
  </si>
  <si>
    <t>-540.081656078055 334.164838102104 -95.5694638705405</t>
  </si>
  <si>
    <t>-553.608909287747 328.581984458327 319.74782984385</t>
  </si>
  <si>
    <t>-652.550481140079 320.318999353407 772.489579048264</t>
  </si>
  <si>
    <t>-504.533542375678 325.239614718716 835.34333265366</t>
  </si>
  <si>
    <t>-520.727313796635 146.68565708656 -96.1916911239791</t>
  </si>
  <si>
    <t>-501.788602922235 121.762354281781 318.202814142799</t>
  </si>
  <si>
    <t>-540.694803664841 42.485573508246 772.903519369202</t>
  </si>
  <si>
    <t>-390.381868927744 42.5644987851513 830.260709927118</t>
  </si>
  <si>
    <t>9763-20170724T120944.310259500.bin</t>
  </si>
  <si>
    <t>-530.085780802904 239.146291773279 -94.4035729927019</t>
  </si>
  <si>
    <t>-552.163763543947 237.462875947223 -202.880353803827</t>
  </si>
  <si>
    <t>-565.31854726529 240.629947852627 -294.764943159943</t>
  </si>
  <si>
    <t>-575.841477748858 245.196751951925 -377.870492770991</t>
  </si>
  <si>
    <t>-584.363974028024 251.383577673028 -461.100519093566</t>
  </si>
  <si>
    <t>-594.562271873084 262.121111784002 -582.860983062703</t>
  </si>
  <si>
    <t>-582.796677893898 269.507253968069 -659.979238998621</t>
  </si>
  <si>
    <t>-586.112445450388 288.424911921211 -527.031419915288</t>
  </si>
  <si>
    <t>-557.109360490222 437.880949691934 -492.93669220071</t>
  </si>
  <si>
    <t>-449.710062517684 432.152094814341 -232.147042087699</t>
  </si>
  <si>
    <t>-235.902241158264 341.972701031834 -242.267742207353</t>
  </si>
  <si>
    <t>-594.062270402721 226.394168430248 -531.8356424821</t>
  </si>
  <si>
    <t>-620.829063600671 73.6471534264688 -514.810507209417</t>
  </si>
  <si>
    <t>-614.072980960131 25.4487573509361 -236.944034160785</t>
  </si>
  <si>
    <t>-423.501023337549 133.565666599339 -314.025515256739</t>
  </si>
  <si>
    <t>-540.681761202353 332.941641747502 -95.8407033245888</t>
  </si>
  <si>
    <t>-555.30128037572 327.155855050938 319.43681099628</t>
  </si>
  <si>
    <t>-652.524158506679 320.215725806142 772.634628722196</t>
  </si>
  <si>
    <t>-504.452598468587 325.239981978081 835.351237703938</t>
  </si>
  <si>
    <t>-519.838261643921 145.370379359835 -96.3728811776648</t>
  </si>
  <si>
    <t>-501.514885138658 121.126640560034 318.089581218644</t>
  </si>
  <si>
    <t>-540.781011037957 42.4506651114366 772.793869926427</t>
  </si>
  <si>
    <t>-390.506888456467 42.0780317244289 830.25146410883</t>
  </si>
  <si>
    <t>9763-20170724T120944.342353700.bin</t>
  </si>
  <si>
    <t>-530.097372850648 238.575576411822 -94.5314543861361</t>
  </si>
  <si>
    <t>-552.113807383822 236.785710687358 -203.019150015147</t>
  </si>
  <si>
    <t>-565.326183332685 239.822804309713 -294.89977571115</t>
  </si>
  <si>
    <t>-575.945422542895 244.256528565896 -378.000299639221</t>
  </si>
  <si>
    <t>-584.608963071732 250.296017398869 -461.226443591849</t>
  </si>
  <si>
    <t>-595.062329020814 260.804926876061 -582.98536482067</t>
  </si>
  <si>
    <t>-583.339623785568 268.01949890061 -660.126401921634</t>
  </si>
  <si>
    <t>-586.530048435557 287.217639539351 -527.219744214958</t>
  </si>
  <si>
    <t>-557.42471896725 436.66438653275 -493.232094172429</t>
  </si>
  <si>
    <t>-452.036606954066 431.897669715953 -231.604166602733</t>
  </si>
  <si>
    <t>-238.227726233789 341.612471024906 -240.70833936991</t>
  </si>
  <si>
    <t>-594.420919342873 225.169761717913 -531.897562640832</t>
  </si>
  <si>
    <t>-620.838080638828 72.3899830606147 -514.614557265864</t>
  </si>
  <si>
    <t>-613.762156902452 24.6020343230434 -236.685097363953</t>
  </si>
  <si>
    <t>-423.41704777093 132.919959705946 -314.044453543071</t>
  </si>
  <si>
    <t>-541.13043727749 332.378993181701 -96.0149048796418</t>
  </si>
  <si>
    <t>-556.471430810227 326.427636080748 319.234253065471</t>
  </si>
  <si>
    <t>-652.492150285073 320.266892241061 772.71849054301</t>
  </si>
  <si>
    <t>-504.372145602346 325.170767530846 835.330317083749</t>
  </si>
  <si>
    <t>-519.422917677942 144.816818931823 -96.4768183205372</t>
  </si>
  <si>
    <t>-501.611267400382 120.793443392344 318.02068792886</t>
  </si>
  <si>
    <t>-540.859714510445 42.4755213852093 772.747194215003</t>
  </si>
  <si>
    <t>-390.592674445405 41.9411707590959 830.222032318516</t>
  </si>
  <si>
    <t>9763-20170724T120944.374433000.bin</t>
  </si>
  <si>
    <t>-530.112899363935 238.03490184544 -94.6944478390568</t>
  </si>
  <si>
    <t>-552.076462805266 236.129753171573 -203.190890006115</t>
  </si>
  <si>
    <t>-565.321062056385 239.030387007464 -295.07121261514</t>
  </si>
  <si>
    <t>-576.000969933686 243.324457024811 -378.171461151499</t>
  </si>
  <si>
    <t>-584.756920575373 249.210794513388 -461.398823441346</t>
  </si>
  <si>
    <t>-595.380896549555 259.480746304679 -583.163421554706</t>
  </si>
  <si>
    <t>-583.675943726429 266.526159802142 -660.322678867552</t>
  </si>
  <si>
    <t>-586.828485679353 286.009877833194 -527.45596137034</t>
  </si>
  <si>
    <t>-557.738415386813 435.495079712385 -493.646612670381</t>
  </si>
  <si>
    <t>-454.552041310305 431.741337074734 -231.125995662758</t>
  </si>
  <si>
    <t>-240.720163233368 341.416051742338 -239.237882400687</t>
  </si>
  <si>
    <t>-594.609836624033 223.939076420402 -532.012300116406</t>
  </si>
  <si>
    <t>-620.605521998821 71.1225553442218 -514.450745677737</t>
  </si>
  <si>
    <t>-613.183222368711 23.5938212046965 -236.485835116827</t>
  </si>
  <si>
    <t>-423.236128906428 132.369177909169 -314.181381084486</t>
  </si>
  <si>
    <t>-541.579756343287 331.791977132932 -96.214941323915</t>
  </si>
  <si>
    <t>-557.794677134753 325.666436262118 318.998446395927</t>
  </si>
  <si>
    <t>-652.486625865998 320.206589231948 772.81746110846</t>
  </si>
  <si>
    <t>-504.309200495381 325.124512944662 835.292267910813</t>
  </si>
  <si>
    <t>-518.997610144087 144.346631871978 -96.5883927327931</t>
  </si>
  <si>
    <t>-501.785743918717 120.479804686557 317.943599491641</t>
  </si>
  <si>
    <t>-540.979399654643 42.5852121035357 772.697313704511</t>
  </si>
  <si>
    <t>-390.689544044799 42.7168791343088 830.11493810584</t>
  </si>
  <si>
    <t>9763-20170724T120944.440355500.bin</t>
  </si>
  <si>
    <t>-530.470985412837 236.87637095811 -95.0588669446588</t>
  </si>
  <si>
    <t>-552.25693106492 234.731495601898 -203.586636184167</t>
  </si>
  <si>
    <t>-565.503558126314 237.32536509829 -295.475893598833</t>
  </si>
  <si>
    <t>-576.249739860057 241.29886741185 -378.583350322325</t>
  </si>
  <si>
    <t>-585.138408971445 246.827544258414 -461.821291322016</t>
  </si>
  <si>
    <t>-596.030940115981 256.537289188257 -583.608158777174</t>
  </si>
  <si>
    <t>-584.373166238991 263.263455719248 -660.803058865823</t>
  </si>
  <si>
    <t>-587.560371378689 283.345815108662 -528.022197734086</t>
  </si>
  <si>
    <t>-559.483508207125 433.164937855605 -494.787461200334</t>
  </si>
  <si>
    <t>-459.483928097766 430.918349729828 -231.019465735631</t>
  </si>
  <si>
    <t>-245.396461070111 341.053784923674 -237.302074386228</t>
  </si>
  <si>
    <t>-594.942450741109 221.20754561696 -532.316055547586</t>
  </si>
  <si>
    <t>-619.762232439584 68.2528809153007 -514.207214317725</t>
  </si>
  <si>
    <t>-611.976287195543 21.670452625546 -236.092029943509</t>
  </si>
  <si>
    <t>-422.859860204003 131.264033591477 -314.659084637541</t>
  </si>
  <si>
    <t>-542.797790282764 330.545190058879 -96.6444744841772</t>
  </si>
  <si>
    <t>-560.527685068953 324.171238933603 318.503228550664</t>
  </si>
  <si>
    <t>-652.477568055892 320.138502759838 773.027339440091</t>
  </si>
  <si>
    <t>-504.169926004207 324.916660855197 835.203256469739</t>
  </si>
  <si>
    <t>-518.461423892794 143.229967111934 -96.8804338104628</t>
  </si>
  <si>
    <t>-502.115078341923 119.697259862296 317.705656710217</t>
  </si>
  <si>
    <t>-541.212407564498 42.6669698496651 772.607662026451</t>
  </si>
  <si>
    <t>-390.893967002498 42.7765151523458 829.950224586877</t>
  </si>
  <si>
    <t>9763-20170724T120944.509540400.bin</t>
  </si>
  <si>
    <t>-531.114486085908 235.336322601301 -95.3788299544181</t>
  </si>
  <si>
    <t>-552.708925336184 232.919990996442 -203.939225335289</t>
  </si>
  <si>
    <t>-565.943639069535 235.202309383727 -295.838398743706</t>
  </si>
  <si>
    <t>-576.741041159469 238.857486492813 -378.953888767603</t>
  </si>
  <si>
    <t>-585.744123939189 244.037524253538 -462.202046516753</t>
  </si>
  <si>
    <t>-596.874183120161 253.206546758625 -584.009199883117</t>
  </si>
  <si>
    <t>-585.230495033445 259.664950350855 -661.22920474026</t>
  </si>
  <si>
    <t>-588.507581045915 280.284868161295 -528.538232412693</t>
  </si>
  <si>
    <t>-560.938451346031 430.247503269904 -495.550847727813</t>
  </si>
  <si>
    <t>-464.380752109213 430.147819312823 -230.493794398606</t>
  </si>
  <si>
    <t>-250.087710419572 340.682970738259 -235.296625095152</t>
  </si>
  <si>
    <t>-595.473178676166 218.081886512601 -532.584206589164</t>
  </si>
  <si>
    <t>-619.076569514237 65.0077656247076 -513.939357441494</t>
  </si>
  <si>
    <t>-610.763539133181 19.3119215686793 -235.692447495147</t>
  </si>
  <si>
    <t>-422.788643157294 130.507715770153 -314.745864106209</t>
  </si>
  <si>
    <t>-544.484400084491 328.970342548449 -97.0376520103041</t>
  </si>
  <si>
    <t>-563.491791930413 322.462187401819 318.051424183025</t>
  </si>
  <si>
    <t>-652.453918076451 320.072031913356 773.236782989017</t>
  </si>
  <si>
    <t>-504.014126908783 324.760712149099 835.103303772885</t>
  </si>
  <si>
    <t>-518.039971225729 141.674681400947 -97.126785183802</t>
  </si>
  <si>
    <t>-502.4263016801 118.745243475095 317.52131253239</t>
  </si>
  <si>
    <t>-541.451885026993 42.8210204565785 772.564572777426</t>
  </si>
  <si>
    <t>-391.116653989025 43.4823200967271 829.8595117324</t>
  </si>
  <si>
    <t>9763-20170724T120944.541205400.bin</t>
  </si>
  <si>
    <t>-531.502948605324 234.520178434906 -95.535446115558</t>
  </si>
  <si>
    <t>-552.986882726637 231.976550217269 -204.114678039919</t>
  </si>
  <si>
    <t>-566.195766433106 234.089451533542 -296.021736654591</t>
  </si>
  <si>
    <t>-576.998548894072 237.564681289618 -379.144252973327</t>
  </si>
  <si>
    <t>-586.036816408247 242.540714105142 -462.400984990251</t>
  </si>
  <si>
    <t>-597.251891388076 251.387023359487 -584.224291587858</t>
  </si>
  <si>
    <t>-585.604420000997 257.697280760585 -661.455840350176</t>
  </si>
  <si>
    <t>-588.970601890552 278.625081539384 -528.818754263549</t>
  </si>
  <si>
    <t>-561.663434196703 428.670426600691 -495.985880782665</t>
  </si>
  <si>
    <t>-467.100163865435 430.151603657699 -230.21485897194</t>
  </si>
  <si>
    <t>-252.74436574865 340.772411106752 -233.601006707604</t>
  </si>
  <si>
    <t>-595.690997553704 216.385584708992 -532.719678539576</t>
  </si>
  <si>
    <t>-618.613254903881 63.2418537471344 -513.773639201863</t>
  </si>
  <si>
    <t>-610.133359894385 17.9697928876838 -235.462510199035</t>
  </si>
  <si>
    <t>-422.790385200742 130.024516089117 -314.802917438617</t>
  </si>
  <si>
    <t>-545.466534597666 328.127992507637 -97.2252997748431</t>
  </si>
  <si>
    <t>-565.241340271304 321.429422789909 317.824863851387</t>
  </si>
  <si>
    <t>-652.464649535749 319.974294866541 773.374974128027</t>
  </si>
  <si>
    <t>-503.951728967265 324.91868003809 835.045674186174</t>
  </si>
  <si>
    <t>-517.881822922081 140.933529895029 -97.2456850615623</t>
  </si>
  <si>
    <t>-502.678450928752 118.171730826462 317.426891138612</t>
  </si>
  <si>
    <t>-541.592556401515 42.8958666975143 772.550677840931</t>
  </si>
  <si>
    <t>-391.241200049413 43.9411053904448 829.797575289467</t>
  </si>
  <si>
    <t>9763-20170724T120944.608380400.bin</t>
  </si>
  <si>
    <t>-532.493860356964 233.070522098988 -95.9079109621472</t>
  </si>
  <si>
    <t>-553.712740034366 230.296218956863 -204.533719939291</t>
  </si>
  <si>
    <t>-566.844864055785 232.095414316414 -296.458283806529</t>
  </si>
  <si>
    <t>-577.640933237582 235.235065201765 -379.595201635603</t>
  </si>
  <si>
    <t>-586.737380865032 239.831314916018 -462.867387025886</t>
  </si>
  <si>
    <t>-598.110577814132 248.076464520073 -584.718143469115</t>
  </si>
  <si>
    <t>-586.462591071123 254.101526230679 -661.97243800506</t>
  </si>
  <si>
    <t>-590.032509257367 275.614377964553 -529.430974410582</t>
  </si>
  <si>
    <t>-563.776908749335 425.940080921893 -497.020026646738</t>
  </si>
  <si>
    <t>-473.385245665324 431.104631932732 -229.847332357743</t>
  </si>
  <si>
    <t>-258.94834793833 341.863605892783 -231.021365742397</t>
  </si>
  <si>
    <t>-596.207735321669 213.302766021847 -533.070981275497</t>
  </si>
  <si>
    <t>-617.72087057275 60.0383250722773 -513.430326810949</t>
  </si>
  <si>
    <t>-609.03868777269 15.9181584269336 -234.940447313784</t>
  </si>
  <si>
    <t>-422.737096950846 129.204977528227 -314.980018210322</t>
  </si>
  <si>
    <t>-547.654343870041 326.696477339041 -97.6548629361298</t>
  </si>
  <si>
    <t>-569.445207274389 319.318291124775 317.282815848082</t>
  </si>
  <si>
    <t>-652.411756989883 320.102476407792 773.676083449377</t>
  </si>
  <si>
    <t>-503.718056086367 324.515209594175 834.950428930336</t>
  </si>
  <si>
    <t>-517.676373969742 139.483551401227 -97.5517544349312</t>
  </si>
  <si>
    <t>-503.312570516558 117.056220581987 317.168995298987</t>
  </si>
  <si>
    <t>-541.862837882188 42.9815940967592 772.503964187911</t>
  </si>
  <si>
    <t>-391.496393145322 44.1635458414353 829.708404879281</t>
  </si>
  <si>
    <t>9763-20170724T120944.638969600.bin</t>
  </si>
  <si>
    <t>-533.111471660188 232.414053182894 -96.0801503791394</t>
  </si>
  <si>
    <t>-554.187863679616 229.513571017651 -204.730278162561</t>
  </si>
  <si>
    <t>-567.287322564928 231.1557403058 -296.662657657542</t>
  </si>
  <si>
    <t>-578.090096030549 234.131710230668 -379.804508996</t>
  </si>
  <si>
    <t>-587.230639591353 238.545945634794 -463.081828679819</t>
  </si>
  <si>
    <t>-598.709959043114 246.506148399455 -584.941469744458</t>
  </si>
  <si>
    <t>-587.070763473813 252.390473579843 -662.208027137731</t>
  </si>
  <si>
    <t>-590.730768535552 274.186578899753 -529.711261217584</t>
  </si>
  <si>
    <t>-565.099923225503 424.657328514988 -497.467250504733</t>
  </si>
  <si>
    <t>-476.826493536082 431.5035713416 -229.625029860074</t>
  </si>
  <si>
    <t>-262.233458970062 342.630984876453 -229.421136988192</t>
  </si>
  <si>
    <t>-596.61510040345 211.839815643625 -533.229718504256</t>
  </si>
  <si>
    <t>-617.397604375043 58.5183259042492 -513.256310255103</t>
  </si>
  <si>
    <t>-608.638817177974 15.003416778083 -234.673553589823</t>
  </si>
  <si>
    <t>-422.866614938573 128.890264325013 -315.091334839172</t>
  </si>
  <si>
    <t>-548.947702702997 326.082501818873 -97.8650070911051</t>
  </si>
  <si>
    <t>-571.804229885578 318.257393729696 317.007129406521</t>
  </si>
  <si>
    <t>-652.383120350251 320.219110822526 773.863311570853</t>
  </si>
  <si>
    <t>-503.578894380781 324.232490757256 834.896281914462</t>
  </si>
  <si>
    <t>-517.592769741565 138.789670515399 -97.7048193458947</t>
  </si>
  <si>
    <t>-503.707139510629 116.602552688806 317.045101990228</t>
  </si>
  <si>
    <t>-542.013727499847 43.0806243378661 772.481428326371</t>
  </si>
  <si>
    <t>-391.641475644861 44.9183170605991 829.653394561423</t>
  </si>
  <si>
    <t>9763-20170724T120944.678103400.bin</t>
  </si>
  <si>
    <t>-533.816186674288 231.76021977341 -96.2315109753739</t>
  </si>
  <si>
    <t>-554.747122047619 228.720723404813 -204.906053426714</t>
  </si>
  <si>
    <t>-567.784499091649 230.209202429809 -296.849801499628</t>
  </si>
  <si>
    <t>-578.556590685342 233.027582201791 -380.001095931417</t>
  </si>
  <si>
    <t>-587.692162080464 237.270019922824 -463.287957503322</t>
  </si>
  <si>
    <t>-599.193180209604 244.964452005695 -585.162589284826</t>
  </si>
  <si>
    <t>-587.529194870809 250.708870871735 -662.435883240456</t>
  </si>
  <si>
    <t>-591.361831548147 272.77887700945 -529.97862527547</t>
  </si>
  <si>
    <t>-566.360237255129 423.385153649654 -497.934028855074</t>
  </si>
  <si>
    <t>-480.193104840575 432.153783360924 -229.46266337318</t>
  </si>
  <si>
    <t>-265.523651473 343.481579839372 -227.787573986605</t>
  </si>
  <si>
    <t>-596.931441530703 210.397513307931 -533.39140731285</t>
  </si>
  <si>
    <t>-616.969537434549 57.0207766809601 -513.101409850962</t>
  </si>
  <si>
    <t>-608.115889652266 14.0021737797197 -234.444524989656</t>
  </si>
  <si>
    <t>-422.903571966817 128.566602819876 -315.190394684662</t>
  </si>
  <si>
    <t>-550.354130606503 325.410733692767 -98.0452310746491</t>
  </si>
  <si>
    <t>-574.265553339568 317.19740592225 316.760042542453</t>
  </si>
  <si>
    <t>-652.402028035732 320.178029419353 774.068605313904</t>
  </si>
  <si>
    <t>-503.482325047314 324.076781171431 834.82657295367</t>
  </si>
  <si>
    <t>-517.590771297448 138.135638473617 -97.827537336681</t>
  </si>
  <si>
    <t>-504.099727410604 116.131556283967 316.945204538574</t>
  </si>
  <si>
    <t>-542.180658564316 43.1168098168243 772.458696275251</t>
  </si>
  <si>
    <t>-391.790666889 44.9929069678144 829.582565533156</t>
  </si>
  <si>
    <t>9763-20170724T120944.740858600.bin</t>
  </si>
  <si>
    <t>-535.484915176194 230.581711568501 -96.498207027578</t>
  </si>
  <si>
    <t>-556.148254303848 227.26946387692 -205.215944547688</t>
  </si>
  <si>
    <t>-569.075497090645 228.424945278802 -297.180092372158</t>
  </si>
  <si>
    <t>-579.796900589464 230.893339598317 -380.349050286583</t>
  </si>
  <si>
    <t>-588.932751443537 234.744893087787 -463.654705776181</t>
  </si>
  <si>
    <t>-600.491524330049 241.825192204344 -585.561321767894</t>
  </si>
  <si>
    <t>-588.777340608904 247.274021855001 -662.848336236675</t>
  </si>
  <si>
    <t>-592.98814449321 269.945111218582 -530.486617431991</t>
  </si>
  <si>
    <t>-569.786117648812 420.967943747929 -498.991661827099</t>
  </si>
  <si>
    <t>-486.47963895878 432.974606077772 -229.743695065043</t>
  </si>
  <si>
    <t>-271.646082122223 344.75501330141 -226.226280572503</t>
  </si>
  <si>
    <t>-597.851161600519 207.491480120033 -533.652915913383</t>
  </si>
  <si>
    <t>-616.227241678584 53.9988821688564 -512.698517946371</t>
  </si>
  <si>
    <t>-607.292787788909 12.0026305330919 -233.888342022353</t>
  </si>
  <si>
    <t>-423.31844985126 127.996931770948 -315.419548779618</t>
  </si>
  <si>
    <t>-553.467202366238 324.08156839154 -98.3359151734569</t>
  </si>
  <si>
    <t>-579.104407490301 315.266343820088 316.353874758529</t>
  </si>
  <si>
    <t>-652.381460587884 320.284762249978 774.488493678096</t>
  </si>
  <si>
    <t>-503.220706894057 324.013074792994 834.663159784727</t>
  </si>
  <si>
    <t>-517.789177009764 137.08837857966 -98.0490532551102</t>
  </si>
  <si>
    <t>-504.991072502985 115.341795944052 316.759209594055</t>
  </si>
  <si>
    <t>-542.558461940324 43.2352251241334 772.417759522745</t>
  </si>
  <si>
    <t>-392.119153943388 45.4303305309195 829.40023856264</t>
  </si>
  <si>
    <t>9763-20170724T120944.772944000.bin</t>
  </si>
  <si>
    <t>-536.468054838945 230.076482498824 -96.5818261416479</t>
  </si>
  <si>
    <t>-556.990973417194 226.600134430221 -205.321173958029</t>
  </si>
  <si>
    <t>-569.8564505237 227.572313667945 -297.295956421171</t>
  </si>
  <si>
    <t>-580.545680062267 229.852523328258 -380.474395773767</t>
  </si>
  <si>
    <t>-589.673619741209 233.497769433522 -463.790441744875</t>
  </si>
  <si>
    <t>-601.248216692738 240.25663151968 -585.713582774121</t>
  </si>
  <si>
    <t>-589.494382382939 245.545004886129 -663.005885235111</t>
  </si>
  <si>
    <t>-593.904725828771 268.533293532272 -530.697719818419</t>
  </si>
  <si>
    <t>-571.560903818438 419.728277810402 -499.405946505691</t>
  </si>
  <si>
    <t>-489.159630644609 432.771328417637 -229.927814260231</t>
  </si>
  <si>
    <t>-274.077139441878 345.22341911368 -225.088936873657</t>
  </si>
  <si>
    <t>-598.434134168663 206.048261520752 -533.73171253302</t>
  </si>
  <si>
    <t>-616.000996557942 52.5021501746751 -512.457656309419</t>
  </si>
  <si>
    <t>-606.931133545358 11.0491710804329 -233.570539636142</t>
  </si>
  <si>
    <t>-423.592111302202 127.856075241137 -315.372337027329</t>
  </si>
  <si>
    <t>-555.130215738623 323.508740991606 -98.4519803697979</t>
  </si>
  <si>
    <t>-581.426131619645 314.527783061661 316.193029943688</t>
  </si>
  <si>
    <t>-652.361071742829 320.304346913947 774.678799194147</t>
  </si>
  <si>
    <t>-503.081529648509 323.784563248687 834.573121183705</t>
  </si>
  <si>
    <t>-518.067760559024 136.609086937888 -98.1143669123487</t>
  </si>
  <si>
    <t>-505.554802970789 115.028499890465 316.711292387277</t>
  </si>
  <si>
    <t>-542.805350738872 43.2952140581194 772.40582352457</t>
  </si>
  <si>
    <t>-392.309513631194 45.5652852549108 829.23621128981</t>
  </si>
  <si>
    <t>9763-20170724T120944.843143000.bin</t>
  </si>
  <si>
    <t>-538.673698692917 228.868923595356 -96.7641125633672</t>
  </si>
  <si>
    <t>-558.95470582826 225.105104599027 -205.53922847132</t>
  </si>
  <si>
    <t>-571.669809393852 225.70108369775 -297.538183150058</t>
  </si>
  <si>
    <t>-582.24757982412 227.579083068517 -380.740999247264</t>
  </si>
  <si>
    <t>-591.290958635382 230.765288827167 -464.084837239238</t>
  </si>
  <si>
    <t>-602.773292180926 236.792829862353 -586.05517268715</t>
  </si>
  <si>
    <t>-590.914929646583 241.723341294409 -663.355098264771</t>
  </si>
  <si>
    <t>-595.771134263531 265.417997719679 -531.175177029954</t>
  </si>
  <si>
    <t>-575.016971625969 416.936090265935 -500.357947138267</t>
  </si>
  <si>
    <t>-494.525493585824 432.42367691116 -230.432295356507</t>
  </si>
  <si>
    <t>-279.238328625856 345.508944611749 -223.664427373693</t>
  </si>
  <si>
    <t>-599.69878228968 202.877855091024 -533.896152073601</t>
  </si>
  <si>
    <t>-615.752818759049 49.263546799918 -511.921634408849</t>
  </si>
  <si>
    <t>-606.528207696864 9.24708498176756 -232.829898166034</t>
  </si>
  <si>
    <t>-424.27552032516 127.328907715999 -315.226113382199</t>
  </si>
  <si>
    <t>-558.560040548644 322.111072301718 -98.6847169845007</t>
  </si>
  <si>
    <t>-585.682392093069 313.087960774979 315.906078373329</t>
  </si>
  <si>
    <t>-652.294806133985 320.296821994996 775.028678964648</t>
  </si>
  <si>
    <t>-502.792393714129 323.873436772778 834.358757003899</t>
  </si>
  <si>
    <t>-519.047857588705 135.535510943078 -98.2729212630064</t>
  </si>
  <si>
    <t>-507.126243676425 114.30253504659 316.588068424781</t>
  </si>
  <si>
    <t>-543.38501328106 43.4799903717537 772.422277750853</t>
  </si>
  <si>
    <t>-392.72733241622 46.1593510923301 828.80406206119</t>
  </si>
  <si>
    <t>9763-20170724T120944.909328900.bin</t>
  </si>
  <si>
    <t>-541.152437996828 227.609852907111 -96.9420744384774</t>
  </si>
  <si>
    <t>-561.240421718674 223.630252521568 -205.745302855842</t>
  </si>
  <si>
    <t>-573.792451749878 223.895962569803 -297.768162081207</t>
  </si>
  <si>
    <t>-584.22660420211 225.40923063093 -380.99653831007</t>
  </si>
  <si>
    <t>-593.132956782061 228.168496896695 -464.370418701888</t>
  </si>
  <si>
    <t>-604.424681523174 233.504183819591 -586.39076012034</t>
  </si>
  <si>
    <t>-592.440880463915 238.044493014163 -663.695317626363</t>
  </si>
  <si>
    <t>-597.740978976591 262.453167204151 -531.641085901264</t>
  </si>
  <si>
    <t>-578.221754312607 414.231457040331 -501.341514305541</t>
  </si>
  <si>
    <t>-499.509161475176 432.282896447653 -231.050849320844</t>
  </si>
  <si>
    <t>-284.222353330387 345.578498662729 -221.968494297041</t>
  </si>
  <si>
    <t>-601.198942391953 199.872861520503 -534.057622146255</t>
  </si>
  <si>
    <t>-616.132764834133 46.2492277991712 -511.345314253857</t>
  </si>
  <si>
    <t>-607.088703070448 7.37954951555207 -232.085639527804</t>
  </si>
  <si>
    <t>-425.7380826859 126.554621733763 -314.89757046823</t>
  </si>
  <si>
    <t>-561.879910273643 320.614371819053 -98.9006731251864</t>
  </si>
  <si>
    <t>-589.180851326995 311.90683437323 315.685176570286</t>
  </si>
  <si>
    <t>-652.197185389784 320.244176484081 775.32573652359</t>
  </si>
  <si>
    <t>-502.475674600304 323.597795868203 834.113851990016</t>
  </si>
  <si>
    <t>-520.687132130846 134.493244122926 -98.423196386629</t>
  </si>
  <si>
    <t>-509.269941317151 113.623770725737 316.470370522469</t>
  </si>
  <si>
    <t>-544.068839146354 43.7841725269702 772.502960399176</t>
  </si>
  <si>
    <t>-393.206562545422 47.2828304235309 828.289608932031</t>
  </si>
  <si>
    <t>9763-20170724T120944.939407500.bin</t>
  </si>
  <si>
    <t>-542.388268835829 226.884944339435 -96.9946400356912</t>
  </si>
  <si>
    <t>-562.425324094967 222.81606905933 -205.804005314674</t>
  </si>
  <si>
    <t>-574.907544358249 222.947357288013 -297.836652094064</t>
  </si>
  <si>
    <t>-585.269660951694 224.312490093942 -381.076635966575</t>
  </si>
  <si>
    <t>-594.09633662976 226.898208174358 -464.464458598844</t>
  </si>
  <si>
    <t>-605.264358055044 231.951788635473 -586.508260263623</t>
  </si>
  <si>
    <t>-593.229436010786 236.309972322063 -663.815289586886</t>
  </si>
  <si>
    <t>-598.719683960569 261.03134362805 -531.811041840252</t>
  </si>
  <si>
    <t>-579.701625192602 412.931420176858 -501.817534709526</t>
  </si>
  <si>
    <t>-501.837897595463 432.140746816313 -231.360774648654</t>
  </si>
  <si>
    <t>-286.470643031714 345.716168244276 -221.547765984223</t>
  </si>
  <si>
    <t>-602.008211449546 198.43715881665 -534.101815030403</t>
  </si>
  <si>
    <t>-616.608180034154 44.8288573602315 -511.045999940986</t>
  </si>
  <si>
    <t>-607.833403070394 6.55020963078505 -231.696042792113</t>
  </si>
  <si>
    <t>-426.746375325948 125.997826990026 -314.69125412324</t>
  </si>
  <si>
    <t>-563.323199825319 319.747850936556 -98.9902442745243</t>
  </si>
  <si>
    <t>-590.458812306809 311.381731257808 315.613505133906</t>
  </si>
  <si>
    <t>-652.139369876436 320.128318331772 775.428115383997</t>
  </si>
  <si>
    <t>-502.318840942171 323.39826949695 833.968225130973</t>
  </si>
  <si>
    <t>-521.70171750752 133.863040876218 -98.4656449230808</t>
  </si>
  <si>
    <t>-510.566453957704 113.248254997529 316.448355648549</t>
  </si>
  <si>
    <t>-544.456668870054 43.9047313794192 772.576125776664</t>
  </si>
  <si>
    <t>-393.454648634536 47.5237346939059 827.975693560828</t>
  </si>
  <si>
    <t>9763-20170724T120944.976507700.bin</t>
  </si>
  <si>
    <t>-543.471925199523 226.170380393709 -97.0580293110344</t>
  </si>
  <si>
    <t>-563.481890312827 222.000493725832 -205.868502171003</t>
  </si>
  <si>
    <t>-575.877251261494 221.995285475473 -297.91294778472</t>
  </si>
  <si>
    <t>-586.13687647602 223.21410334451 -381.167969372227</t>
  </si>
  <si>
    <t>-594.838040988021 225.6300025842 -464.573992653581</t>
  </si>
  <si>
    <t>-605.798467592609 230.408940193613 -586.647667036226</t>
  </si>
  <si>
    <t>-593.687536297955 234.577375130999 -663.953331031383</t>
  </si>
  <si>
    <t>-599.395445544196 259.614008570672 -532.000612171591</t>
  </si>
  <si>
    <t>-580.706364769999 411.616838670569 -502.284022087262</t>
  </si>
  <si>
    <t>-503.568497495738 431.636866005182 -231.678004617085</t>
  </si>
  <si>
    <t>-288.013965115916 345.758329770593 -221.206275844662</t>
  </si>
  <si>
    <t>-602.582829029126 197.009985762351 -534.165167388206</t>
  </si>
  <si>
    <t>-617.019109506123 43.4395241549191 -510.766068881873</t>
  </si>
  <si>
    <t>-608.607602461357 5.82860615963227 -231.314398778335</t>
  </si>
  <si>
    <t>-427.631837398962 125.357227771244 -314.435623481501</t>
  </si>
  <si>
    <t>-564.478564101938 318.905807277617 -99.1265783219338</t>
  </si>
  <si>
    <t>-591.449881595764 310.796177324019 315.492964946277</t>
  </si>
  <si>
    <t>-651.788552128445 320.021564130312 775.468603141152</t>
  </si>
  <si>
    <t>-501.890734808769 323.381732828942 833.805236811974</t>
  </si>
  <si>
    <t>-522.69252859689 133.283858484844 -98.4984403323924</t>
  </si>
  <si>
    <t>-512.181565463397 112.955530307783 316.445959876293</t>
  </si>
  <si>
    <t>-544.90816935568 44.121092998929 772.668611652105</t>
  </si>
  <si>
    <t>-393.747074330498 48.2892373976117 827.593708590774</t>
  </si>
  <si>
    <t>9763-20170724T120945.042618200.bin</t>
  </si>
  <si>
    <t>-545.649355580793 225.084475395544 -97.3073168995513</t>
  </si>
  <si>
    <t>-565.600660364037 220.69960415051 -206.120089401286</t>
  </si>
  <si>
    <t>-577.831693434178 220.416769370197 -298.186225257944</t>
  </si>
  <si>
    <t>-587.900059250202 221.34398383621 -381.468179820178</t>
  </si>
  <si>
    <t>-596.36876960145 223.426269492605 -464.907292476649</t>
  </si>
  <si>
    <t>-606.946323371814 227.669268893328 -587.034410755332</t>
  </si>
  <si>
    <t>-594.691852116773 231.435121074513 -664.338194807235</t>
  </si>
  <si>
    <t>-600.707673807182 257.11362818241 -532.496806064964</t>
  </si>
  <si>
    <t>-582.271798187155 409.247901732944 -503.335266527983</t>
  </si>
  <si>
    <t>-506.580649732672 431.156068112018 -232.467232872599</t>
  </si>
  <si>
    <t>-290.909986502018 345.681419801995 -221.119087689739</t>
  </si>
  <si>
    <t>-603.902257952775 194.501597545328 -534.395414525526</t>
  </si>
  <si>
    <t>-618.440362590328 41.04162459707 -510.336776674738</t>
  </si>
  <si>
    <t>-610.927255939058 4.72428358836419 -230.688581636555</t>
  </si>
  <si>
    <t>-429.774374526947 123.80774719685 -314.063296724049</t>
  </si>
  <si>
    <t>-566.584722946908 317.34593745088 -99.4909218452187</t>
  </si>
  <si>
    <t>-593.71230754184 309.870107225187 315.130460905944</t>
  </si>
  <si>
    <t>-651.795877714392 319.754508737228 775.402046922089</t>
  </si>
  <si>
    <t>-501.752747941556 322.858788925751 833.378342496448</t>
  </si>
  <si>
    <t>-525.00021946104 132.739223086341 -98.5526527990297</t>
  </si>
  <si>
    <t>-515.66214485461 112.648339080617 316.431455208203</t>
  </si>
  <si>
    <t>-545.791088632232 44.4474108872366 772.883626772592</t>
  </si>
  <si>
    <t>-394.291768343763 49.1386843908501 826.826068171153</t>
  </si>
  <si>
    <t>9763-20170724T120945.106318100.bin</t>
  </si>
  <si>
    <t>-547.789687462483 223.329544604224 -97.5396135078765</t>
  </si>
  <si>
    <t>-567.717655464861 218.840363377073 -206.35224337291</t>
  </si>
  <si>
    <t>-579.813877461571 218.314663406183 -298.435121617958</t>
  </si>
  <si>
    <t>-589.718125486093 218.960249902674 -381.739516666318</t>
  </si>
  <si>
    <t>-597.982830327234 220.693041389659 -465.207038060133</t>
  </si>
  <si>
    <t>-608.220587357617 224.350143530481 -587.382065272098</t>
  </si>
  <si>
    <t>-595.799249003749 227.63689727823 -664.681083854947</t>
  </si>
  <si>
    <t>-602.004505125163 254.049244935074 -532.98025813668</t>
  </si>
  <si>
    <t>-583.117620631757 406.282589096185 -504.559598054548</t>
  </si>
  <si>
    <t>-509.048637230863 430.235379560997 -233.416363709631</t>
  </si>
  <si>
    <t>-293.540478267619 344.495799935219 -221.026818584387</t>
  </si>
  <si>
    <t>-605.452239131541 191.441577969627 -534.565285449103</t>
  </si>
  <si>
    <t>-620.680791279848 38.1886705122367 -509.699019376901</t>
  </si>
  <si>
    <t>-614.07733008233 3.13698255988947 -229.866298173084</t>
  </si>
  <si>
    <t>-432.218170967807 120.921513520652 -313.547865940232</t>
  </si>
  <si>
    <t>-568.534288471904 315.412615181333 -99.8634719017789</t>
  </si>
  <si>
    <t>-595.338053527434 308.702112083427 314.791935396401</t>
  </si>
  <si>
    <t>-651.661341965762 319.479923591757 775.322798667959</t>
  </si>
  <si>
    <t>-501.526502734049 322.125216228338 833.083993697879</t>
  </si>
  <si>
    <t>-527.324843778997 131.104203098645 -98.6582173613474</t>
  </si>
  <si>
    <t>-518.315581872946 111.8116825836 316.37103916697</t>
  </si>
  <si>
    <t>-546.304999362552 44.8187974205864 773.180857621377</t>
  </si>
  <si>
    <t>-394.70218654107 49.8679863965779 826.799219092095</t>
  </si>
  <si>
    <t>9763-20170724T120945.141497600.bin</t>
  </si>
  <si>
    <t>-548.499561403078 222.328047050291 -97.5900598148967</t>
  </si>
  <si>
    <t>-568.479018845434 217.796490376753 -206.391547714392</t>
  </si>
  <si>
    <t>-580.530457760998 217.148340157067 -298.479477112053</t>
  </si>
  <si>
    <t>-590.360766372435 217.647138506818 -381.793624306311</t>
  </si>
  <si>
    <t>-598.519012105247 219.19462153242 -465.275370139486</t>
  </si>
  <si>
    <t>-608.567133006011 222.534660250209 -587.475185895992</t>
  </si>
  <si>
    <t>-596.059274290021 225.531601596678 -664.771985472178</t>
  </si>
  <si>
    <t>-602.334031723537 252.369004444764 -533.14936190691</t>
  </si>
  <si>
    <t>-582.904396660939 404.597582507241 -505.090024312126</t>
  </si>
  <si>
    <t>-509.910009390056 429.688784114732 -233.758403187966</t>
  </si>
  <si>
    <t>-294.567276668629 343.606537438197 -220.87857242507</t>
  </si>
  <si>
    <t>-605.982257615249 189.768765859314 -534.560543234912</t>
  </si>
  <si>
    <t>-621.727136674872 36.6405952206228 -509.244071233688</t>
  </si>
  <si>
    <t>-615.591881550292 2.39100279491026 -229.301308735963</t>
  </si>
  <si>
    <t>-433.236884126475 119.171167894071 -313.31082645547</t>
  </si>
  <si>
    <t>-569.129956517069 314.377155135891 -99.9683347426404</t>
  </si>
  <si>
    <t>-595.772023701955 308.048721647697 314.703556917843</t>
  </si>
  <si>
    <t>-651.52980500312 319.407794935144 775.304033891526</t>
  </si>
  <si>
    <t>-501.37915600583 321.91424650509 833.030329109326</t>
  </si>
  <si>
    <t>-528.109995234989 130.179596574629 -98.6297755139259</t>
  </si>
  <si>
    <t>-519.10025770185 111.430971841915 316.424368311355</t>
  </si>
  <si>
    <t>-546.334488387615 45.0146991440827 773.412900011952</t>
  </si>
  <si>
    <t>-394.819470372686 50.6544841344523 827.219891511378</t>
  </si>
  <si>
    <t>9763-20170724T120945.206695800.bin</t>
  </si>
  <si>
    <t>-549.3069720318 220.590519201952 -97.586385274932</t>
  </si>
  <si>
    <t>-569.488714266429 215.988621453321 -206.347687103892</t>
  </si>
  <si>
    <t>-581.561432519345 215.086590298486 -298.430630053755</t>
  </si>
  <si>
    <t>-591.355824158647 215.276526122686 -381.750343832991</t>
  </si>
  <si>
    <t>-599.42582231215 216.428435068547 -465.247020303508</t>
  </si>
  <si>
    <t>-609.290339071813 219.093088887051 -587.478427783916</t>
  </si>
  <si>
    <t>-596.670395466299 221.441797767131 -664.779324831522</t>
  </si>
  <si>
    <t>-602.933645541542 249.215058035536 -533.32571182815</t>
  </si>
  <si>
    <t>-582.83569566126 401.509975175458 -506.118390557213</t>
  </si>
  <si>
    <t>-511.95008924215 428.775035248779 -234.437606947738</t>
  </si>
  <si>
    <t>-296.835075328132 342.312866235845 -220.353554424216</t>
  </si>
  <si>
    <t>-606.990133362402 186.632630143094 -534.362750033267</t>
  </si>
  <si>
    <t>-623.695964953989 33.7523599037734 -508.175213043529</t>
  </si>
  <si>
    <t>-618.792861126681 1.04334616510005 -228.023939963547</t>
  </si>
  <si>
    <t>-435.413386471486 115.719748394033 -312.698569201083</t>
  </si>
  <si>
    <t>-569.874192104272 312.611515027091 -100.053785303852</t>
  </si>
  <si>
    <t>-596.150084952088 306.921650457945 314.650690840531</t>
  </si>
  <si>
    <t>-651.181398778079 319.381868803664 775.303275115992</t>
  </si>
  <si>
    <t>-501.03230491854 322.116658075125 833.023334542035</t>
  </si>
  <si>
    <t>-529.025491037373 128.545032320519 -98.4570830473616</t>
  </si>
  <si>
    <t>-520.007642586566 110.691424989461 316.636385136556</t>
  </si>
  <si>
    <t>-546.315408118802 45.2074055326245 773.824586661819</t>
  </si>
  <si>
    <t>-395.048184681362 51.5331817916617 828.249332599346</t>
  </si>
  <si>
    <t>9763-20170724T120945.242300700.bin</t>
  </si>
  <si>
    <t>-549.660970721799 219.672114715166 -97.543836900822</t>
  </si>
  <si>
    <t>-569.910647997708 215.031815645036 -206.290892236419</t>
  </si>
  <si>
    <t>-582.009806579099 214.010659530162 -298.369025743408</t>
  </si>
  <si>
    <t>-591.818025521119 214.05804896714 -381.68734229506</t>
  </si>
  <si>
    <t>-599.892983442846 215.031085341821 -465.185832205282</t>
  </si>
  <si>
    <t>-609.756079034622 217.393739746981 -587.423478981716</t>
  </si>
  <si>
    <t>-597.090812147639 219.427837947975 -664.725854628388</t>
  </si>
  <si>
    <t>-603.304255306523 247.643234532981 -533.353441336043</t>
  </si>
  <si>
    <t>-582.832428985061 399.961356216028 -506.576144098159</t>
  </si>
  <si>
    <t>-513.395420460587 428.137811661079 -234.614443604192</t>
  </si>
  <si>
    <t>-298.240746387247 341.894173189891 -219.814776705788</t>
  </si>
  <si>
    <t>-607.552188350249 185.070897657067 -534.219824837029</t>
  </si>
  <si>
    <t>-624.724837931259 32.3122046558328 -507.610614605319</t>
  </si>
  <si>
    <t>-620.303306431229 0.320108985592924 -227.368624239215</t>
  </si>
  <si>
    <t>-436.441547781711 114.008649982165 -312.329102403485</t>
  </si>
  <si>
    <t>-570.160779512966 311.668107871872 -100.065703246757</t>
  </si>
  <si>
    <t>-596.333589490641 306.347140387891 314.650235023557</t>
  </si>
  <si>
    <t>-651.024685189523 319.319114557832 775.31707793775</t>
  </si>
  <si>
    <t>-500.874456002389 321.674316280359 833.050739874642</t>
  </si>
  <si>
    <t>-529.439403101097 127.59980028593 -98.3551552647307</t>
  </si>
  <si>
    <t>-520.442750913849 110.157794267589 316.756251871768</t>
  </si>
  <si>
    <t>-546.305084486027 45.1906162471205 774.045554599995</t>
  </si>
  <si>
    <t>-395.134211007222 51.4560740221496 828.744014663941</t>
  </si>
  <si>
    <t>9763-20170724T120945.274386700.bin</t>
  </si>
  <si>
    <t>-550.043721564108 218.810347003609 -97.4991617701003</t>
  </si>
  <si>
    <t>-570.34631973548 214.135845174812 -206.234858091413</t>
  </si>
  <si>
    <t>-582.463069530455 212.999096114962 -298.30943285792</t>
  </si>
  <si>
    <t>-592.278607753179 212.908084634591 -381.626802969626</t>
  </si>
  <si>
    <t>-600.353513555892 213.706530949903 -465.127141630553</t>
  </si>
  <si>
    <t>-610.210073696635 215.772712946951 -587.370730429333</t>
  </si>
  <si>
    <t>-597.505177393949 217.510021245816 -664.673843312491</t>
  </si>
  <si>
    <t>-603.67219183032 246.147304449357 -533.380917718487</t>
  </si>
  <si>
    <t>-582.88467429355 398.48713807215 -506.986978816927</t>
  </si>
  <si>
    <t>-514.840670024388 427.535183998708 -234.765003459415</t>
  </si>
  <si>
    <t>-299.583891610183 341.68900505789 -219.160970887845</t>
  </si>
  <si>
    <t>-608.097964877013 183.585011643707 -534.081519291099</t>
  </si>
  <si>
    <t>-625.662066013778 30.9403016863901 -507.062980590213</t>
  </si>
  <si>
    <t>-437.314137563805 112.488200922714 -311.967648752058</t>
  </si>
  <si>
    <t>-570.441520794567 310.822712068391 -100.085044296869</t>
  </si>
  <si>
    <t>-596.446472630802 305.874419061095 314.646048443791</t>
  </si>
  <si>
    <t>-650.83427785176 319.319070439505 775.327576890747</t>
  </si>
  <si>
    <t>-500.684745290396 321.988588548625 833.049500762581</t>
  </si>
  <si>
    <t>-529.947232048762 126.73350405664 -98.2611585586274</t>
  </si>
  <si>
    <t>-520.917391081837 109.705279282619 316.866661599393</t>
  </si>
  <si>
    <t>-546.439824718522 45.2610878461335 774.217900749378</t>
  </si>
  <si>
    <t>-395.305353568576 51.6543575388516 829.002143248183</t>
  </si>
  <si>
    <t>9763-20170724T120945.342076500.bin</t>
  </si>
  <si>
    <t>-551.014618853778 217.323287020109 -97.4586849111738</t>
  </si>
  <si>
    <t>-571.4141397021 212.572057687018 -206.172932422815</t>
  </si>
  <si>
    <t>-583.530064041716 211.215852573087 -298.244744430823</t>
  </si>
  <si>
    <t>-593.315970812455 210.863732849247 -381.564839667279</t>
  </si>
  <si>
    <t>-601.334801823729 211.33509457882 -465.072959335206</t>
  </si>
  <si>
    <t>-611.08330594387 212.848823068643 -587.333350582046</t>
  </si>
  <si>
    <t>-598.306443857871 214.08062408696 -664.634334993397</t>
  </si>
  <si>
    <t>-604.499486071717 243.460097062722 -533.483243195712</t>
  </si>
  <si>
    <t>-583.563488555711 395.896342349336 -507.782649019014</t>
  </si>
  <si>
    <t>-517.886025265628 426.884044387359 -235.193488111309</t>
  </si>
  <si>
    <t>-302.599762892341 341.260034979815 -218.795500658454</t>
  </si>
  <si>
    <t>-609.112046362671 180.90905195532 -533.889978092137</t>
  </si>
  <si>
    <t>-627.131692077912 28.4503883727225 -506.125388028491</t>
  </si>
  <si>
    <t>-439.006744335579 110.061749773633 -311.386691985301</t>
  </si>
  <si>
    <t>-571.248199464073 309.344909126885 -100.133798088094</t>
  </si>
  <si>
    <t>-596.77622926105 304.981096539226 314.633438814827</t>
  </si>
  <si>
    <t>-650.506363434709 319.203121279214 775.34290446664</t>
  </si>
  <si>
    <t>-500.35250066811 321.510574537841 833.069040946966</t>
  </si>
  <si>
    <t>-531.148865260758 125.311214689652 -98.1485891260604</t>
  </si>
  <si>
    <t>-521.903327715088 108.907258015358 316.999706428117</t>
  </si>
  <si>
    <t>-546.883982254134 45.4268853328967 774.473758458819</t>
  </si>
  <si>
    <t>-395.713581963429 52.037801284032 829.133046372539</t>
  </si>
  <si>
    <t>9763-20170724T120945.375163300.bin</t>
  </si>
  <si>
    <t>-551.504156100745 216.693387668976 -97.4638338312233</t>
  </si>
  <si>
    <t>-571.911148721162 211.887752157132 -206.174170643796</t>
  </si>
  <si>
    <t>-583.996213658024 210.426273473195 -298.248400792866</t>
  </si>
  <si>
    <t>-593.74097924339 209.953902426606 -381.572740518753</t>
  </si>
  <si>
    <t>-601.706530775581 210.27899972485 -465.086726498204</t>
  </si>
  <si>
    <t>-611.364685060749 211.550158874272 -587.356937798949</t>
  </si>
  <si>
    <t>-598.569559158689 212.566845169622 -664.658196214824</t>
  </si>
  <si>
    <t>-604.817031450307 242.26810295031 -533.563152247293</t>
  </si>
  <si>
    <t>-583.982077080844 394.781772741247 -508.197648749604</t>
  </si>
  <si>
    <t>-519.278681215122 426.615250132239 -235.473039776291</t>
  </si>
  <si>
    <t>-303.960775157544 341.182590421006 -218.503034599688</t>
  </si>
  <si>
    <t>-609.436466389961 179.716762280349 -533.848558182619</t>
  </si>
  <si>
    <t>-627.470889651814 27.3216514932737 -505.805697089456</t>
  </si>
  <si>
    <t>-439.567328162083 109.064753375092 -311.122105743255</t>
  </si>
  <si>
    <t>-571.699780972182 308.678936394587 -100.172809191888</t>
  </si>
  <si>
    <t>-597.072057693622 304.616713695462 314.607097609913</t>
  </si>
  <si>
    <t>-650.328939740438 319.196119262507 775.341595025038</t>
  </si>
  <si>
    <t>-500.169811119037 321.490230437401 833.054530648666</t>
  </si>
  <si>
    <t>-531.636899653633 124.686149674242 -98.1181094967852</t>
  </si>
  <si>
    <t>-522.296589455964 108.560408145383 317.038837428673</t>
  </si>
  <si>
    <t>-547.045802350258 45.3868564541201 774.587229834352</t>
  </si>
  <si>
    <t>-395.878263081707 52.0413820828248 829.248987546879</t>
  </si>
  <si>
    <t>9763-20170724T120945.441346000.bin</t>
  </si>
  <si>
    <t>-552.405428833313 215.587096938075 -97.4738777620614</t>
  </si>
  <si>
    <t>-572.710938037807 210.662388565292 -206.197927209518</t>
  </si>
  <si>
    <t>-584.732645938757 208.963026849361 -298.27638355513</t>
  </si>
  <si>
    <t>-594.432794696635 208.218722828104 -381.603952138676</t>
  </si>
  <si>
    <t>-602.368960076646 208.215513437608 -465.121335651257</t>
  </si>
  <si>
    <t>-612.002867825103 208.94600798652 -587.397889088054</t>
  </si>
  <si>
    <t>-599.230597368302 209.525185854242 -664.707461680135</t>
  </si>
  <si>
    <t>-605.515616619961 239.905167666696 -533.73519429919</t>
  </si>
  <si>
    <t>-585.293601623447 392.634054763219 -509.156012961911</t>
  </si>
  <si>
    <t>-522.465923920689 425.724998792632 -236.142666833654</t>
  </si>
  <si>
    <t>-307.06862023279 340.727522324849 -218.032791830593</t>
  </si>
  <si>
    <t>-610.035453463416 177.346048195071 -533.75289273058</t>
  </si>
  <si>
    <t>-627.75836700688 25.0231210010018 -505.119714700269</t>
  </si>
  <si>
    <t>-440.286890630579 107.478360689553 -310.506464989507</t>
  </si>
  <si>
    <t>-572.753786167676 307.543231450325 -100.265257365245</t>
  </si>
  <si>
    <t>-597.882893449163 303.973950140122 314.534010855647</t>
  </si>
  <si>
    <t>-650.023533270696 319.146409466163 775.338917946267</t>
  </si>
  <si>
    <t>-499.83886394947 321.573509572865 832.979921199936</t>
  </si>
  <si>
    <t>-532.334774335232 123.59930528393 -98.0544238263402</t>
  </si>
  <si>
    <t>-523.09068122873 107.77237778351 317.116184540125</t>
  </si>
  <si>
    <t>-547.382020072567 45.4624177918192 774.828903517995</t>
  </si>
  <si>
    <t>-396.235729997865 52.3517891664039 829.520387258262</t>
  </si>
  <si>
    <t>9763-20170724T120945.474439100.bin</t>
  </si>
  <si>
    <t>-552.731573153725 215.131779652328 -97.4871652517301</t>
  </si>
  <si>
    <t>-572.944483876392 210.131017497424 -206.225056157255</t>
  </si>
  <si>
    <t>-584.920070708573 208.287277870949 -298.306608931592</t>
  </si>
  <si>
    <t>-594.593593442518 207.379110843324 -381.635628339887</t>
  </si>
  <si>
    <t>-602.519508539021 207.180408886317 -465.15372922674</t>
  </si>
  <si>
    <t>-612.158102335111 207.589698022113 -587.431563356943</t>
  </si>
  <si>
    <t>-599.402489015061 207.946023767789 -664.74513245062</t>
  </si>
  <si>
    <t>-605.707974336176 238.692300042464 -533.847436359483</t>
  </si>
  <si>
    <t>-585.788487096353 391.523493788975 -509.662401858894</t>
  </si>
  <si>
    <t>-523.879986708433 425.072353715459 -236.494938671266</t>
  </si>
  <si>
    <t>-308.380464023845 340.547259386417 -217.416486832517</t>
  </si>
  <si>
    <t>-610.149565541683 176.127881331195 -533.706826934914</t>
  </si>
  <si>
    <t>-627.6061348914 23.8405871145465 -504.72326891029</t>
  </si>
  <si>
    <t>-440.305915231595 106.894672659514 -310.155430742431</t>
  </si>
  <si>
    <t>-573.214820294898 307.065419654877 -100.328752576367</t>
  </si>
  <si>
    <t>-598.353180430868 303.697435040774 314.471545199187</t>
  </si>
  <si>
    <t>-649.858616072384 319.184720884014 775.326133915505</t>
  </si>
  <si>
    <t>-499.654258893802 321.842068092011 832.905715139013</t>
  </si>
  <si>
    <t>-532.486322898574 123.169848970912 -98.0258764371169</t>
  </si>
  <si>
    <t>-523.472475972028 107.383235129513 317.151304431466</t>
  </si>
  <si>
    <t>-547.532651123165 45.4894747390215 774.957833385952</t>
  </si>
  <si>
    <t>-396.403739254998 52.5679522515325 829.673138443025</t>
  </si>
  <si>
    <t>9763-20170724T120945.541178200.bin</t>
  </si>
  <si>
    <t>-553.26801685845 214.254530060429 -97.4613612682224</t>
  </si>
  <si>
    <t>-573.316967038765 209.115167961445 -206.223162805628</t>
  </si>
  <si>
    <t>-585.193943358686 206.998931011541 -298.311650051152</t>
  </si>
  <si>
    <t>-594.798643203105 205.780000059644 -381.644651455887</t>
  </si>
  <si>
    <t>-602.679339501252 205.207744936734 -465.165476360303</t>
  </si>
  <si>
    <t>-612.279976898872 205.004534619056 -587.446667499683</t>
  </si>
  <si>
    <t>-599.585643525709 204.940457079089 -664.771046768954</t>
  </si>
  <si>
    <t>-605.965728211842 236.383678903234 -534.007739867203</t>
  </si>
  <si>
    <t>-586.911624720634 389.435529242679 -510.568938722131</t>
  </si>
  <si>
    <t>-526.622930365691 424.166419150061 -237.187038645763</t>
  </si>
  <si>
    <t>-311.016069605426 340.282429113616 -216.554783632665</t>
  </si>
  <si>
    <t>-610.168813778665 173.803701248061 -533.573663673442</t>
  </si>
  <si>
    <t>-626.969770190145 21.5857434254542 -503.834580344004</t>
  </si>
  <si>
    <t>-440.050423813225 106.17636734526 -309.388933099878</t>
  </si>
  <si>
    <t>-574.112600846657 306.055328595126 -100.41103242055</t>
  </si>
  <si>
    <t>-599.097938949148 303.089330526692 314.401595768557</t>
  </si>
  <si>
    <t>-649.605055491273 319.102944769795 775.308655727597</t>
  </si>
  <si>
    <t>-499.358125274618 321.55685702393 832.786093845822</t>
  </si>
  <si>
    <t>-532.713626431537 122.422337739708 -97.9321193097238</t>
  </si>
  <si>
    <t>-523.973068051704 106.764028043723 317.255877272451</t>
  </si>
  <si>
    <t>-547.970953449617 45.5626817934999 775.135145453253</t>
  </si>
  <si>
    <t>-396.797852337542 52.7484556424565 829.714297073326</t>
  </si>
  <si>
    <t>9763-20170724T120945.574267100.bin</t>
  </si>
  <si>
    <t>-553.495535011582 213.87603400032 -97.4803980101774</t>
  </si>
  <si>
    <t>-573.484545916071 208.671018136299 -206.250083181321</t>
  </si>
  <si>
    <t>-585.313871710749 206.421605163362 -298.341627217873</t>
  </si>
  <si>
    <t>-594.87906767455 205.048906378543 -381.67677587703</t>
  </si>
  <si>
    <t>-602.725176513248 204.291397596532 -465.199174148947</t>
  </si>
  <si>
    <t>-612.282298639784 203.781795453627 -587.483080981811</t>
  </si>
  <si>
    <t>-599.60704631337 203.50383198189 -664.810002584669</t>
  </si>
  <si>
    <t>-606.051591200634 235.298879809828 -534.115588885841</t>
  </si>
  <si>
    <t>-587.592136688347 388.492858210151 -511.114114983721</t>
  </si>
  <si>
    <t>-528.029086630835 423.738896631176 -237.639284168563</t>
  </si>
  <si>
    <t>-312.353476615868 340.205366762801 -216.3153230854</t>
  </si>
  <si>
    <t>-610.125936636156 172.711590305767 -533.536282954394</t>
  </si>
  <si>
    <t>-626.558280621768 20.5160545529484 -503.470719244564</t>
  </si>
  <si>
    <t>-439.875267792167 105.754919677015 -308.995618026998</t>
  </si>
  <si>
    <t>-574.517449655469 305.642541613733 -100.458223846722</t>
  </si>
  <si>
    <t>-599.428897868334 302.791662843591 314.359702981979</t>
  </si>
  <si>
    <t>-649.453305423293 319.097936579286 775.302475106919</t>
  </si>
  <si>
    <t>-499.19644152756 321.757461888606 832.744816537309</t>
  </si>
  <si>
    <t>-532.774839547066 122.080973576666 -97.9130942385524</t>
  </si>
  <si>
    <t>-524.134667207547 106.521051336724 317.280651109873</t>
  </si>
  <si>
    <t>-548.088944751038 45.6239747335007 775.195334664365</t>
  </si>
  <si>
    <t>-396.987932338399 53.4572691775918 829.884795533138</t>
  </si>
  <si>
    <t>9763-20170724T120945.640033400.bin</t>
  </si>
  <si>
    <t>-553.487458735957 212.894472438822 -97.5011309839725</t>
  </si>
  <si>
    <t>-573.317818335984 207.574867127744 -206.294272150144</t>
  </si>
  <si>
    <t>-585.058012433771 205.098442615772 -298.391330592041</t>
  </si>
  <si>
    <t>-594.564376330691 203.465643192987 -381.728660960598</t>
  </si>
  <si>
    <t>-602.375705824419 202.396221751951 -465.250891272184</t>
  </si>
  <si>
    <t>-611.910842161173 201.374481863577 -587.533327148483</t>
  </si>
  <si>
    <t>-599.261200186945 200.707003720232 -664.862185247012</t>
  </si>
  <si>
    <t>-605.806604936964 233.122439656874 -534.288133528104</t>
  </si>
  <si>
    <t>-588.554347411718 386.570493343863 -512.075280351565</t>
  </si>
  <si>
    <t>-530.357503517617 422.893418058597 -238.447166606597</t>
  </si>
  <si>
    <t>-314.44004871098 340.399304236332 -215.580038399509</t>
  </si>
  <si>
    <t>-609.647215238485 170.523149206793 -533.465619630269</t>
  </si>
  <si>
    <t>-625.358547338971 18.3447605930889 -502.922648630535</t>
  </si>
  <si>
    <t>-439.27834748938 104.799340693683 -308.132748389815</t>
  </si>
  <si>
    <t>-574.966825661223 304.640659780818 -100.517702125428</t>
  </si>
  <si>
    <t>-599.961306852376 302.110675900423 314.297247227839</t>
  </si>
  <si>
    <t>-649.12685665305 319.15039519157 775.289611912101</t>
  </si>
  <si>
    <t>-498.855205329149 321.837116769178 832.691852285854</t>
  </si>
  <si>
    <t>-532.213682610602 121.083676590669 -97.8493427337265</t>
  </si>
  <si>
    <t>-524.044478678328 105.740876687486 317.362034584234</t>
  </si>
  <si>
    <t>-547.845185715714 45.5290804863341 775.456084257122</t>
  </si>
  <si>
    <t>-397.062384219575 52.5109504842014 831.130231393346</t>
  </si>
  <si>
    <t>9763-20170724T120945.706211500.bin</t>
  </si>
  <si>
    <t>-553.091637865852 211.89626055847 -97.4467303564012</t>
  </si>
  <si>
    <t>-572.752359863437 206.491441874043 -206.266444529947</t>
  </si>
  <si>
    <t>-584.435992669686 203.851664710478 -298.366256630227</t>
  </si>
  <si>
    <t>-593.928691201371 202.033953746055 -381.701138757019</t>
  </si>
  <si>
    <t>-601.765646846821 200.744995913016 -465.217969527955</t>
  </si>
  <si>
    <t>-611.38289475887 199.366433579346 -587.49041375454</t>
  </si>
  <si>
    <t>-598.749601254687 198.401131198203 -664.818760920051</t>
  </si>
  <si>
    <t>-605.330667659934 231.275038699313 -534.33517278033</t>
  </si>
  <si>
    <t>-589.074802759999 384.914402540284 -512.708821788321</t>
  </si>
  <si>
    <t>-532.446317920638 422.561466620484 -238.930551542786</t>
  </si>
  <si>
    <t>-316.246917155715 341.410710043142 -214.012617562099</t>
  </si>
  <si>
    <t>-608.995147226468 168.667745968049 -533.341333111882</t>
  </si>
  <si>
    <t>-624.155093025621 16.5086636856408 -502.41429149571</t>
  </si>
  <si>
    <t>-438.226849884343 103.810021570863 -307.584405159354</t>
  </si>
  <si>
    <t>-575.028475409242 303.638231626675 -100.525348263435</t>
  </si>
  <si>
    <t>-600.222115035019 301.455504129254 314.279591294324</t>
  </si>
  <si>
    <t>-648.783501448699 319.160339518152 775.299577893113</t>
  </si>
  <si>
    <t>-498.507697753495 321.915566395791 832.687908690686</t>
  </si>
  <si>
    <t>-531.406619136832 120.070159496914 -97.7218231414586</t>
  </si>
  <si>
    <t>-523.866786174893 104.895817211363 317.507616807555</t>
  </si>
  <si>
    <t>-547.600577941739 45.4738810575311 775.739400845814</t>
  </si>
  <si>
    <t>-397.212931456282 52.8667384896785 832.420433700619</t>
  </si>
  <si>
    <t>9763-20170724T120945.739940100.bin</t>
  </si>
  <si>
    <t>-552.912132597082 211.368140687026 -97.4274033039439</t>
  </si>
  <si>
    <t>-572.530636220318 205.928363425909 -206.253115247141</t>
  </si>
  <si>
    <t>-584.192471045346 203.227187750193 -298.353778504871</t>
  </si>
  <si>
    <t>-593.671944508287 201.340686211934 -381.6886652303</t>
  </si>
  <si>
    <t>-601.502810040864 199.970646563023 -465.20482904935</t>
  </si>
  <si>
    <t>-611.119315609149 198.460749395707 -587.475681397382</t>
  </si>
  <si>
    <t>-598.457868705933 197.385841693471 -664.798060264233</t>
  </si>
  <si>
    <t>-605.094641636938 230.428072253807 -534.352800360619</t>
  </si>
  <si>
    <t>-589.329703404689 384.155861941554 -513.019472545934</t>
  </si>
  <si>
    <t>-533.517377288741 422.506458996432 -239.171333708579</t>
  </si>
  <si>
    <t>-317.195825130632 342.084685265564 -212.982665236638</t>
  </si>
  <si>
    <t>-608.704717675835 167.818556964423 -533.295684870983</t>
  </si>
  <si>
    <t>-623.671149431308 15.671392276286 -502.209407492479</t>
  </si>
  <si>
    <t>-437.690906586561 103.290815514903 -307.388614106756</t>
  </si>
  <si>
    <t>-574.986364188584 303.130113466463 -100.546671274845</t>
  </si>
  <si>
    <t>-600.23229177262 301.13392682409 314.255969114113</t>
  </si>
  <si>
    <t>-648.60607576063 319.170856677132 775.295007624502</t>
  </si>
  <si>
    <t>-498.333164228684 321.695225972411 832.701463248239</t>
  </si>
  <si>
    <t>-531.135891085239 119.494039296132 -97.6933322691381</t>
  </si>
  <si>
    <t>-523.871022181224 104.452162728729 317.545841806961</t>
  </si>
  <si>
    <t>-547.627209868747 45.5347417140786 775.824151046387</t>
  </si>
  <si>
    <t>-397.368307497352 53.4267677834623 832.778656578806</t>
  </si>
  <si>
    <t>9763-20170724T120945.772025000.bin</t>
  </si>
  <si>
    <t>-552.776721275185 210.732217933306 -97.4079357718456</t>
  </si>
  <si>
    <t>-572.38756501721 205.281430285115 -206.234379669395</t>
  </si>
  <si>
    <t>-584.028623575703 202.551564435187 -298.336901228317</t>
  </si>
  <si>
    <t>-593.484166985342 200.631041738892 -381.673870677308</t>
  </si>
  <si>
    <t>-601.286394851541 199.219010510054 -465.191842777691</t>
  </si>
  <si>
    <t>-610.856449173186 197.638698227579 -587.465531606939</t>
  </si>
  <si>
    <t>-598.140486148481 196.494299415067 -664.777855753551</t>
  </si>
  <si>
    <t>-604.879521220531 229.638179814898 -534.356551191675</t>
  </si>
  <si>
    <t>-589.520118371961 383.441034515189 -513.255858691937</t>
  </si>
  <si>
    <t>-534.715029040985 422.599609324768 -239.318695966681</t>
  </si>
  <si>
    <t>-318.333202222444 342.718269746281 -211.99841229141</t>
  </si>
  <si>
    <t>-608.434894258075 167.026028034072 -533.26914915309</t>
  </si>
  <si>
    <t>-623.246570379381 14.883920424091 -502.090657847215</t>
  </si>
  <si>
    <t>-437.196128535251 102.703456024235 -307.265839724799</t>
  </si>
  <si>
    <t>-574.906618176965 302.590515990639 -100.549297327056</t>
  </si>
  <si>
    <t>-600.068095749029 300.7964780863 314.259447015376</t>
  </si>
  <si>
    <t>-648.400991795656 319.216237919891 775.290284516271</t>
  </si>
  <si>
    <t>-498.141242037332 321.752338961334 832.730776919026</t>
  </si>
  <si>
    <t>-530.97666306958 118.739749349302 -97.6763280499744</t>
  </si>
  <si>
    <t>-523.857875784707 103.961790885611 317.574886493808</t>
  </si>
  <si>
    <t>-547.689996220429 45.4471834771543 775.902348593673</t>
  </si>
  <si>
    <t>-397.466641199987 52.7335189303551 833.030847448277</t>
  </si>
  <si>
    <t>9763-20170724T120945.842800200.bin</t>
  </si>
  <si>
    <t>-552.682820907435 209.579142919448 -97.3879550255309</t>
  </si>
  <si>
    <t>-572.28135007706 204.087740138252 -206.214570806736</t>
  </si>
  <si>
    <t>-583.89744557932 201.320070449919 -298.319118841331</t>
  </si>
  <si>
    <t>-593.324774655459 199.362934634178 -381.658379622914</t>
  </si>
  <si>
    <t>-601.093053982757 197.911836683465 -465.178905706548</t>
  </si>
  <si>
    <t>-610.607186056513 196.271302906331 -587.456132987184</t>
  </si>
  <si>
    <t>-597.774313130148 195.059234461924 -664.748164594942</t>
  </si>
  <si>
    <t>-604.644095970876 228.296203699715 -534.361096052398</t>
  </si>
  <si>
    <t>-589.894846646898 382.206046891914 -513.591255397303</t>
  </si>
  <si>
    <t>-537.374313197509 422.420067074081 -239.35957785693</t>
  </si>
  <si>
    <t>-320.767021588284 343.840021870728 -210.119520700033</t>
  </si>
  <si>
    <t>-608.220873210179 165.685909555868 -533.242812700722</t>
  </si>
  <si>
    <t>-622.981393876059 13.5339865705889 -502.098858191177</t>
  </si>
  <si>
    <t>-436.706722985307 101.272468837051 -307.199134750599</t>
  </si>
  <si>
    <t>-574.795151073604 301.632922960673 -100.546431943637</t>
  </si>
  <si>
    <t>-599.622386084589 300.103814448042 314.283446867293</t>
  </si>
  <si>
    <t>-647.965284835325 319.301615466777 775.281154082493</t>
  </si>
  <si>
    <t>-497.745122167365 321.985327104476 832.818434994581</t>
  </si>
  <si>
    <t>-530.903152248071 117.442165557542 -97.6574219448179</t>
  </si>
  <si>
    <t>-523.943970397741 103.236325484799 317.616436950986</t>
  </si>
  <si>
    <t>-548.202123102351 45.598506060614 775.993882495264</t>
  </si>
  <si>
    <t>-397.924509458566 53.5700782884107 832.887693262138</t>
  </si>
  <si>
    <t>9763-20170724T120945.905980100.bin</t>
  </si>
  <si>
    <t>-552.877342183223 208.618462239768 -97.414580965429</t>
  </si>
  <si>
    <t>-572.516518248917 203.076632845244 -206.231397820716</t>
  </si>
  <si>
    <t>-584.175639257508 200.313885597115 -298.330530626879</t>
  </si>
  <si>
    <t>-593.643880065338 198.380990108226 -381.665776900885</t>
  </si>
  <si>
    <t>-601.454224736436 196.973282345793 -465.183082200706</t>
  </si>
  <si>
    <t>-611.030251740536 195.417386995194 -587.456669676152</t>
  </si>
  <si>
    <t>-598.046079066934 194.214310137133 -664.723417924405</t>
  </si>
  <si>
    <t>-605.021303585758 227.404686729102 -534.343867856149</t>
  </si>
  <si>
    <t>-590.56826364222 381.338537926682 -513.563041188061</t>
  </si>
  <si>
    <t>-540.484357588861 422.225605993695 -238.975282345932</t>
  </si>
  <si>
    <t>-323.626687551015 344.771523120773 -208.608296622523</t>
  </si>
  <si>
    <t>-608.635393109949 164.795664461583 -533.264265009057</t>
  </si>
  <si>
    <t>-623.442356965573 12.6226492146582 -502.230335054651</t>
  </si>
  <si>
    <t>-436.719933311503 99.805165160974 -307.053378711773</t>
  </si>
  <si>
    <t>-574.826179784231 300.753070125251 -100.582698803387</t>
  </si>
  <si>
    <t>-599.568061300752 299.494882243004 314.253222963176</t>
  </si>
  <si>
    <t>-647.572264334387 319.32760394429 775.254339330658</t>
  </si>
  <si>
    <t>-497.379219199937 322.125285264084 832.856723638634</t>
  </si>
  <si>
    <t>-531.268798717007 116.395816438512 -97.6730446430541</t>
  </si>
  <si>
    <t>-524.616930320235 102.65375451471 317.621429129937</t>
  </si>
  <si>
    <t>-549.279146783655 45.6497779760823 775.989173660022</t>
  </si>
  <si>
    <t>-398.512203575819 52.9202645129794 831.669438635289</t>
  </si>
  <si>
    <t>9763-20170724T120945.937953300.bin</t>
  </si>
  <si>
    <t>-553.143666142136 208.255183722342 -97.4503494981933</t>
  </si>
  <si>
    <t>-572.827083312665 202.704331315902 -206.258619133705</t>
  </si>
  <si>
    <t>-584.534242319739 199.96588882117 -298.352512546393</t>
  </si>
  <si>
    <t>-594.049283660776 198.068297534128 -381.6831977313</t>
  </si>
  <si>
    <t>-601.909128686978 196.710144827858 -465.196684222975</t>
  </si>
  <si>
    <t>-611.56003743305 195.242184495422 -587.465403310812</t>
  </si>
  <si>
    <t>-598.503902859807 194.068541249583 -664.72060070532</t>
  </si>
  <si>
    <t>-605.521940436189 227.191092187188 -534.33313380373</t>
  </si>
  <si>
    <t>-591.189814247024 381.125846701158 -513.482370697876</t>
  </si>
  <si>
    <t>-542.142009539779 422.293597589891 -238.749554436452</t>
  </si>
  <si>
    <t>-325.165571594953 345.438483487755 -207.71651551092</t>
  </si>
  <si>
    <t>-609.128708231494 164.581322102544 -533.296654126909</t>
  </si>
  <si>
    <t>-623.906869835707 12.3899776435564 -502.358462260859</t>
  </si>
  <si>
    <t>-437.070556847491 99.3995193178439 -306.961336723976</t>
  </si>
  <si>
    <t>-574.920155338009 300.375557729438 -100.618033078198</t>
  </si>
  <si>
    <t>-599.581301620064 299.308590731457 314.223289587952</t>
  </si>
  <si>
    <t>-647.374731552823 319.314748529982 775.236143664697</t>
  </si>
  <si>
    <t>-497.193128356445 322.288492825167 832.859430562988</t>
  </si>
  <si>
    <t>-531.690386795186 116.075939807807 -97.7332821520307</t>
  </si>
  <si>
    <t>-525.123262108606 102.46359647286 317.56685075497</t>
  </si>
  <si>
    <t>-549.910132645205 45.8326267558248 775.954395864705</t>
  </si>
  <si>
    <t>-398.906475536983 53.8182444523427 830.890221873329</t>
  </si>
  <si>
    <t>9763-20170724T120946.007649100.bin</t>
  </si>
  <si>
    <t>-553.883982845283 207.643169777356 -97.5286670178275</t>
  </si>
  <si>
    <t>-573.70910295252 202.052964646435 -206.309154087342</t>
  </si>
  <si>
    <t>-585.530735639869 199.352984707511 -298.38960106328</t>
  </si>
  <si>
    <t>-595.145012830704 197.519136569395 -381.71018867489</t>
  </si>
  <si>
    <t>-603.09875723462 196.253262334803 -465.216415571532</t>
  </si>
  <si>
    <t>-612.879755671372 194.951667453532 -587.476586394306</t>
  </si>
  <si>
    <t>-599.689660685782 193.842868873845 -664.710068213499</t>
  </si>
  <si>
    <t>-606.787475238971 226.828540039622 -534.307186401451</t>
  </si>
  <si>
    <t>-592.849839880682 380.796782001755 -513.409001224057</t>
  </si>
  <si>
    <t>-545.630041705139 422.036952805116 -238.367027511055</t>
  </si>
  <si>
    <t>-328.401502416634 346.265736783429 -206.444835325376</t>
  </si>
  <si>
    <t>-610.388420311581 164.216863978319 -533.352480670064</t>
  </si>
  <si>
    <t>-625.110422138756 11.984426570061 -502.590944502814</t>
  </si>
  <si>
    <t>-437.92763284678 98.8250612792162 -306.789929628245</t>
  </si>
  <si>
    <t>-575.429920328807 299.704442044226 -100.705224193585</t>
  </si>
  <si>
    <t>-599.813632302991 298.870171332338 314.153040517341</t>
  </si>
  <si>
    <t>-647.015888470482 319.258998231003 775.20470662252</t>
  </si>
  <si>
    <t>-496.848748445652 322.406546318909 832.856647336641</t>
  </si>
  <si>
    <t>-532.597508970523 115.502175596402 -97.7977245202948</t>
  </si>
  <si>
    <t>-525.896915439426 102.260124667978 317.512285963887</t>
  </si>
  <si>
    <t>-550.834867013606 45.9449159367991 775.975567193806</t>
  </si>
  <si>
    <t>-399.465258297814 53.8130691698998 829.912126851219</t>
  </si>
  <si>
    <t>9763-20170724T120946.039231300.bin</t>
  </si>
  <si>
    <t>-554.249447852427 207.294022677015 -97.5536799733179</t>
  </si>
  <si>
    <t>-574.120010517632 201.665184175215 -206.323938628447</t>
  </si>
  <si>
    <t>-585.91816197613 198.973312951612 -298.407603309194</t>
  </si>
  <si>
    <t>-595.484977934407 197.161615914115 -381.734177707027</t>
  </si>
  <si>
    <t>-603.364542318709 195.931038851762 -465.247890297441</t>
  </si>
  <si>
    <t>-613.006998438948 194.694801873916 -587.519751452469</t>
  </si>
  <si>
    <t>-599.703181445192 193.633920371794 -664.734307073667</t>
  </si>
  <si>
    <t>-606.99120436408 226.544087100565 -534.325257122168</t>
  </si>
  <si>
    <t>-593.325385069208 380.541809366228 -513.415972255163</t>
  </si>
  <si>
    <t>-546.869162909861 421.698366398545 -238.23128108615</t>
  </si>
  <si>
    <t>-329.530655563598 346.307251219182 -206.158365622658</t>
  </si>
  <si>
    <t>-610.560784947507 163.930271452929 -533.410570901434</t>
  </si>
  <si>
    <t>-625.351349622042 11.6939078809162 -502.70861116082</t>
  </si>
  <si>
    <t>-438.154752798602 98.5167474672867 -306.876610323052</t>
  </si>
  <si>
    <t>-575.743916258444 299.273518258964 -100.741585376466</t>
  </si>
  <si>
    <t>-599.999883839318 298.631352942271 314.12444800293</t>
  </si>
  <si>
    <t>-646.861002820429 319.217743451299 775.192352242605</t>
  </si>
  <si>
    <t>-496.690993542133 322.211988286755 832.844981820703</t>
  </si>
  <si>
    <t>-532.980868259386 115.183108981967 -97.7799609494574</t>
  </si>
  <si>
    <t>-526.147998617877 102.201724485372 317.536047218233</t>
  </si>
  <si>
    <t>-551.16866227986 45.9621719101658 776.030351881707</t>
  </si>
  <si>
    <t>-399.677852348496 53.6269219560454 829.655272492336</t>
  </si>
  <si>
    <t>9763-20170724T120946.079380600.bin</t>
  </si>
  <si>
    <t>-554.622112859639 206.918013618268 -97.5622685761306</t>
  </si>
  <si>
    <t>-574.549094017417 201.25185089545 -206.320236713531</t>
  </si>
  <si>
    <t>-586.317017530469 198.556808610433 -298.40769038765</t>
  </si>
  <si>
    <t>-595.824291113345 196.750095036719 -381.741354247326</t>
  </si>
  <si>
    <t>-603.611325436478 195.532043925833 -465.263737462145</t>
  </si>
  <si>
    <t>-613.082137382133 194.320058750054 -587.549397018323</t>
  </si>
  <si>
    <t>-599.68460088902 193.30142228884 -664.748343196782</t>
  </si>
  <si>
    <t>-607.156747254318 226.160052722053 -534.338932270702</t>
  </si>
  <si>
    <t>-593.824135217701 380.189892123588 -513.469004822843</t>
  </si>
  <si>
    <t>-548.018055042936 421.277435249234 -238.165098720819</t>
  </si>
  <si>
    <t>-330.527847022713 346.602635205622 -205.450671925969</t>
  </si>
  <si>
    <t>-610.69609947581 163.543789452456 -533.444180631625</t>
  </si>
  <si>
    <t>-625.489976504412 11.3089109174325 -502.7718314238</t>
  </si>
  <si>
    <t>-438.36042126153 98.0716099421197 -306.887147359753</t>
  </si>
  <si>
    <t>-576.154004366041 298.843359262812 -100.767521023502</t>
  </si>
  <si>
    <t>-600.236287158209 298.36751502447 314.108909549339</t>
  </si>
  <si>
    <t>-646.722322246374 319.152270651921 775.185294210234</t>
  </si>
  <si>
    <t>-496.542099614837 321.994747849735 832.818945193506</t>
  </si>
  <si>
    <t>-533.339468955152 114.88660043532 -97.768072809703</t>
  </si>
  <si>
    <t>-526.406360824829 102.081924479684 317.551726141676</t>
  </si>
  <si>
    <t>-551.446243932128 46.0224651412184 776.080304247518</t>
  </si>
  <si>
    <t>-399.888165745622 53.7276739348936 829.508830874836</t>
  </si>
  <si>
    <t>9763-20170724T120946.139508900.bin</t>
  </si>
  <si>
    <t>-555.427966779233 206.194420045128 -97.567150709203</t>
  </si>
  <si>
    <t>-575.469767591672 200.490568813184 -206.302103892192</t>
  </si>
  <si>
    <t>-587.216004944349 197.799318308044 -298.392240617586</t>
  </si>
  <si>
    <t>-596.654664412907 196.005102298647 -381.733983088546</t>
  </si>
  <si>
    <t>-604.323388570262 194.806624326243 -465.267698140953</t>
  </si>
  <si>
    <t>-613.566272902526 193.628825811125 -587.571075849139</t>
  </si>
  <si>
    <t>-600.050963356891 192.647809309448 -664.750008558499</t>
  </si>
  <si>
    <t>-607.772779334903 225.455790005731 -534.338212317532</t>
  </si>
  <si>
    <t>-595.065305606302 379.544261043697 -513.548183047129</t>
  </si>
  <si>
    <t>-550.693575183818 420.610725299874 -238.006338912075</t>
  </si>
  <si>
    <t>-333.131843203988 346.709634425466 -204.034795641764</t>
  </si>
  <si>
    <t>-611.248395530168 162.835424769298 -533.472589671218</t>
  </si>
  <si>
    <t>-626.047347188665 10.5838476665879 -502.84474034203</t>
  </si>
  <si>
    <t>-439.157243052786 97.2861625635605 -306.790524378476</t>
  </si>
  <si>
    <t>-577.080362158302 298.059240237283 -100.805140867355</t>
  </si>
  <si>
    <t>-600.687236768356 297.87988075606 314.098817096043</t>
  </si>
  <si>
    <t>-646.433168218105 319.066044485284 775.188795724443</t>
  </si>
  <si>
    <t>-496.229333323407 322.181634690601 832.746805895385</t>
  </si>
  <si>
    <t>-534.004894950563 114.232207656201 -97.7456459148301</t>
  </si>
  <si>
    <t>-526.979248166178 101.757676507142 317.582714382124</t>
  </si>
  <si>
    <t>-551.694005854216 46.0826991087226 776.194415005754</t>
  </si>
  <si>
    <t>-400.223798396509 54.4646520915048 829.769955188232</t>
  </si>
  <si>
    <t>9763-20170724T120946.207187700.bin</t>
  </si>
  <si>
    <t>-555.965636908877 205.49558036498 -97.5622758884155</t>
  </si>
  <si>
    <t>-576.129978926848 199.808063620396 -206.275446399102</t>
  </si>
  <si>
    <t>-587.915095893043 197.164198615267 -298.362082467729</t>
  </si>
  <si>
    <t>-597.36214590943 195.424967301735 -381.703896600579</t>
  </si>
  <si>
    <t>-605.012082388879 194.293205864528 -465.240385563413</t>
  </si>
  <si>
    <t>-614.197215877316 193.224651916456 -587.549059035807</t>
  </si>
  <si>
    <t>-600.648732409424 192.242563179786 -664.722160422535</t>
  </si>
  <si>
    <t>-608.455635533066 225.005291391747 -534.283071892707</t>
  </si>
  <si>
    <t>-596.187178079077 379.118868488565 -513.435063069785</t>
  </si>
  <si>
    <t>-553.350220866576 420.648384377416 -237.71979388366</t>
  </si>
  <si>
    <t>-335.674364025091 347.581216879703 -202.692148339211</t>
  </si>
  <si>
    <t>-611.878124968714 162.38165389784 -533.47897233072</t>
  </si>
  <si>
    <t>-626.684369985749 10.1038673476241 -502.948584156036</t>
  </si>
  <si>
    <t>-439.779794871302 96.7707931760801 -306.747270347238</t>
  </si>
  <si>
    <t>-577.812003372307 297.343140632914 -100.805162798133</t>
  </si>
  <si>
    <t>-600.899968772686 297.373111277729 314.127968698738</t>
  </si>
  <si>
    <t>-646.120024963767 319.003987958559 775.221597522902</t>
  </si>
  <si>
    <t>-495.895122924014 322.387212969379 832.709374612173</t>
  </si>
  <si>
    <t>-534.365782673742 113.550506194092 -97.6872535608996</t>
  </si>
  <si>
    <t>-526.904376104629 101.449594158872 317.644555556423</t>
  </si>
  <si>
    <t>-550.88889913521 45.9570444934859 776.437667549556</t>
  </si>
  <si>
    <t>-400.173428261415 55.0183894800134 831.994485003831</t>
  </si>
  <si>
    <t>9763-20170724T120946.237772300.bin</t>
  </si>
  <si>
    <t>-556.210007591471 205.213022007765 -97.5039535117394</t>
  </si>
  <si>
    <t>-576.461830457991 199.525559488211 -206.200995164545</t>
  </si>
  <si>
    <t>-588.287723477194 196.900133594461 -298.282868940286</t>
  </si>
  <si>
    <t>-597.758275900849 195.183736324651 -381.62258655277</t>
  </si>
  <si>
    <t>-605.417863169942 194.081359607251 -465.158478189646</t>
  </si>
  <si>
    <t>-614.601694136673 193.062826684968 -587.467685211984</t>
  </si>
  <si>
    <t>-601.042799621974 192.086246786847 -664.638963427366</t>
  </si>
  <si>
    <t>-608.880020321184 224.823000107463 -534.18718511763</t>
  </si>
  <si>
    <t>-596.79590374886 378.954496229201 -513.303971113436</t>
  </si>
  <si>
    <t>-554.560799234515 420.812106405998 -237.545502461563</t>
  </si>
  <si>
    <t>-336.814048156623 348.012842795154 -202.400783306134</t>
  </si>
  <si>
    <t>-612.263724230844 162.196750726816 -533.411623454559</t>
  </si>
  <si>
    <t>-627.035939092685 9.91334621222359 -502.933847679994</t>
  </si>
  <si>
    <t>-440.08283276335 96.5701351350181 -306.826962069831</t>
  </si>
  <si>
    <t>-578.152813575977 297.039193131188 -100.776792610445</t>
  </si>
  <si>
    <t>-600.904841578025 297.163602711687 314.174978398578</t>
  </si>
  <si>
    <t>-645.989117816566 318.912937800983 775.257763648301</t>
  </si>
  <si>
    <t>-495.746172950155 321.857984004971 832.722452184656</t>
  </si>
  <si>
    <t>-534.54650899609 113.311797937676 -97.5872628870667</t>
  </si>
  <si>
    <t>-526.812047920633 101.345617585618 317.74344532289</t>
  </si>
  <si>
    <t>-550.487252511864 45.9629414024428 776.618131287201</t>
  </si>
  <si>
    <t>-400.143082652336 55.2210339524745 833.140105713488</t>
  </si>
  <si>
    <t>9763-20170724T120946.307960100.bin</t>
  </si>
  <si>
    <t>-556.790973616076 205.029955223992 -97.4305559539914</t>
  </si>
  <si>
    <t>-577.280230040289 199.278955253316 -206.079629479024</t>
  </si>
  <si>
    <t>-589.258247911346 196.644226799659 -298.141665343873</t>
  </si>
  <si>
    <t>-598.845193043958 194.935793049097 -381.468102364514</t>
  </si>
  <si>
    <t>-606.599813027153 193.857266801316 -464.995635232121</t>
  </si>
  <si>
    <t>-615.898253684764 192.890400620093 -587.296722835963</t>
  </si>
  <si>
    <t>-602.332026670499 191.94223089241 -664.467118104585</t>
  </si>
  <si>
    <t>-610.17280325442 224.630617213812 -534.004749030222</t>
  </si>
  <si>
    <t>-598.476209739971 378.783910071702 -513.100584341168</t>
  </si>
  <si>
    <t>-557.184101811683 421.333700717309 -237.305291906652</t>
  </si>
  <si>
    <t>-339.204310124428 349.361684550478 -201.902518065662</t>
  </si>
  <si>
    <t>-613.463449974146 161.998925884455 -533.259308202119</t>
  </si>
  <si>
    <t>-628.065426215123 9.69191362324113 -502.80633147393</t>
  </si>
  <si>
    <t>-440.992640744227 96.3620462472668 -307.108373134791</t>
  </si>
  <si>
    <t>-578.849683180717 296.74209610581 -100.74286802394</t>
  </si>
  <si>
    <t>-600.982455064734 296.947569250461 314.242283212047</t>
  </si>
  <si>
    <t>-645.673638841922 318.8284199292 775.314338217943</t>
  </si>
  <si>
    <t>-495.415447512998 322.087838341592 832.722451019865</t>
  </si>
  <si>
    <t>-535.071108469569 113.292078055612 -97.4928816288815</t>
  </si>
  <si>
    <t>-527.086661235247 101.472978947786 317.83729134949</t>
  </si>
  <si>
    <t>-550.290032873398 45.9993389656522 776.677909944094</t>
  </si>
  <si>
    <t>-400.319178121183 55.1625344791805 834.198269358124</t>
  </si>
  <si>
    <t>9763-20170724T120946.344605800.bin</t>
  </si>
  <si>
    <t>-557.028541601424 205.134679508232 -97.4430773738951</t>
  </si>
  <si>
    <t>-577.600883420126 199.311229564313 -206.072511833752</t>
  </si>
  <si>
    <t>-589.646512345466 196.64692885194 -298.124987675342</t>
  </si>
  <si>
    <t>-599.292571690628 194.923079260991 -381.444339880208</t>
  </si>
  <si>
    <t>-607.103740821469 193.841028234212 -464.966511841545</t>
  </si>
  <si>
    <t>-616.481700604082 192.881462468234 -587.261333634578</t>
  </si>
  <si>
    <t>-602.915990112705 191.950537113894 -664.432009646638</t>
  </si>
  <si>
    <t>-610.755135145945 224.620160591443 -533.968750815663</t>
  </si>
  <si>
    <t>-599.281347742076 378.795557630532 -513.087641268218</t>
  </si>
  <si>
    <t>-558.364461508591 421.68079809906 -237.288404177166</t>
  </si>
  <si>
    <t>-340.320197469887 349.939251017295 -201.814458208737</t>
  </si>
  <si>
    <t>-613.978391788083 161.984696123199 -533.230093356103</t>
  </si>
  <si>
    <t>-628.459196961017 9.67119389463005 -502.755411986344</t>
  </si>
  <si>
    <t>-441.255758482554 96.4603279679413 -307.333600443383</t>
  </si>
  <si>
    <t>-579.097369099403 296.673649579642 -100.76094945296</t>
  </si>
  <si>
    <t>-601.077744217873 296.971378011064 314.232263695721</t>
  </si>
  <si>
    <t>-645.520433070574 318.811990141292 775.324055291399</t>
  </si>
  <si>
    <t>-495.251737738679 322.004276375542 832.708451945874</t>
  </si>
  <si>
    <t>-535.250035773588 113.536115827024 -97.4933200526757</t>
  </si>
  <si>
    <t>-527.282874498166 101.723132287916 317.837429826574</t>
  </si>
  <si>
    <t>-550.32954816643 46.0150963383805 776.649315284702</t>
  </si>
  <si>
    <t>-400.440938709983 55.1612826658011 834.386624268443</t>
  </si>
  <si>
    <t>9763-20170724T120946.375676700.bin</t>
  </si>
  <si>
    <t>-557.211649751673 205.222120579343 -97.4511540478305</t>
  </si>
  <si>
    <t>-577.86616425356 199.322717851946 -206.060956914162</t>
  </si>
  <si>
    <t>-589.97992967775 196.614399202336 -298.10301299665</t>
  </si>
  <si>
    <t>-599.686447231198 194.856851927455 -381.414787123076</t>
  </si>
  <si>
    <t>-607.556578121184 193.747979130123 -464.930945144575</t>
  </si>
  <si>
    <t>-617.018729414925 192.756601662928 -587.219238317138</t>
  </si>
  <si>
    <t>-603.466674477394 191.822976710159 -664.39230361497</t>
  </si>
  <si>
    <t>-611.294531110648 224.510952895933 -533.935751954377</t>
  </si>
  <si>
    <t>-600.088085352544 378.716565162975 -513.131809621277</t>
  </si>
  <si>
    <t>-559.608750975105 421.980128766764 -237.327129992036</t>
  </si>
  <si>
    <t>-341.495522449807 350.553916405489 -201.641777388517</t>
  </si>
  <si>
    <t>-614.439182454149 161.872057069525 -533.184729109168</t>
  </si>
  <si>
    <t>-628.756090764476 9.55321090997791 -502.676301911609</t>
  </si>
  <si>
    <t>-441.481365529161 96.5844450216218 -307.551727760194</t>
  </si>
  <si>
    <t>-579.358361327438 296.609227598521 -100.781046707177</t>
  </si>
  <si>
    <t>-601.170407679601 296.996754149196 314.221014537657</t>
  </si>
  <si>
    <t>-645.367365816983 318.796328850168 775.325526488724</t>
  </si>
  <si>
    <t>-495.087849360757 321.994513525564 832.681041639906</t>
  </si>
  <si>
    <t>-535.361687174679 113.739882882079 -97.4932934488413</t>
  </si>
  <si>
    <t>-527.3680957151 101.919742688838 317.836646513411</t>
  </si>
  <si>
    <t>-550.438132187893 45.9817823931921 776.597016871587</t>
  </si>
  <si>
    <t>-400.577503946519 55.021721570103 834.42342794501</t>
  </si>
  <si>
    <t>9763-20170724T120946.439854800.bin</t>
  </si>
  <si>
    <t>-557.499784826783 205.311721644743 -97.5198197499972</t>
  </si>
  <si>
    <t>-578.259098498751 199.269533719831 -206.101765265606</t>
  </si>
  <si>
    <t>-590.491017935744 196.458992942105 -298.125223532924</t>
  </si>
  <si>
    <t>-600.315408364028 194.615678884013 -381.421255002278</t>
  </si>
  <si>
    <t>-608.314743911539 193.429086024046 -464.92415882983</t>
  </si>
  <si>
    <t>-617.977619493575 192.334720090651 -587.195715334382</t>
  </si>
  <si>
    <t>-604.511698308561 191.380646248676 -664.383598876814</t>
  </si>
  <si>
    <t>-612.262080641923 224.139141986279 -533.941006028431</t>
  </si>
  <si>
    <t>-601.689826091144 378.408300196883 -513.304247220926</t>
  </si>
  <si>
    <t>-562.241052362501 422.286786255861 -237.44729048553</t>
  </si>
  <si>
    <t>-344.017671796472 351.346920403524 -201.466342065233</t>
  </si>
  <si>
    <t>-615.213162229981 161.49091620187 -533.147035855926</t>
  </si>
  <si>
    <t>-629.060194789954 9.1529335705352 -502.495968973666</t>
  </si>
  <si>
    <t>-441.62263315555 96.6935636377734 -307.781966090799</t>
  </si>
  <si>
    <t>-579.657231152913 296.472531450055 -100.874846910843</t>
  </si>
  <si>
    <t>-601.482776921667 297.003174629029 314.126269324218</t>
  </si>
  <si>
    <t>-645.088500222751 318.752309899106 775.293818048725</t>
  </si>
  <si>
    <t>-494.788872772628 321.701894120905 832.610095597975</t>
  </si>
  <si>
    <t>-535.612290601273 113.985386562311 -97.5281618273636</t>
  </si>
  <si>
    <t>-527.458343895604 102.253458043726 317.801230172074</t>
  </si>
  <si>
    <t>-550.878438172284 46.0842591429471 776.468659150565</t>
  </si>
  <si>
    <t>-400.960039804687 55.2344849311712 834.127751403304</t>
  </si>
  <si>
    <t>9763-20170724T120946.477955800.bin</t>
  </si>
  <si>
    <t>-557.609467420547 205.212424072585 -97.5540050592447</t>
  </si>
  <si>
    <t>-578.437473671805 199.114462507875 -206.119726250144</t>
  </si>
  <si>
    <t>-590.745077529842 196.261575968696 -298.131808749799</t>
  </si>
  <si>
    <t>-600.6451361276 194.381654831487 -381.417949106001</t>
  </si>
  <si>
    <t>-608.727416620642 193.161990817389 -464.912504407766</t>
  </si>
  <si>
    <t>-618.519656549107 192.02284682133 -587.173438042702</t>
  </si>
  <si>
    <t>-605.135378845015 191.062080304979 -664.375410738906</t>
  </si>
  <si>
    <t>-612.800821992303 223.848911754919 -533.932201272835</t>
  </si>
  <si>
    <t>-602.493286113679 378.148654276558 -513.349251560491</t>
  </si>
  <si>
    <t>-563.559214229014 422.279151391954 -237.459446853588</t>
  </si>
  <si>
    <t>-345.279479356749 351.564206276328 -201.37782807799</t>
  </si>
  <si>
    <t>-615.645002275677 161.196379158152 -533.120601836376</t>
  </si>
  <si>
    <t>-629.221948394538 8.85050618354262 -502.397040627639</t>
  </si>
  <si>
    <t>-441.796496810431 96.7787889186184 -307.862887306391</t>
  </si>
  <si>
    <t>-579.754731321226 296.383458564944 -100.926263058422</t>
  </si>
  <si>
    <t>-601.558975153309 296.926177806948 314.076074382294</t>
  </si>
  <si>
    <t>-644.939904563512 318.755506084505 775.268196922949</t>
  </si>
  <si>
    <t>-494.637500228343 321.753923573697 832.574460814814</t>
  </si>
  <si>
    <t>-535.778326094688 113.873409838133 -97.5581746926255</t>
  </si>
  <si>
    <t>-527.599559528507 102.240346071661 317.773495775467</t>
  </si>
  <si>
    <t>-551.23158083508 46.1016806537168 776.408784465599</t>
  </si>
  <si>
    <t>-401.188740210104 55.3172507906747 833.732859246121</t>
  </si>
  <si>
    <t>9763-20170724T120946.542499900.bin</t>
  </si>
  <si>
    <t>-558.170788900812 204.874987357734 -97.6358111114732</t>
  </si>
  <si>
    <t>-579.095257901258 198.711038763181 -206.179262131956</t>
  </si>
  <si>
    <t>-591.524423320545 195.804112930656 -298.173193091724</t>
  </si>
  <si>
    <t>-601.551018526646 193.877127037033 -381.443133229938</t>
  </si>
  <si>
    <t>-609.777125715169 192.614428997692 -464.923059633964</t>
  </si>
  <si>
    <t>-619.798431989378 191.419773718382 -587.164859477579</t>
  </si>
  <si>
    <t>-606.604852306316 190.472983045383 -664.399852226712</t>
  </si>
  <si>
    <t>-614.08239291138 223.274688515191 -533.940479409684</t>
  </si>
  <si>
    <t>-604.390873676569 377.62852760889 -513.505202078315</t>
  </si>
  <si>
    <t>-566.547169879737 422.412419924956 -237.568933975762</t>
  </si>
  <si>
    <t>-348.193571522938 352.187585682059 -200.980513855522</t>
  </si>
  <si>
    <t>-616.719957282167 160.613225588528 -533.111934129008</t>
  </si>
  <si>
    <t>-629.81508601897 8.24547631117093 -502.268442772542</t>
  </si>
  <si>
    <t>-442.251725529579 96.9384066047282 -308.176856438673</t>
  </si>
  <si>
    <t>-580.096454024164 296.088464969319 -101.022032356083</t>
  </si>
  <si>
    <t>-601.803956068342 296.723438246186 313.985241232625</t>
  </si>
  <si>
    <t>-644.663671441824 318.755897649922 775.204095751563</t>
  </si>
  <si>
    <t>-494.349623266311 321.654360357642 832.485098770002</t>
  </si>
  <si>
    <t>-536.604936312191 113.525375945445 -97.6641741983673</t>
  </si>
  <si>
    <t>-528.409649417665 102.075939531315 317.672271843147</t>
  </si>
  <si>
    <t>-552.227073201614 46.2124279887958 776.270041316195</t>
  </si>
  <si>
    <t>-401.764916892169 55.7591684464328 832.428980006421</t>
  </si>
  <si>
    <t>9763-20170724T120946.586616500.bin</t>
  </si>
  <si>
    <t>-558.565263071974 204.647028627399 -97.6960632560915</t>
  </si>
  <si>
    <t>-579.546776834347 198.460018457142 -206.227122424015</t>
  </si>
  <si>
    <t>-592.015141056033 195.529121934215 -298.215066524827</t>
  </si>
  <si>
    <t>-602.074087487411 193.578662154202 -381.480615196227</t>
  </si>
  <si>
    <t>-610.329499071215 192.291695119053 -464.957092454968</t>
  </si>
  <si>
    <t>-620.390791537522 191.060089783523 -587.19537123799</t>
  </si>
  <si>
    <t>-607.275539998811 190.126701325452 -664.443715554788</t>
  </si>
  <si>
    <t>-614.688455132047 222.932248208568 -533.979852544359</t>
  </si>
  <si>
    <t>-605.222393823674 377.318582196096 -513.616052911572</t>
  </si>
  <si>
    <t>-568.069064812596 422.436267942534 -237.640351254549</t>
  </si>
  <si>
    <t>-349.701213084607 352.427489595816 -200.724393381784</t>
  </si>
  <si>
    <t>-617.263593567917 160.268466875692 -533.1365709832</t>
  </si>
  <si>
    <t>-630.194696297565 7.90446330187092 -502.24245484734</t>
  </si>
  <si>
    <t>-442.489298995024 96.8750495366785 -308.344659752404</t>
  </si>
  <si>
    <t>-580.336767650027 295.886395098888 -101.080178209266</t>
  </si>
  <si>
    <t>-601.95242688265 296.613832590908 313.931708854207</t>
  </si>
  <si>
    <t>-644.536976325124 318.739588384337 775.16891829617</t>
  </si>
  <si>
    <t>-494.216359040361 321.625024469107 832.433305326927</t>
  </si>
  <si>
    <t>-537.151362570043 113.293327027729 -97.735939000554</t>
  </si>
  <si>
    <t>-528.90862444405 101.955458808093 317.602600953078</t>
  </si>
  <si>
    <t>-552.842932134193 46.3077076212046 776.199760177489</t>
  </si>
  <si>
    <t>-402.103644343143 56.0905700244937 831.569443306564</t>
  </si>
  <si>
    <t>9763-20170724T120946.638261100.bin</t>
  </si>
  <si>
    <t>-559.407619141307 204.172302418639 -97.8003135318586</t>
  </si>
  <si>
    <t>-580.509440045321 197.951569784607 -206.30618573919</t>
  </si>
  <si>
    <t>-593.065446120807 194.984656382262 -298.281024578069</t>
  </si>
  <si>
    <t>-603.198165841368 192.999377263455 -381.536791990815</t>
  </si>
  <si>
    <t>-611.522665720651 191.674577616533 -465.005777396412</t>
  </si>
  <si>
    <t>-621.679761473158 190.385430206068 -587.235516230326</t>
  </si>
  <si>
    <t>-608.715726786717 189.471466702877 -664.509718332471</t>
  </si>
  <si>
    <t>-615.9774741768 222.284513532311 -534.036170124107</t>
  </si>
  <si>
    <t>-606.82223034446 376.696725833056 -513.776136526483</t>
  </si>
  <si>
    <t>-571.043887393956 422.357609312852 -237.707980596945</t>
  </si>
  <si>
    <t>-352.639681973132 352.969648626047 -199.847249363252</t>
  </si>
  <si>
    <t>-618.468394698815 159.617559566938 -533.168263133835</t>
  </si>
  <si>
    <t>-631.174634901814 7.24053537851569 -502.235013187237</t>
  </si>
  <si>
    <t>-443.307940419821 96.4426187302292 -308.687558286686</t>
  </si>
  <si>
    <t>-580.941731744473 295.477673111351 -101.188714524199</t>
  </si>
  <si>
    <t>-602.171734398179 296.341511275184 313.842776886873</t>
  </si>
  <si>
    <t>-644.261569144785 318.71090995248 775.110442894327</t>
  </si>
  <si>
    <t>-493.932268695304 321.572293753943 832.353065711129</t>
  </si>
  <si>
    <t>-538.222975725982 112.807456710197 -97.8666669530552</t>
  </si>
  <si>
    <t>-529.642247179754 101.8190869588 317.474439716615</t>
  </si>
  <si>
    <t>-554.109089163057 46.4652071158209 776.08906565594</t>
  </si>
  <si>
    <t>-402.745578851695 56.0803960687842 829.759093893557</t>
  </si>
  <si>
    <t>9763-20170724T120946.709959100.bin</t>
  </si>
  <si>
    <t>-560.004427994462 203.634110406545 -97.9164817419531</t>
  </si>
  <si>
    <t>-581.294415237694 197.362149948729 -206.38251690331</t>
  </si>
  <si>
    <t>-594.024087875879 194.376375231732 -298.332988506646</t>
  </si>
  <si>
    <t>-604.319202968926 192.383116055511 -381.568713597419</t>
  </si>
  <si>
    <t>-612.811054132833 191.061039913854 -465.020921516899</t>
  </si>
  <si>
    <t>-623.217929463211 189.787360524459 -587.229725382542</t>
  </si>
  <si>
    <t>-610.396917084664 188.853069006675 -664.527512794993</t>
  </si>
  <si>
    <t>-617.4291431624 221.68068228077 -534.03619346107</t>
  </si>
  <si>
    <t>-608.513858232335 376.106919495839 -513.777647614266</t>
  </si>
  <si>
    <t>-573.98705553502 422.27143305904 -237.633947089663</t>
  </si>
  <si>
    <t>-355.589133519152 353.169935702388 -199.216856538388</t>
  </si>
  <si>
    <t>-619.873756187063 159.011973497153 -533.174871158039</t>
  </si>
  <si>
    <t>-632.43076855974 6.61345142849905 -502.266715044494</t>
  </si>
  <si>
    <t>-444.182659714998 95.9039130245092 -309.052049684544</t>
  </si>
  <si>
    <t>-581.389952240836 294.903286823269 -101.280600806391</t>
  </si>
  <si>
    <t>-602.30703736834 295.951591918553 313.766365079471</t>
  </si>
  <si>
    <t>-644.022213099753 318.640827431789 775.057239048328</t>
  </si>
  <si>
    <t>-493.693149538632 321.293867451906 832.310740788047</t>
  </si>
  <si>
    <t>-538.93475176534 112.276776327696 -97.9724035176358</t>
  </si>
  <si>
    <t>-530.115070459723 101.706659654945 317.374518211588</t>
  </si>
  <si>
    <t>-555.118256607064 46.5773793047517 776.030366588851</t>
  </si>
  <si>
    <t>-403.300710329997 56.2172192099349 828.397702022451</t>
  </si>
  <si>
    <t>9763-20170724T120946.742547000.bin</t>
  </si>
  <si>
    <t>-560.172551359258 203.376751483594 -97.9570455661375</t>
  </si>
  <si>
    <t>-581.572515274195 197.093312625388 -206.400813754889</t>
  </si>
  <si>
    <t>-594.418102111913 194.115721723981 -298.335338879109</t>
  </si>
  <si>
    <t>-604.826734403172 192.138034313713 -381.55721432148</t>
  </si>
  <si>
    <t>-613.440893710786 190.839968023908 -464.997426305967</t>
  </si>
  <si>
    <t>-624.03571018849 189.611661223891 -587.190507469827</t>
  </si>
  <si>
    <t>-611.285173271265 188.676514815773 -664.500106620857</t>
  </si>
  <si>
    <t>-618.187834317888 221.486297205939 -533.992230703122</t>
  </si>
  <si>
    <t>-609.445231054652 375.914610680838 -513.715972225795</t>
  </si>
  <si>
    <t>-575.462635724066 422.358273301694 -237.55163989144</t>
  </si>
  <si>
    <t>-356.996613289539 353.628970760904 -198.855346056776</t>
  </si>
  <si>
    <t>-620.585628926635 158.815401832102 -533.154239218361</t>
  </si>
  <si>
    <t>-633.0369495558 6.39945952909602 -502.276108643706</t>
  </si>
  <si>
    <t>-444.545984553899 95.7349235955585 -309.29315323619</t>
  </si>
  <si>
    <t>-581.539620999899 294.664665779088 -101.315241496539</t>
  </si>
  <si>
    <t>-602.249987940406 295.790417061412 313.741854043915</t>
  </si>
  <si>
    <t>-643.874990523518 318.649580375126 775.021740483398</t>
  </si>
  <si>
    <t>-493.553462706393 321.581719564444 832.281299682747</t>
  </si>
  <si>
    <t>-539.123579500784 111.990645564836 -97.996757575504</t>
  </si>
  <si>
    <t>-530.304477256864 101.529555791385 317.352959862071</t>
  </si>
  <si>
    <t>-555.448232623202 46.5426496032985 776.042393326319</t>
  </si>
  <si>
    <t>-403.464146823544 55.379434876337 828.067162895592</t>
  </si>
  <si>
    <t>9763-20170724T120946.774632300.bin</t>
  </si>
  <si>
    <t>-560.331502509899 203.184222027666 -98.0160680675212</t>
  </si>
  <si>
    <t>-581.872008218604 196.896154271001 -206.431720137074</t>
  </si>
  <si>
    <t>-594.847068320208 193.927440189473 -298.348375738726</t>
  </si>
  <si>
    <t>-605.377064321028 191.963045902039 -381.555338642486</t>
  </si>
  <si>
    <t>-614.116793220048 190.685053704922 -464.9826115614</t>
  </si>
  <si>
    <t>-624.899819034842 189.493132623069 -587.159619081756</t>
  </si>
  <si>
    <t>-612.209966575074 188.564557560459 -664.479231942078</t>
  </si>
  <si>
    <t>-618.992543135984 221.352706144423 -533.958896031944</t>
  </si>
  <si>
    <t>-610.461622123252 375.790222784975 -513.646142043658</t>
  </si>
  <si>
    <t>-576.988443767156 422.453848811683 -237.45655018805</t>
  </si>
  <si>
    <t>-358.422042371817 354.153773825238 -198.567511713368</t>
  </si>
  <si>
    <t>-621.343995684304 158.679881751273 -533.140070848881</t>
  </si>
  <si>
    <t>-633.65284556979 6.24557996164708 -502.304224337605</t>
  </si>
  <si>
    <t>-444.913280384897 95.6508237044068 -309.571134183829</t>
  </si>
  <si>
    <t>-581.658412998894 294.478305886562 -101.370625171591</t>
  </si>
  <si>
    <t>-602.118343693642 295.666584711078 313.698735494464</t>
  </si>
  <si>
    <t>-643.733074491742 318.641798361294 774.956308616287</t>
  </si>
  <si>
    <t>-493.415963833043 321.655369768459 832.223224536109</t>
  </si>
  <si>
    <t>-539.341385147204 111.807748033124 -98.0432067494899</t>
  </si>
  <si>
    <t>-530.476008524204 101.386177343428 317.306494802955</t>
  </si>
  <si>
    <t>-555.696054442124 46.5412195397141 776.016617386321</t>
  </si>
  <si>
    <t>-403.643373210033 55.3662962760372 827.842453499848</t>
  </si>
  <si>
    <t>9763-20170724T120946.838391100.bin</t>
  </si>
  <si>
    <t>-560.700994358649 202.946825316113 -98.1112956601147</t>
  </si>
  <si>
    <t>-582.607430216599 196.640901894965 -206.452573657274</t>
  </si>
  <si>
    <t>-595.822807970251 193.710362947862 -298.336228041662</t>
  </si>
  <si>
    <t>-606.541281281835 191.801784069342 -381.520373571479</t>
  </si>
  <si>
    <t>-615.440524699763 190.600313985489 -464.931966977802</t>
  </si>
  <si>
    <t>-626.424063544591 189.543824154506 -587.092445229855</t>
  </si>
  <si>
    <t>-613.837722902556 188.710614001997 -664.429951640498</t>
  </si>
  <si>
    <t>-620.49462675748 221.347006983598 -533.860330263173</t>
  </si>
  <si>
    <t>-612.273402260485 375.789603234235 -513.404434339393</t>
  </si>
  <si>
    <t>-579.831168007241 422.920388351741 -237.17128504623</t>
  </si>
  <si>
    <t>-361.137270074626 355.096629901101 -198.165518633897</t>
  </si>
  <si>
    <t>-622.714493781515 158.668098191218 -533.118652260362</t>
  </si>
  <si>
    <t>-634.748387866529 6.20658078044994 -502.334756760708</t>
  </si>
  <si>
    <t>-445.54425101148 95.7553758733843 -310.178306019791</t>
  </si>
  <si>
    <t>-581.996712482252 294.239438056161 -101.479430358262</t>
  </si>
  <si>
    <t>-601.785050662613 295.445516394486 313.622415280581</t>
  </si>
  <si>
    <t>-643.472027827751 318.5814223935 774.843424750048</t>
  </si>
  <si>
    <t>-493.159080314131 321.552409351182 832.12364838267</t>
  </si>
  <si>
    <t>-539.761675818215 111.571971695617 -98.1242974746256</t>
  </si>
  <si>
    <t>-530.756419216178 101.344807858717 317.227255453623</t>
  </si>
  <si>
    <t>-555.985197612567 46.5346735703486 775.991203668338</t>
  </si>
  <si>
    <t>-403.919182851277 55.4429065464133 827.76379857645</t>
  </si>
  <si>
    <t>9763-20170724T120946.875490000.bin</t>
  </si>
  <si>
    <t>-560.966978862887 202.92864653086 -98.1491472795856</t>
  </si>
  <si>
    <t>-583.039213199779 196.586655726304 -206.454611176257</t>
  </si>
  <si>
    <t>-596.358526285341 193.651951674898 -298.323169275431</t>
  </si>
  <si>
    <t>-607.155736987052 191.748840665805 -381.497243957782</t>
  </si>
  <si>
    <t>-616.118127198503 190.562661041037 -464.90236124845</t>
  </si>
  <si>
    <t>-627.176869422515 189.537835860075 -587.056219646824</t>
  </si>
  <si>
    <t>-614.649440357666 188.750535610041 -664.403906788413</t>
  </si>
  <si>
    <t>-621.247752243292 221.328253682563 -533.816573201909</t>
  </si>
  <si>
    <t>-613.249145909986 375.774602377131 -513.313036814299</t>
  </si>
  <si>
    <t>-581.328826720121 423.068804364616 -237.046946164403</t>
  </si>
  <si>
    <t>-362.567411443336 355.66285342298 -197.697091775228</t>
  </si>
  <si>
    <t>-623.401014069378 158.646813285859 -533.095732283876</t>
  </si>
  <si>
    <t>-635.252426071068 6.16396500013911 -502.350070433823</t>
  </si>
  <si>
    <t>-446.021493193949 95.8220394126238 -310.431811586679</t>
  </si>
  <si>
    <t>-582.283933293745 294.231271544162 -101.52778065451</t>
  </si>
  <si>
    <t>-601.743189812694 295.377530928617 313.589806592744</t>
  </si>
  <si>
    <t>-643.32015715755 318.60747634053 774.802835983303</t>
  </si>
  <si>
    <t>-493.013515747358 321.847041879731 832.084919054329</t>
  </si>
  <si>
    <t>-540.009130914352 111.561689093612 -98.1408745310127</t>
  </si>
  <si>
    <t>-530.808103012767 101.427156123213 317.208662846374</t>
  </si>
  <si>
    <t>-556.12398815824 46.6256621190071 775.992289585649</t>
  </si>
  <si>
    <t>-404.084694382045 56.0143081576946 827.758156590476</t>
  </si>
  <si>
    <t>9763-20170724T120946.945266900.bin</t>
  </si>
  <si>
    <t>-561.576196258394 202.918743581691 -98.1857761929573</t>
  </si>
  <si>
    <t>-583.900636691347 196.479960103843 -206.433879982951</t>
  </si>
  <si>
    <t>-597.382773019248 193.521920763505 -298.27785179485</t>
  </si>
  <si>
    <t>-608.305262856517 191.617515975752 -381.435665757353</t>
  </si>
  <si>
    <t>-617.3704240553 190.449910064496 -464.829825806195</t>
  </si>
  <si>
    <t>-628.553460755518 189.47448500073 -586.972849600366</t>
  </si>
  <si>
    <t>-616.158602015046 188.762249333494 -664.342539673596</t>
  </si>
  <si>
    <t>-622.653641305918 221.246033130155 -533.718767566506</t>
  </si>
  <si>
    <t>-615.238269493749 375.727384999916 -513.258018415225</t>
  </si>
  <si>
    <t>-584.534842627199 423.272645907194 -236.897132840045</t>
  </si>
  <si>
    <t>-365.751160326187 356.294053785341 -196.945995137471</t>
  </si>
  <si>
    <t>-624.639301864161 158.558824906428 -533.036264616147</t>
  </si>
  <si>
    <t>-636.092480129862 6.03018533586192 -502.361802767375</t>
  </si>
  <si>
    <t>-446.778564810485 95.9594371430494 -310.508411635682</t>
  </si>
  <si>
    <t>-583.050365215329 294.097527732634 -101.574158957438</t>
  </si>
  <si>
    <t>-601.919286547731 295.247535633211 313.570665110872</t>
  </si>
  <si>
    <t>-643.101294267437 318.556701351944 774.774442928746</t>
  </si>
  <si>
    <t>-492.785123868492 321.41145445143 832.051971590755</t>
  </si>
  <si>
    <t>-540.419647194236 111.658955655389 -98.1518135335224</t>
  </si>
  <si>
    <t>-530.932889162871 101.600962897049 317.193140988655</t>
  </si>
  <si>
    <t>-556.138556564114 46.5843857031778 775.981572901659</t>
  </si>
  <si>
    <t>-404.259596174083 56.0484754629472 828.202682895915</t>
  </si>
  <si>
    <t>9763-20170724T120946.974345100.bin</t>
  </si>
  <si>
    <t>-561.859086419585 202.971124261404 -98.1449753022569</t>
  </si>
  <si>
    <t>-584.275446867143 196.483079788999 -206.37125379449</t>
  </si>
  <si>
    <t>-597.829854864452 193.509534572528 -298.204013403726</t>
  </si>
  <si>
    <t>-608.814418551217 191.600320640755 -381.353431892349</t>
  </si>
  <si>
    <t>-617.938303604415 190.438077227581 -464.741272372883</t>
  </si>
  <si>
    <t>-629.203117591032 189.480374643521 -586.876984064481</t>
  </si>
  <si>
    <t>-616.885771378713 188.793198643959 -664.259239158729</t>
  </si>
  <si>
    <t>-623.319942305694 221.245952835156 -533.61740963773</t>
  </si>
  <si>
    <t>-616.238208755922 375.74214487537 -513.150740591083</t>
  </si>
  <si>
    <t>-586.17814824505 423.351207333254 -236.730200310345</t>
  </si>
  <si>
    <t>-367.303558792725 356.983216329791 -196.261380866966</t>
  </si>
  <si>
    <t>-625.20046461821 158.555220842184 -532.95254528851</t>
  </si>
  <si>
    <t>-636.394922570551 6.00470714610833 -502.295508997555</t>
  </si>
  <si>
    <t>-446.992391687006 96.1834261806112 -310.32936756187</t>
  </si>
  <si>
    <t>-583.455969930544 294.092939469563 -101.551504704584</t>
  </si>
  <si>
    <t>-602.040072933605 295.287049580716 313.606054708698</t>
  </si>
  <si>
    <t>-642.964469153439 318.591763678917 774.800611254411</t>
  </si>
  <si>
    <t>-492.645339526431 321.84019789119 832.049671081531</t>
  </si>
  <si>
    <t>-540.551721542325 111.751842322289 -98.0958896587262</t>
  </si>
  <si>
    <t>-530.984182696819 101.693934202428 317.247217564688</t>
  </si>
  <si>
    <t>-555.945400782583 46.5249456234205 776.063244699645</t>
  </si>
  <si>
    <t>-404.268650403961 56.2620774480665 828.819089334332</t>
  </si>
  <si>
    <t>9763-20170724T120947.040111800.bin</t>
  </si>
  <si>
    <t>-562.469296387527 203.124858461851 -98.0008263641045</t>
  </si>
  <si>
    <t>-585.049799704689 196.539029215059 -206.186970692075</t>
  </si>
  <si>
    <t>-598.703193199023 193.530633382538 -298.004057874576</t>
  </si>
  <si>
    <t>-609.760160265273 191.605402977803 -381.143468905055</t>
  </si>
  <si>
    <t>-618.938701360139 190.444718364725 -464.525405643557</t>
  </si>
  <si>
    <t>-630.2634923258 189.508273990162 -586.655752934736</t>
  </si>
  <si>
    <t>-618.084555311307 188.86361837925 -664.060356453109</t>
  </si>
  <si>
    <t>-624.481252268772 221.268412631285 -533.381644666418</t>
  </si>
  <si>
    <t>-618.189201451653 375.791492045502 -512.87239934</t>
  </si>
  <si>
    <t>-589.525986259503 423.668515392844 -236.349722570841</t>
  </si>
  <si>
    <t>-370.428962248467 358.663884333 -194.883907038961</t>
  </si>
  <si>
    <t>-626.107233278655 158.570175020006 -532.750171986479</t>
  </si>
  <si>
    <t>-636.678570456205 5.95544928047889 -502.177730992657</t>
  </si>
  <si>
    <t>-447.400501856043 96.8152649564008 -310.050492543026</t>
  </si>
  <si>
    <t>-584.327590676625 294.058547631552 -101.439935513786</t>
  </si>
  <si>
    <t>-602.402889189182 295.287009852237 313.739998177836</t>
  </si>
  <si>
    <t>-642.735018306421 318.552381163438 774.937560855744</t>
  </si>
  <si>
    <t>-492.395856523198 321.691496175184 832.13983724098</t>
  </si>
  <si>
    <t>-540.938627635893 112.065429636047 -97.9207435633016</t>
  </si>
  <si>
    <t>-531.367353208651 101.848558925656 317.418416344046</t>
  </si>
  <si>
    <t>-555.597686062071 46.562582507682 776.284305532123</t>
  </si>
  <si>
    <t>-404.361903125279 57.3383173239326 830.093701334015</t>
  </si>
  <si>
    <t>9763-20170724T120947.072197100.bin</t>
  </si>
  <si>
    <t>-562.831950132247 203.16632618535 -97.9277095392453</t>
  </si>
  <si>
    <t>-585.451139912607 196.543945776471 -206.103667996515</t>
  </si>
  <si>
    <t>-599.13312157786 193.525747461245 -297.916095864809</t>
  </si>
  <si>
    <t>-610.213797970797 191.598760358499 -381.052314105769</t>
  </si>
  <si>
    <t>-619.413933846855 190.444321823032 -464.431938213409</t>
  </si>
  <si>
    <t>-630.767487965706 189.52701105205 -586.559670462501</t>
  </si>
  <si>
    <t>-618.655325638309 188.914854687489 -663.975074383171</t>
  </si>
  <si>
    <t>-625.04099504724 221.28029777945 -533.275749567681</t>
  </si>
  <si>
    <t>-619.143318762138 375.815651554082 -512.735185012851</t>
  </si>
  <si>
    <t>-591.200354025009 423.84684844078 -236.16556876191</t>
  </si>
  <si>
    <t>-371.971298681331 359.695422882937 -194.073358877109</t>
  </si>
  <si>
    <t>-626.530263497315 158.578784652023 -532.666323725352</t>
  </si>
  <si>
    <t>-636.78593764841 5.93119377519929 -502.156526186591</t>
  </si>
  <si>
    <t>-447.619274541367 97.1784741971478 -309.947983017971</t>
  </si>
  <si>
    <t>-584.774295353545 293.993585794873 -101.376739477386</t>
  </si>
  <si>
    <t>-602.635407115912 295.287010077523 313.81226803332</t>
  </si>
  <si>
    <t>-642.619132315686 318.551518309422 775.020632469905</t>
  </si>
  <si>
    <t>-492.269356164377 321.76120903682 832.191195668304</t>
  </si>
  <si>
    <t>-541.214987120042 112.195684966034 -97.8439514410192</t>
  </si>
  <si>
    <t>-531.571638811537 101.891867855685 317.491330416671</t>
  </si>
  <si>
    <t>-555.561534689568 46.5698456817333 776.35894568389</t>
  </si>
  <si>
    <t>-404.445237877476 57.5667220140901 830.458315867364</t>
  </si>
  <si>
    <t>9763-20170724T120947.141046300.bin</t>
  </si>
  <si>
    <t>-563.735106700381 202.907336748561 -97.8941048479226</t>
  </si>
  <si>
    <t>-586.439726961302 196.240833734084 -206.049262203614</t>
  </si>
  <si>
    <t>-600.176823605156 193.213566888511 -297.853189414888</t>
  </si>
  <si>
    <t>-611.299637017679 191.286501851155 -380.983779222008</t>
  </si>
  <si>
    <t>-620.534028553671 190.142278828871 -464.359889930874</t>
  </si>
  <si>
    <t>-631.928831743623 189.25053924278 -586.48399491757</t>
  </si>
  <si>
    <t>-619.909292429593 188.714497630025 -663.914270583734</t>
  </si>
  <si>
    <t>-626.299746250642 220.995522084768 -533.184493896194</t>
  </si>
  <si>
    <t>-621.107099668807 375.551425718677 -512.585340437023</t>
  </si>
  <si>
    <t>-594.81812449018 424.05182749757 -235.935295475203</t>
  </si>
  <si>
    <t>-375.451538848244 361.088582933708 -192.778977464249</t>
  </si>
  <si>
    <t>-627.557995356407 158.288340184838 -532.609393185316</t>
  </si>
  <si>
    <t>-637.240627867696 5.5793141236943 -502.232236575557</t>
  </si>
  <si>
    <t>-448.175497826085 97.6833645202241 -309.802441431326</t>
  </si>
  <si>
    <t>-585.904619463077 293.673386458548 -101.32960965177</t>
  </si>
  <si>
    <t>-603.178928084134 295.087192493631 313.883849733292</t>
  </si>
  <si>
    <t>-642.428597224831 318.481145536576 775.128702591967</t>
  </si>
  <si>
    <t>-492.048834418791 321.663370669295 832.221736803458</t>
  </si>
  <si>
    <t>-541.950963563181 111.992826599539 -97.8685693546181</t>
  </si>
  <si>
    <t>-531.971505996806 101.823936247792 317.462181732625</t>
  </si>
  <si>
    <t>-555.747416098091 46.6020180792932 776.303557225951</t>
  </si>
  <si>
    <t>-404.692250882194 57.6972793690427 830.55344089153</t>
  </si>
  <si>
    <t>9763-20170724T120947.175138700.bin</t>
  </si>
  <si>
    <t>-564.213786087396 202.69119969322 -97.9458996417469</t>
  </si>
  <si>
    <t>-586.948538870501 195.999268094376 -206.09327426667</t>
  </si>
  <si>
    <t>-600.701935368972 192.957552022258 -297.894202103443</t>
  </si>
  <si>
    <t>-611.835289828276 191.019077213635 -381.023289774474</t>
  </si>
  <si>
    <t>-621.076116963451 189.86517099771 -464.398328313649</t>
  </si>
  <si>
    <t>-632.475628591334 188.961536005753 -586.521856201605</t>
  </si>
  <si>
    <t>-620.484184847529 188.46537355419 -663.956766561242</t>
  </si>
  <si>
    <t>-626.901163260526 220.712711755734 -533.220719980113</t>
  </si>
  <si>
    <t>-622.056189320963 375.273817475972 -512.60991151516</t>
  </si>
  <si>
    <t>-596.610898870915 424.039684278286 -235.927703118045</t>
  </si>
  <si>
    <t>-377.200800406272 361.687302181778 -192.110567889059</t>
  </si>
  <si>
    <t>-628.046035415357 158.00341388929 -532.649651466601</t>
  </si>
  <si>
    <t>-637.462492028254 5.26075070621505 -502.34145421966</t>
  </si>
  <si>
    <t>-448.405292825969 97.6928062221059 -309.743814955244</t>
  </si>
  <si>
    <t>-586.522835622164 293.445297851257 -101.353877769176</t>
  </si>
  <si>
    <t>-603.493609064733 294.887925666534 313.871974886196</t>
  </si>
  <si>
    <t>-642.345692103377 318.438615312271 775.141215496978</t>
  </si>
  <si>
    <t>-491.945021439741 321.378742713533 832.192093622005</t>
  </si>
  <si>
    <t>-542.295164949657 111.791312009454 -97.9435640117489</t>
  </si>
  <si>
    <t>-532.216522706886 101.694992810825 317.386592579255</t>
  </si>
  <si>
    <t>-555.897816801383 46.5948994343498 776.242840556124</t>
  </si>
  <si>
    <t>-404.841236913239 57.8682589408365 830.451993397143</t>
  </si>
  <si>
    <t>9763-20170724T120947.239991400.bin</t>
  </si>
  <si>
    <t>-565.231183080968 202.325726942144 -98.1064472584475</t>
  </si>
  <si>
    <t>-588.003437101123 195.599713757311 -206.243737715207</t>
  </si>
  <si>
    <t>-601.794894591329 192.535010917153 -298.038375927186</t>
  </si>
  <si>
    <t>-612.964677569997 190.575127196868 -381.16200262196</t>
  </si>
  <si>
    <t>-622.244304051561 189.400879555452 -464.532500851271</t>
  </si>
  <si>
    <t>-633.702993906043 188.469211056368 -586.650222016634</t>
  </si>
  <si>
    <t>-621.748366755046 188.036725581531 -664.091142923199</t>
  </si>
  <si>
    <t>-628.210703188605 220.234703296906 -533.348763168492</t>
  </si>
  <si>
    <t>-624.069348642874 374.809753604075 -512.731180822186</t>
  </si>
  <si>
    <t>-600.306589802968 424.166141663672 -236.003985621765</t>
  </si>
  <si>
    <t>-380.828651872359 362.807151504247 -191.137055749734</t>
  </si>
  <si>
    <t>-629.139337269811 157.521376566243 -532.78319729711</t>
  </si>
  <si>
    <t>-638.01148594032 4.71300375738747 -502.608243140263</t>
  </si>
  <si>
    <t>-448.919694913479 97.6432229341954 -309.675513208302</t>
  </si>
  <si>
    <t>-587.782881629447 293.045508410407 -101.444873570611</t>
  </si>
  <si>
    <t>-604.222670724698 294.56422985362 313.802109156631</t>
  </si>
  <si>
    <t>-642.143050385987 318.425251269455 775.138706734255</t>
  </si>
  <si>
    <t>-491.71008632565 321.537994476469 832.095489357971</t>
  </si>
  <si>
    <t>-543.038976090264 111.460188412341 -98.1666201989942</t>
  </si>
  <si>
    <t>-532.931676448309 101.341030407696 317.162298399562</t>
  </si>
  <si>
    <t>-556.296267792647 46.6502725487251 776.085030015146</t>
  </si>
  <si>
    <t>-405.201323025114 58.4714306938588 830.070211175622</t>
  </si>
  <si>
    <t>9763-20170724T120947.276079300.bin</t>
  </si>
  <si>
    <t>-565.738954022037 202.168219886617 -98.1896908232577</t>
  </si>
  <si>
    <t>-588.502823041199 195.434771971856 -206.328314586165</t>
  </si>
  <si>
    <t>-602.320769921761 192.369795276825 -298.11884379767</t>
  </si>
  <si>
    <t>-613.527996723867 190.411911482978 -381.237423319154</t>
  </si>
  <si>
    <t>-622.858759308504 189.24386846594 -464.602376397787</t>
  </si>
  <si>
    <t>-634.407196761327 188.325909551036 -586.711798088702</t>
  </si>
  <si>
    <t>-622.484668428369 187.926981236053 -664.158036920617</t>
  </si>
  <si>
    <t>-628.934939920471 220.086017082517 -533.405231414082</t>
  </si>
  <si>
    <t>-625.085529046426 374.663917170096 -512.782526829386</t>
  </si>
  <si>
    <t>-602.155720331833 424.339360436589 -236.04220126645</t>
  </si>
  <si>
    <t>-382.621121227936 363.498829660018 -190.748589667152</t>
  </si>
  <si>
    <t>-629.744747444924 157.371273696976 -532.857345162019</t>
  </si>
  <si>
    <t>-638.330740589731 4.53827935161803 -502.71573642948</t>
  </si>
  <si>
    <t>-449.058782240122 97.6210928345135 -309.640178523968</t>
  </si>
  <si>
    <t>-588.347929778901 292.890374635484 -101.502287248268</t>
  </si>
  <si>
    <t>-604.582724165693 294.437039302888 313.752611669651</t>
  </si>
  <si>
    <t>-642.054262815288 318.392044341566 775.127526251554</t>
  </si>
  <si>
    <t>-491.600461589777 321.475626099561 832.030746775467</t>
  </si>
  <si>
    <t>-543.456073183983 111.266922016349 -98.2781837552069</t>
  </si>
  <si>
    <t>-533.367357468122 101.126227520405 317.050565972282</t>
  </si>
  <si>
    <t>-556.51615553934 46.6182279091349 776.007930725362</t>
  </si>
  <si>
    <t>-405.357567449936 58.3664180587721 829.830687668706</t>
  </si>
  <si>
    <t>9763-20170724T120947.338755900.bin</t>
  </si>
  <si>
    <t>-566.813479498939 201.881691260886 -98.3455876359369</t>
  </si>
  <si>
    <t>-589.610547083854 195.142204404894 -206.476855967448</t>
  </si>
  <si>
    <t>-603.478625254543 192.062363635363 -298.259283725821</t>
  </si>
  <si>
    <t>-614.741066151643 190.086848688494 -381.370127543681</t>
  </si>
  <si>
    <t>-624.137234503389 188.900456097766 -464.727337801654</t>
  </si>
  <si>
    <t>-635.793395173668 187.954947324679 -586.826458127983</t>
  </si>
  <si>
    <t>-623.910726109969 187.590234593295 -664.278859419857</t>
  </si>
  <si>
    <t>-630.371308033578 219.728297670417 -533.522615845402</t>
  </si>
  <si>
    <t>-627.103861674992 374.344082747031 -512.990463877597</t>
  </si>
  <si>
    <t>-605.852863297855 424.619802033971 -236.224579937921</t>
  </si>
  <si>
    <t>-386.169712987437 364.845914911133 -190.236197763583</t>
  </si>
  <si>
    <t>-630.986285157564 157.011430627829 -532.97830889704</t>
  </si>
  <si>
    <t>-639.068168241408 4.1639234823856 -502.815962389339</t>
  </si>
  <si>
    <t>-449.319086856836 97.3011941056056 -309.423507207249</t>
  </si>
  <si>
    <t>-589.44154035051 292.698058391292 -101.634525612566</t>
  </si>
  <si>
    <t>-605.219312008491 294.254124171161 313.637957387254</t>
  </si>
  <si>
    <t>-641.900790520404 318.308592550011 775.085026457465</t>
  </si>
  <si>
    <t>-491.404464413297 321.189767771517 831.88637636036</t>
  </si>
  <si>
    <t>-544.546842856392 110.9038352479 -98.4734299586838</t>
  </si>
  <si>
    <t>-534.408146793712 100.795168810531 316.854868535788</t>
  </si>
  <si>
    <t>-557.00093648155 46.586723602556 775.880984406529</t>
  </si>
  <si>
    <t>-405.659117657511 57.8101825481895 829.299201877273</t>
  </si>
  <si>
    <t>9763-20170724T120947.376857600.bin</t>
  </si>
  <si>
    <t>-567.399258378316 201.787431867069 -98.4326588525097</t>
  </si>
  <si>
    <t>-590.200795202423 195.045575365788 -206.562857901348</t>
  </si>
  <si>
    <t>-604.073310320322 191.924103700336 -298.343259051691</t>
  </si>
  <si>
    <t>-615.341235937782 189.895391227203 -381.451879463933</t>
  </si>
  <si>
    <t>-624.745360129035 188.640035122215 -464.807372535994</t>
  </si>
  <si>
    <t>-636.41618368829 187.577916495048 -586.903866887878</t>
  </si>
  <si>
    <t>-624.54828172426 187.198446288892 -664.358568628322</t>
  </si>
  <si>
    <t>-631.011555708389 219.402533386155 -533.628889916132</t>
  </si>
  <si>
    <t>-627.989725476471 374.042839738153 -513.242091485097</t>
  </si>
  <si>
    <t>-607.688681459455 424.739361698335 -236.481632536285</t>
  </si>
  <si>
    <t>-387.990554187992 365.296885541152 -190.136909044944</t>
  </si>
  <si>
    <t>-631.578677445012 156.685583314682 -533.029072344292</t>
  </si>
  <si>
    <t>-639.454482863101 3.82910715400794 -502.855014030136</t>
  </si>
  <si>
    <t>-449.695774470655 96.9046428728047 -309.428887966106</t>
  </si>
  <si>
    <t>-589.98421854234 292.650901403922 -101.706780841864</t>
  </si>
  <si>
    <t>-605.524300631624 294.224480632091 313.574624330993</t>
  </si>
  <si>
    <t>-641.828091072306 318.263845694839 775.059867746867</t>
  </si>
  <si>
    <t>-491.311569730257 320.958169523603 831.816580876275</t>
  </si>
  <si>
    <t>-545.187283456113 110.790734404645 -98.554710125509</t>
  </si>
  <si>
    <t>-534.94899503326 100.714966980381 316.771993213135</t>
  </si>
  <si>
    <t>-557.208463029026 46.5847047974044 775.823154987804</t>
  </si>
  <si>
    <t>-405.813298783244 57.7476382675088 829.102915560831</t>
  </si>
  <si>
    <t>9763-20170724T120947.443085800.bin</t>
  </si>
  <si>
    <t>-568.553271187332 201.856310529189 -98.5491863371996</t>
  </si>
  <si>
    <t>-591.372454264836 195.070992885966 -206.67294273469</t>
  </si>
  <si>
    <t>-605.285559794853 191.83084814805 -298.443163788387</t>
  </si>
  <si>
    <t>-616.602583700407 189.660413075546 -381.541599396038</t>
  </si>
  <si>
    <t>-626.069515928057 188.23025472476 -464.886965056552</t>
  </si>
  <si>
    <t>-637.848371266146 186.876590301508 -586.970367973628</t>
  </si>
  <si>
    <t>-626.03404892369 186.428453949788 -664.432761883888</t>
  </si>
  <si>
    <t>-632.409298826173 218.828432667809 -533.77508620618</t>
  </si>
  <si>
    <t>-629.579068141517 373.520522480624 -513.761129828726</t>
  </si>
  <si>
    <t>-611.009178466865 425.33469524112 -237.086102283712</t>
  </si>
  <si>
    <t>-391.433452033696 366.24141083117 -189.725780210838</t>
  </si>
  <si>
    <t>-632.950519781106 156.112664900506 -533.027385882905</t>
  </si>
  <si>
    <t>-640.59368571131 3.27470166619651 -502.708204612363</t>
  </si>
  <si>
    <t>-451.253358360916 96.732007046623 -309.619985992854</t>
  </si>
  <si>
    <t>-591.140122313997 292.786808899303 -101.836302511647</t>
  </si>
  <si>
    <t>-606.177876848018 294.354684421144 313.46361059243</t>
  </si>
  <si>
    <t>-641.669034148408 318.2315371069 775.014702482016</t>
  </si>
  <si>
    <t>-491.113942304195 321.038784003781 831.663730174787</t>
  </si>
  <si>
    <t>-546.313782986152 110.818130698052 -98.6586016568644</t>
  </si>
  <si>
    <t>-535.798778174557 100.780066269743 316.662032815043</t>
  </si>
  <si>
    <t>-557.445746363891 46.5848890960317 775.79284014648</t>
  </si>
  <si>
    <t>-406.092125684828 58.489509234864 829.029877651584</t>
  </si>
  <si>
    <t>9763-20170724T120947.507261100.bin</t>
  </si>
  <si>
    <t>-569.642395343226 201.858610754277 -98.6488839600099</t>
  </si>
  <si>
    <t>-592.559026594568 195.0149219978 -206.748383504944</t>
  </si>
  <si>
    <t>-606.574780741918 191.611603583091 -298.496983498977</t>
  </si>
  <si>
    <t>-617.995197291803 189.24814179207 -381.575975618043</t>
  </si>
  <si>
    <t>-627.578421901575 187.57802081412 -464.903600123409</t>
  </si>
  <si>
    <t>-639.542955334036 185.822915167829 -586.963994958375</t>
  </si>
  <si>
    <t>-627.788145773923 185.1368760931 -664.433652078088</t>
  </si>
  <si>
    <t>-634.023146281272 217.949693971269 -533.882224701932</t>
  </si>
  <si>
    <t>-631.39096733697 372.706783405063 -514.377317369115</t>
  </si>
  <si>
    <t>-614.257730167366 425.932727551784 -237.87776759247</t>
  </si>
  <si>
    <t>-394.837967898698 367.047535750108 -189.545246806559</t>
  </si>
  <si>
    <t>-634.562830711111 155.236625483422 -532.92766908078</t>
  </si>
  <si>
    <t>-641.899438178551 2.43545231301141 -502.359607618338</t>
  </si>
  <si>
    <t>-452.991276050201 96.5277240014457 -309.964433993061</t>
  </si>
  <si>
    <t>-592.247872717315 292.784081568281 -101.947444669376</t>
  </si>
  <si>
    <t>-606.815631123436 294.467102612929 313.368728275837</t>
  </si>
  <si>
    <t>-641.533111712064 318.181859724152 774.969517247197</t>
  </si>
  <si>
    <t>-490.928575843672 320.718929737801 831.499767433076</t>
  </si>
  <si>
    <t>-547.407260130826 110.786658582012 -98.7312981312747</t>
  </si>
  <si>
    <t>-536.479281600339 100.983851928301 316.584313318105</t>
  </si>
  <si>
    <t>-557.585303410591 46.7397288874047 775.765758604929</t>
  </si>
  <si>
    <t>-406.346430298073 59.228845811283 829.194822999979</t>
  </si>
  <si>
    <t>9763-20170724T120947.540353500.bin</t>
  </si>
  <si>
    <t>-570.273934881701 201.843217523306 -98.6856984829343</t>
  </si>
  <si>
    <t>-593.2475654594 194.977504769739 -206.771550190354</t>
  </si>
  <si>
    <t>-607.323448309638 191.508055777675 -298.508492969932</t>
  </si>
  <si>
    <t>-618.804586502998 189.064976410891 -381.57694408226</t>
  </si>
  <si>
    <t>-628.455520164121 187.296817894337 -464.894799925531</t>
  </si>
  <si>
    <t>-640.527735054276 185.377760287464 -586.941931522421</t>
  </si>
  <si>
    <t>-628.806238459696 184.558165806005 -664.41547254134</t>
  </si>
  <si>
    <t>-634.983321896474 217.575919082964 -533.906137848835</t>
  </si>
  <si>
    <t>-632.593540408478 372.367559766105 -514.660203309224</t>
  </si>
  <si>
    <t>-615.97354369118 426.267865546733 -238.259859569115</t>
  </si>
  <si>
    <t>-396.60567092551 367.419300033774 -189.648091083819</t>
  </si>
  <si>
    <t>-635.477717672944 154.863983986257 -532.87120883639</t>
  </si>
  <si>
    <t>-642.5979094337 2.06668013671765 -502.202062702226</t>
  </si>
  <si>
    <t>-453.819814270507 96.3987773625508 -310.259658267448</t>
  </si>
  <si>
    <t>-592.898086614861 292.800257383681 -101.993602011467</t>
  </si>
  <si>
    <t>-607.100579922286 294.50217190889 313.335187749649</t>
  </si>
  <si>
    <t>-641.459230677133 318.16464456685 774.955779255906</t>
  </si>
  <si>
    <t>-490.836891147236 320.608929409757 831.442570399019</t>
  </si>
  <si>
    <t>-548.032929384893 110.762370445562 -98.7565545127031</t>
  </si>
  <si>
    <t>-536.759280747566 101.0761634111 316.552562412665</t>
  </si>
  <si>
    <t>-557.603484563743 46.7801491607424 775.765063516944</t>
  </si>
  <si>
    <t>-406.452079498492 59.6166133979032 829.359126465145</t>
  </si>
  <si>
    <t>9763-20170724T120947.572437800.bin</t>
  </si>
  <si>
    <t>-570.911131116987 201.80739461903 -98.7130806606076</t>
  </si>
  <si>
    <t>-593.940855327673 194.912126813056 -206.785315599752</t>
  </si>
  <si>
    <t>-608.083254599261 191.374916072576 -298.509360692409</t>
  </si>
  <si>
    <t>-619.633296660963 188.853312264838 -381.565789765029</t>
  </si>
  <si>
    <t>-629.362846660145 186.99014919302 -464.872470229961</t>
  </si>
  <si>
    <t>-641.561327784262 184.914129845461 -586.904393663416</t>
  </si>
  <si>
    <t>-629.885107574718 183.959899897445 -664.383329081918</t>
  </si>
  <si>
    <t>-635.984581376209 217.180501861799 -533.913669709873</t>
  </si>
  <si>
    <t>-633.826281421716 372.011604192056 -514.916335143355</t>
  </si>
  <si>
    <t>-617.801300493908 426.44532801032 -238.585562661465</t>
  </si>
  <si>
    <t>-398.40947653906 367.926987093506 -189.684081848341</t>
  </si>
  <si>
    <t>-636.432988014592 154.469402380321 -532.802049948208</t>
  </si>
  <si>
    <t>-643.323206975139 1.68927550171475 -502.014046193695</t>
  </si>
  <si>
    <t>-454.598111372955 96.0936799514129 -310.535721224523</t>
  </si>
  <si>
    <t>-593.578019332915 292.811102668764 -102.022707223662</t>
  </si>
  <si>
    <t>-607.405969013474 294.560048309675 313.318482414391</t>
  </si>
  <si>
    <t>-641.38972734571 318.137440941236 774.949463489605</t>
  </si>
  <si>
    <t>-490.746365971449 320.433528405784 831.386437732046</t>
  </si>
  <si>
    <t>-548.638017212737 110.692886186808 -98.7740958536028</t>
  </si>
  <si>
    <t>-537.034629296749 101.12400465911 316.528698946376</t>
  </si>
  <si>
    <t>-557.607574808266 46.7455319243684 775.75719338929</t>
  </si>
  <si>
    <t>-406.490631937349 59.202830025748 829.537447683587</t>
  </si>
  <si>
    <t>9763-20170724T120947.641234100.bin</t>
  </si>
  <si>
    <t>-572.071183238322 201.672412684606 -98.7729821620696</t>
  </si>
  <si>
    <t>-595.233795061606 194.70830478013 -206.812257647452</t>
  </si>
  <si>
    <t>-609.48688978726 191.033890062507 -298.513812670085</t>
  </si>
  <si>
    <t>-621.13835546503 188.355017915094 -381.551129091943</t>
  </si>
  <si>
    <t>-630.972484377106 186.302057035788 -464.841091427462</t>
  </si>
  <si>
    <t>-643.328482044877 183.913174549212 -586.851687025658</t>
  </si>
  <si>
    <t>-631.717418574368 182.731548990214 -664.337089673446</t>
  </si>
  <si>
    <t>-637.741870038725 216.315810954412 -533.945029517404</t>
  </si>
  <si>
    <t>-636.088952155439 371.20528403864 -515.413343098652</t>
  </si>
  <si>
    <t>-621.379599888561 426.888723933008 -239.25832113061</t>
  </si>
  <si>
    <t>-401.932267086292 369.220081551583 -189.602206416292</t>
  </si>
  <si>
    <t>-638.07171156533 153.60689175744 -532.683902042165</t>
  </si>
  <si>
    <t>-644.481882704773 0.84768563126886 -501.691057722852</t>
  </si>
  <si>
    <t>-456.06228572602 95.2287833953524 -311.379437460437</t>
  </si>
  <si>
    <t>-594.798670153983 292.649307962627 -102.08869483152</t>
  </si>
  <si>
    <t>-607.98330470328 294.52599039715 313.272898651182</t>
  </si>
  <si>
    <t>-641.275791855467 318.021099938887 774.937608681326</t>
  </si>
  <si>
    <t>-490.588760801373 320.21562540162 831.262026234589</t>
  </si>
  <si>
    <t>-549.709459492052 110.56394597892 -98.8248397067598</t>
  </si>
  <si>
    <t>-537.610607079665 101.255619767763 316.469737522615</t>
  </si>
  <si>
    <t>-557.681342213726 46.7826277052955 775.733421189058</t>
  </si>
  <si>
    <t>-406.682112572178 59.6329013176678 829.751391145967</t>
  </si>
  <si>
    <t>9763-20170724T120947.706912200.bin</t>
  </si>
  <si>
    <t>-573.303618798561 201.495442047472 -98.8313453590916</t>
  </si>
  <si>
    <t>-596.605108222773 194.451974214485 -206.835668008938</t>
  </si>
  <si>
    <t>-610.986561370319 190.653684294243 -298.512119716444</t>
  </si>
  <si>
    <t>-622.759653659401 187.83755074368 -381.527784516251</t>
  </si>
  <si>
    <t>-632.722041787442 185.622979242594 -464.798323580919</t>
  </si>
  <si>
    <t>-645.27384232092 182.970511139155 -586.783302338483</t>
  </si>
  <si>
    <t>-633.746799218953 181.625786673295 -664.27864850229</t>
  </si>
  <si>
    <t>-639.643874672306 215.487464563156 -533.951693405392</t>
  </si>
  <si>
    <t>-638.311618566015 370.428264083933 -515.810320737733</t>
  </si>
  <si>
    <t>-624.954014852911 427.444602521422 -239.858697687423</t>
  </si>
  <si>
    <t>-405.515321473663 370.674864701817 -189.140234091085</t>
  </si>
  <si>
    <t>-639.888621459327 152.781086298596 -532.562989722084</t>
  </si>
  <si>
    <t>-646.006240254082 0.0526605921729697 -501.361559781971</t>
  </si>
  <si>
    <t>-457.996231867085 94.9790504866064 -312.609314843497</t>
  </si>
  <si>
    <t>-596.223937675029 292.493415604542 -102.164293351785</t>
  </si>
  <si>
    <t>-608.562653337417 294.523003373283 313.222594738071</t>
  </si>
  <si>
    <t>-641.112773021858 317.988665223183 774.926175146581</t>
  </si>
  <si>
    <t>-490.388155486958 320.314040465078 831.144479915227</t>
  </si>
  <si>
    <t>-550.776854820073 110.371641739408 -98.9028295964316</t>
  </si>
  <si>
    <t>-538.076671163518 101.353628471621 316.380203996962</t>
  </si>
  <si>
    <t>-557.81585013055 46.7416718022312 775.653380424625</t>
  </si>
  <si>
    <t>-406.798134483578 58.7944040599152 829.803249022583</t>
  </si>
  <si>
    <t>9763-20170724T120947.742041000.bin</t>
  </si>
  <si>
    <t>-573.944805661418 201.386975482937 -98.8620684922196</t>
  </si>
  <si>
    <t>-597.363111627393 194.30446460985 -206.838569369763</t>
  </si>
  <si>
    <t>-611.839527133411 190.457263689174 -298.498046353541</t>
  </si>
  <si>
    <t>-623.69700483958 187.588956920056 -381.499958724035</t>
  </si>
  <si>
    <t>-633.742622025012 185.314295569314 -464.758913945059</t>
  </si>
  <si>
    <t>-646.415224591564 182.564419726551 -586.729229685997</t>
  </si>
  <si>
    <t>-634.9388986995 181.151615474617 -664.230916179798</t>
  </si>
  <si>
    <t>-640.747789218473 215.123613899361 -533.927696280964</t>
  </si>
  <si>
    <t>-639.533724086856 370.086320659934 -515.958425038359</t>
  </si>
  <si>
    <t>-626.803826069426 427.769383194887 -240.115750528343</t>
  </si>
  <si>
    <t>-407.397575675884 371.309405697835 -188.913280054379</t>
  </si>
  <si>
    <t>-640.961501249472 152.418070559278 -532.491835853504</t>
  </si>
  <si>
    <t>-458.939605317131 94.9198415266924 -313.051778679479</t>
  </si>
  <si>
    <t>-597.010045113661 292.345990961499 -102.179654689603</t>
  </si>
  <si>
    <t>-608.862932053595 294.483391804746 313.220797570518</t>
  </si>
  <si>
    <t>-641.068089666501 317.874530899054 774.935723661448</t>
  </si>
  <si>
    <t>-490.318771779259 319.958896209268 831.097412346035</t>
  </si>
  <si>
    <t>-551.2790189623 110.309864054222 -98.9578163896979</t>
  </si>
  <si>
    <t>-538.263452412441 101.519345025212 316.320311608448</t>
  </si>
  <si>
    <t>-557.885880619187 46.8384181929782 775.599942686725</t>
  </si>
  <si>
    <t>-406.949587753937 59.5905624069594 829.816603591049</t>
  </si>
  <si>
    <t>9763-20170724T120947.807218000.bin</t>
  </si>
  <si>
    <t>-575.241651129345 201.107426680588 -98.9542861344312</t>
  </si>
  <si>
    <t>-598.913584528754 193.971842931689 -206.87193982317</t>
  </si>
  <si>
    <t>-613.586538364981 190.053419318041 -298.49715252427</t>
  </si>
  <si>
    <t>-625.614527456201 187.106634217136 -381.471641989847</t>
  </si>
  <si>
    <t>-635.824478959766 184.739192852594 -464.708050439895</t>
  </si>
  <si>
    <t>-648.730429742778 181.838722431924 -586.650408157145</t>
  </si>
  <si>
    <t>-637.375987678596 180.322474019298 -664.16815830458</t>
  </si>
  <si>
    <t>-643.013805967825 214.463641339729 -533.894717045809</t>
  </si>
  <si>
    <t>-642.264345946898 369.460784106566 -516.219903427257</t>
  </si>
  <si>
    <t>-630.325840120257 427.832202630394 -240.486606261267</t>
  </si>
  <si>
    <t>-410.825926309759 372.739540571765 -188.207350903302</t>
  </si>
  <si>
    <t>-643.120980064054 151.759305224761 -532.39162153548</t>
  </si>
  <si>
    <t>-460.581745759841 94.6848248942497 -313.242064672458</t>
  </si>
  <si>
    <t>-598.529077791957 292.008186992759 -102.222733184034</t>
  </si>
  <si>
    <t>-609.548108677758 294.331626402779 313.199693985414</t>
  </si>
  <si>
    <t>-640.946603584712 317.747526407276 774.940359792541</t>
  </si>
  <si>
    <t>-490.144500339793 319.993044377719 830.953905974942</t>
  </si>
  <si>
    <t>-552.371018229358 110.078433880341 -99.0727228338025</t>
  </si>
  <si>
    <t>-538.433988257159 101.86793775255 316.187332248991</t>
  </si>
  <si>
    <t>-558.035921823431 47.0074720091407 775.462833449337</t>
  </si>
  <si>
    <t>-407.19938546658 60.3891450480915 829.805065710013</t>
  </si>
  <si>
    <t>9763-20170724T120947.843475500.bin</t>
  </si>
  <si>
    <t>-575.885278761714 200.94554649504 -99.0118438844448</t>
  </si>
  <si>
    <t>-599.678926621747 193.778227699649 -206.90058342927</t>
  </si>
  <si>
    <t>-614.446120840419 189.840646382775 -298.509817340196</t>
  </si>
  <si>
    <t>-626.555444599298 186.877385342649 -381.47214333232</t>
  </si>
  <si>
    <t>-636.842739889885 184.495170801361 -464.698402045745</t>
  </si>
  <si>
    <t>-649.857440241296 181.573760123784 -586.628751172723</t>
  </si>
  <si>
    <t>-638.579538174051 180.03957509119 -664.157317602664</t>
  </si>
  <si>
    <t>-644.123878986731 214.207785501271 -533.880471990489</t>
  </si>
  <si>
    <t>-643.638256812597 369.215219413192 -516.280018003717</t>
  </si>
  <si>
    <t>-632.152308872888 427.839219855561 -240.58118082379</t>
  </si>
  <si>
    <t>-412.556448339794 373.796984318481 -187.612984820288</t>
  </si>
  <si>
    <t>-644.169554174857 151.503280598106 -532.373167863648</t>
  </si>
  <si>
    <t>-461.409137063154 94.71755832387 -313.095681303391</t>
  </si>
  <si>
    <t>-599.286816683742 291.801763120189 -102.246014897247</t>
  </si>
  <si>
    <t>-609.90606554131 294.230287442962 313.186207582732</t>
  </si>
  <si>
    <t>-640.885767007864 317.695795624892 774.941444136503</t>
  </si>
  <si>
    <t>-490.058814713155 319.905708889482 830.889341756965</t>
  </si>
  <si>
    <t>-552.879165372739 109.941258625306 -99.1532117965519</t>
  </si>
  <si>
    <t>-538.558471234004 102.028193302047 316.099616095093</t>
  </si>
  <si>
    <t>-558.096334712445 47.0720249364349 775.380812264228</t>
  </si>
  <si>
    <t>-407.320110578336 60.7869010840252 829.807332546077</t>
  </si>
  <si>
    <t>9763-20170724T120947.876564000.bin</t>
  </si>
  <si>
    <t>-576.463580898113 200.704562434963 -99.0700586220212</t>
  </si>
  <si>
    <t>-600.383186137623 193.522183035484 -206.929959553011</t>
  </si>
  <si>
    <t>-615.249743729962 189.583855745789 -298.523118591225</t>
  </si>
  <si>
    <t>-627.445329912678 186.623504053671 -381.472726891386</t>
  </si>
  <si>
    <t>-637.815512947818 184.247542132225 -464.689033253483</t>
  </si>
  <si>
    <t>-650.947346998517 181.338778259032 -586.607167675169</t>
  </si>
  <si>
    <t>-639.759168105389 179.819097691109 -664.148836591705</t>
  </si>
  <si>
    <t>-645.196289435229 213.967462894952 -533.857292398335</t>
  </si>
  <si>
    <t>-644.91149333978 368.974421545448 -516.301003354137</t>
  </si>
  <si>
    <t>-633.953310109016 427.722015155211 -240.606901840496</t>
  </si>
  <si>
    <t>-414.351084303492 374.150420320175 -187.188939395629</t>
  </si>
  <si>
    <t>-645.174189360712 151.262635469895 -532.363711481429</t>
  </si>
  <si>
    <t>-461.972573421349 94.6990836033488 -312.718284723431</t>
  </si>
  <si>
    <t>-599.986056213807 291.56160340483 -102.267218265502</t>
  </si>
  <si>
    <t>-610.211964158242 294.09957917739 313.174246000356</t>
  </si>
  <si>
    <t>-640.84507477662 317.604320208949 774.943438995738</t>
  </si>
  <si>
    <t>-489.991534220679 319.780810669316 830.821101041006</t>
  </si>
  <si>
    <t>-553.293973751582 109.677884862112 -99.2580733325822</t>
  </si>
  <si>
    <t>-538.772983627351 102.107184988872 315.994242836077</t>
  </si>
  <si>
    <t>-558.127691563379 46.9791614268913 775.293684532546</t>
  </si>
  <si>
    <t>-407.340044905187 60.1659958579439 829.819068879964</t>
  </si>
  <si>
    <t>9763-20170724T120947.941301400.bin</t>
  </si>
  <si>
    <t>-577.536147534681 200.375254906787 -99.1798336158514</t>
  </si>
  <si>
    <t>-601.683457116691 193.237696699415 -206.991941488768</t>
  </si>
  <si>
    <t>-616.719360811769 189.335637945467 -298.559053390121</t>
  </si>
  <si>
    <t>-629.058675636419 186.404686221248 -381.488473622768</t>
  </si>
  <si>
    <t>-639.563578016766 184.055983080328 -464.688642069324</t>
  </si>
  <si>
    <t>-652.882465804491 181.184685614872 -586.587348536602</t>
  </si>
  <si>
    <t>-641.886240972029 179.725274534269 -664.157625594727</t>
  </si>
  <si>
    <t>-647.120579063733 213.797348957817 -533.828663499524</t>
  </si>
  <si>
    <t>-647.283449062193 368.811237924713 -516.220368910467</t>
  </si>
  <si>
    <t>-637.194956346094 427.232292031478 -240.423761597238</t>
  </si>
  <si>
    <t>-417.502046202783 374.882384326366 -186.173871541038</t>
  </si>
  <si>
    <t>-646.955833169827 151.092124663779 -532.3697473142</t>
  </si>
  <si>
    <t>-463.351172414801 94.9638438569345 -311.861139385398</t>
  </si>
  <si>
    <t>-601.212417081807 291.193715104315 -102.288266274337</t>
  </si>
  <si>
    <t>-610.736558267268 293.780422435836 313.169517195814</t>
  </si>
  <si>
    <t>-640.758401137615 317.435930524711 774.948094966489</t>
  </si>
  <si>
    <t>-489.846027409489 319.345669255062 830.676222972953</t>
  </si>
  <si>
    <t>-554.230032666594 109.496273035373 -99.4635222603476</t>
  </si>
  <si>
    <t>-539.210194916563 102.226693568266 315.776413310507</t>
  </si>
  <si>
    <t>-558.270667631568 47.0489037241355 775.070553310899</t>
  </si>
  <si>
    <t>-407.527627632699 60.1539426813715 829.738529565073</t>
  </si>
  <si>
    <t>9763-20170724T120948.006479500.bin</t>
  </si>
  <si>
    <t>-578.479555576237 199.84981063478 -99.3600154009937</t>
  </si>
  <si>
    <t>-602.7863806462 192.746811458934 -207.138497225571</t>
  </si>
  <si>
    <t>-617.929911481954 188.899190896318 -298.690226121394</t>
  </si>
  <si>
    <t>-630.354437929404 186.024459439858 -381.608877722595</t>
  </si>
  <si>
    <t>-640.932356957127 183.739642322189 -464.8014566027</t>
  </si>
  <si>
    <t>-654.344165341861 180.9699629668 -586.692432590188</t>
  </si>
  <si>
    <t>-643.528635857965 179.622683268021 -664.290167093775</t>
  </si>
  <si>
    <t>-648.611919121462 213.538683599073 -533.903415253681</t>
  </si>
  <si>
    <t>-649.251027143416 368.532518782227 -516.148966867031</t>
  </si>
  <si>
    <t>-640.176020665856 426.621122903539 -240.247006329402</t>
  </si>
  <si>
    <t>-420.453811970491 374.958609659106 -185.459607484697</t>
  </si>
  <si>
    <t>-648.306392464454 150.832182685274 -532.512188247666</t>
  </si>
  <si>
    <t>-464.667649014651 95.2108115013489 -311.579493123263</t>
  </si>
  <si>
    <t>-602.403130133087 290.587881314984 -102.335052059466</t>
  </si>
  <si>
    <t>-611.358378102725 293.277893789976 313.134724961843</t>
  </si>
  <si>
    <t>-640.629729045505 317.333907111226 774.940232401969</t>
  </si>
  <si>
    <t>-489.675288586474 319.105573825381 830.559017098919</t>
  </si>
  <si>
    <t>-554.973181330321 108.912633734885 -99.7099438808137</t>
  </si>
  <si>
    <t>-539.524889766859 102.590278975345 315.529711676547</t>
  </si>
  <si>
    <t>-558.454549354954 47.1703199362839 774.813058509936</t>
  </si>
  <si>
    <t>-407.7793714462 60.8274745615947 829.533312966906</t>
  </si>
  <si>
    <t>9763-20170724T120948.044228200.bin</t>
  </si>
  <si>
    <t>-579.121872274204 199.418232876745 -99.4453679513991</t>
  </si>
  <si>
    <t>-603.430527309385 192.318715723413 -207.223809745727</t>
  </si>
  <si>
    <t>-618.607100604017 188.499418357936 -298.77116569078</t>
  </si>
  <si>
    <t>-631.073135847108 185.659186935627 -381.684688390845</t>
  </si>
  <si>
    <t>-641.70400296956 183.419301377973 -464.871871127752</t>
  </si>
  <si>
    <t>-655.205138812687 180.7269349874 -586.754648846415</t>
  </si>
  <si>
    <t>-644.47764324954 179.434781518405 -664.365559080901</t>
  </si>
  <si>
    <t>-649.474969058019 213.261615178665 -533.944690240742</t>
  </si>
  <si>
    <t>-650.324747672318 368.24400188344 -516.047468657162</t>
  </si>
  <si>
    <t>-641.716481691024 426.338523577796 -240.131542771872</t>
  </si>
  <si>
    <t>-421.940697869907 375.240603169131 -185.03039852667</t>
  </si>
  <si>
    <t>-649.086987757998 150.554979869326 -532.602403420305</t>
  </si>
  <si>
    <t>-465.089186914599 94.9946052529149 -311.474813929948</t>
  </si>
  <si>
    <t>-603.164879622974 290.174684793101 -102.37416101537</t>
  </si>
  <si>
    <t>-611.710773485079 292.998290464932 313.103403444937</t>
  </si>
  <si>
    <t>-640.549353223709 317.299119932335 774.931713502373</t>
  </si>
  <si>
    <t>-489.582674325122 319.024356652332 830.518696191877</t>
  </si>
  <si>
    <t>-555.480475913805 108.517732483243 -99.840374307234</t>
  </si>
  <si>
    <t>-540.020637703388 102.546203600406 315.403997638069</t>
  </si>
  <si>
    <t>-558.591789671724 47.2333418815035 774.692591825944</t>
  </si>
  <si>
    <t>-407.88932876788 60.7437473729792 829.374296548749</t>
  </si>
  <si>
    <t>9763-20170724T120948.106899900.bin</t>
  </si>
  <si>
    <t>-580.341284170247 198.660223304275 -99.6125494880331</t>
  </si>
  <si>
    <t>-604.604909380447 191.605646884496 -207.403986146383</t>
  </si>
  <si>
    <t>-619.786453199334 187.892234894278 -298.954975116133</t>
  </si>
  <si>
    <t>-632.272043550795 185.172959145813 -381.869667676591</t>
  </si>
  <si>
    <t>-642.936644115645 183.082317122478 -465.056382699445</t>
  </si>
  <si>
    <t>-656.501734015827 180.639489802609 -586.937274989482</t>
  </si>
  <si>
    <t>-645.88337468242 179.518406086123 -664.565897648183</t>
  </si>
  <si>
    <t>-650.869037246895 213.065444447506 -534.049780227789</t>
  </si>
  <si>
    <t>-652.447072403467 367.988278057482 -515.822281915965</t>
  </si>
  <si>
    <t>-644.703023620034 426.344560610221 -239.936063647718</t>
  </si>
  <si>
    <t>-424.748991904091 376.590521328029 -184.318763741705</t>
  </si>
  <si>
    <t>-650.229886850537 150.357380039668 -532.864074192845</t>
  </si>
  <si>
    <t>-465.166741615111 94.1446615486193 -311.287510042017</t>
  </si>
  <si>
    <t>-604.674355639823 289.245052721196 -102.414427371154</t>
  </si>
  <si>
    <t>-612.505052699414 292.472452351342 313.074290045847</t>
  </si>
  <si>
    <t>-640.415010522994 317.149476451567 774.92799965006</t>
  </si>
  <si>
    <t>-489.415400700025 318.817964403734 830.427189307195</t>
  </si>
  <si>
    <t>-556.426923013264 108.013030628803 -100.192559706047</t>
  </si>
  <si>
    <t>-541.705560264017 102.134904275255 315.080040214704</t>
  </si>
  <si>
    <t>-559.001513017533 47.5727832876421 774.472609826521</t>
  </si>
  <si>
    <t>-408.344475456342 62.6182657821455 828.877644346476</t>
  </si>
  <si>
    <t>9763-20170724T120948.169127700.bin</t>
  </si>
  <si>
    <t>-581.083099951975 198.406056320776 -99.7173278183374</t>
  </si>
  <si>
    <t>-605.271234614807 191.382290226177 -207.527732549234</t>
  </si>
  <si>
    <t>-620.386821069159 187.741533156726 -299.092574392316</t>
  </si>
  <si>
    <t>-632.810521500436 185.104807523384 -382.019264364497</t>
  </si>
  <si>
    <t>-643.410196973224 183.114884228668 -465.216693674043</t>
  </si>
  <si>
    <t>-656.876429142237 180.839451101441 -587.111724542192</t>
  </si>
  <si>
    <t>-646.264973078416 179.834592930913 -664.742943305462</t>
  </si>
  <si>
    <t>-651.353981669636 213.191913896154 -534.168000298937</t>
  </si>
  <si>
    <t>-653.26698157304 368.090273477669 -515.687380959537</t>
  </si>
  <si>
    <t>-646.089578357913 426.570620353498 -239.812248678964</t>
  </si>
  <si>
    <t>-425.965602896155 377.648998778581 -184.12883922454</t>
  </si>
  <si>
    <t>-650.581231516668 150.483793889846 -533.082629060716</t>
  </si>
  <si>
    <t>-465.209019365255 94.0102171936192 -311.294846604172</t>
  </si>
  <si>
    <t>-605.536570387225 288.888485191262 -102.462221293161</t>
  </si>
  <si>
    <t>-612.975556333901 292.235214938378 313.032743532269</t>
  </si>
  <si>
    <t>-640.357810163585 317.053145982585 774.915989360945</t>
  </si>
  <si>
    <t>-489.341989028184 318.631825199197 830.37349749036</t>
  </si>
  <si>
    <t>-557.029293781868 107.885413224657 -100.347818988304</t>
  </si>
  <si>
    <t>-542.620293738246 102.022003754164 314.935947293642</t>
  </si>
  <si>
    <t>-559.235341034782 47.6775934887328 774.369480477253</t>
  </si>
  <si>
    <t>-408.500591165835 62.7363574663088 828.55517074614</t>
  </si>
  <si>
    <t>9763-20170724T120948.206725800.bin</t>
  </si>
  <si>
    <t>-582.671698026281 197.738387964127 -99.9209153401487</t>
  </si>
  <si>
    <t>-606.548763669499 190.747332823884 -207.802856907844</t>
  </si>
  <si>
    <t>-621.445318413227 187.219309198784 -299.407794355292</t>
  </si>
  <si>
    <t>-633.685561747166 184.715600247204 -382.366012431085</t>
  </si>
  <si>
    <t>-644.115078294469 182.892705254636 -465.588737689249</t>
  </si>
  <si>
    <t>-657.345699784233 180.898908100999 -587.514638103149</t>
  </si>
  <si>
    <t>-646.689338781514 180.140271980703 -665.142440475246</t>
  </si>
  <si>
    <t>-652.054271968464 213.127494361892 -534.471480383301</t>
  </si>
  <si>
    <t>-654.619138020265 367.959791358073 -515.545189855923</t>
  </si>
  <si>
    <t>-648.676556167707 426.637234938661 -239.682548784411</t>
  </si>
  <si>
    <t>-428.299986942535 378.899521132481 -183.970645193627</t>
  </si>
  <si>
    <t>-651.026073293828 150.420152620306 -533.557677271134</t>
  </si>
  <si>
    <t>-465.850659315179 93.7102539139428 -312.091414526973</t>
  </si>
  <si>
    <t>-607.49559407031 287.96646654702 -102.573164007688</t>
  </si>
  <si>
    <t>-614.01766955716 291.817007384576 312.932810619273</t>
  </si>
  <si>
    <t>-640.221718773228 316.94278981487 774.880015120048</t>
  </si>
  <si>
    <t>-489.176932197458 318.361894106411 830.262867483076</t>
  </si>
  <si>
    <t>-558.220293820953 107.393158739572 -100.639530523694</t>
  </si>
  <si>
    <t>-544.191099858867 101.500730994732 314.656810440658</t>
  </si>
  <si>
    <t>-559.666260799628 47.819364511492 774.190879055471</t>
  </si>
  <si>
    <t>-408.804933154089 63.1143778749408 827.95643831743</t>
  </si>
  <si>
    <t>9763-20170724T120948.242852900.bin</t>
  </si>
  <si>
    <t>-583.406005496871 197.283512493534 -99.9842186731963</t>
  </si>
  <si>
    <t>-607.179221177813 190.304915626274 -207.890008678742</t>
  </si>
  <si>
    <t>-621.985447937204 186.823207092312 -299.511328998055</t>
  </si>
  <si>
    <t>-634.141634670326 184.37300817193 -382.483442829209</t>
  </si>
  <si>
    <t>-644.4841183122 182.616023368698 -465.718515658858</t>
  </si>
  <si>
    <t>-657.583560403436 180.7326068023 -587.660247120713</t>
  </si>
  <si>
    <t>-646.865015534398 180.095118144552 -665.280595168575</t>
  </si>
  <si>
    <t>-652.408857334813 212.912241695722 -534.576016658543</t>
  </si>
  <si>
    <t>-655.3353640328 367.71592459974 -515.495271739167</t>
  </si>
  <si>
    <t>-650.00221856769 426.703028922351 -239.686216770329</t>
  </si>
  <si>
    <t>-429.548803572878 379.292502093644 -183.998914369015</t>
  </si>
  <si>
    <t>-651.262380722396 150.205970723619 -533.730517718902</t>
  </si>
  <si>
    <t>-466.226081731389 93.5658255513126 -312.602104404539</t>
  </si>
  <si>
    <t>-608.461013952284 287.422115259157 -102.601465713657</t>
  </si>
  <si>
    <t>-614.61554648899 291.545257431418 312.907553675866</t>
  </si>
  <si>
    <t>-640.190155191015 316.847279405426 774.873576962291</t>
  </si>
  <si>
    <t>-489.117159034221 318.081390942235 830.184153921004</t>
  </si>
  <si>
    <t>-558.735852203966 106.958754083549 -100.763087493944</t>
  </si>
  <si>
    <t>-544.815704624256 101.193317666352 314.538728748037</t>
  </si>
  <si>
    <t>-559.842394628777 47.8460920110749 774.124729517319</t>
  </si>
  <si>
    <t>-408.932674118477 63.156428490799 827.750036850846</t>
  </si>
  <si>
    <t>9763-20170724T120948.306526300.bin</t>
  </si>
  <si>
    <t>-584.810192636973 196.399621359349 -100.112119546171</t>
  </si>
  <si>
    <t>-608.496329520657 189.38378270623 -208.034582704459</t>
  </si>
  <si>
    <t>-623.195731005427 185.94869793851 -299.674946966983</t>
  </si>
  <si>
    <t>-635.238817765855 183.565982660336 -382.665489237676</t>
  </si>
  <si>
    <t>-645.450518015867 181.903792457229 -465.918564593843</t>
  </si>
  <si>
    <t>-658.338288110773 180.187581915699 -587.88533637626</t>
  </si>
  <si>
    <t>-647.457105857587 179.763860764634 -665.484574450006</t>
  </si>
  <si>
    <t>-653.407023790688 212.291280915803 -534.73197666089</t>
  </si>
  <si>
    <t>-657.091618328634 367.048344093403 -515.376676061281</t>
  </si>
  <si>
    <t>-652.480473301815 426.111089019633 -239.570752473448</t>
  </si>
  <si>
    <t>-431.796560034689 379.379925210799 -184.223438573816</t>
  </si>
  <si>
    <t>-651.959527293015 149.589794590581 -534.002799608234</t>
  </si>
  <si>
    <t>-466.805582515781 93.4869778388934 -313.247528216978</t>
  </si>
  <si>
    <t>-610.334328795877 286.391314251696 -102.664180679341</t>
  </si>
  <si>
    <t>-615.464533811567 291.092462285275 312.85254418686</t>
  </si>
  <si>
    <t>-640.077553943008 316.666141923392 774.856905544587</t>
  </si>
  <si>
    <t>-488.949666851809 318.270513507862 830.007645962413</t>
  </si>
  <si>
    <t>-559.714225611962 106.256639124673 -100.968829686371</t>
  </si>
  <si>
    <t>-545.804415249913 100.706696580415 314.336273220547</t>
  </si>
  <si>
    <t>-560.14758041794 47.9711188245078 774.015833913418</t>
  </si>
  <si>
    <t>-409.223613381772 63.7684497326416 827.459197926647</t>
  </si>
  <si>
    <t>9763-20170724T120948.337410000.bin</t>
  </si>
  <si>
    <t>-585.453237188369 196.009566185428 -100.173474274429</t>
  </si>
  <si>
    <t>-609.102393787776 188.963605832719 -208.101992430519</t>
  </si>
  <si>
    <t>-623.758724747478 185.534358469666 -299.749502339992</t>
  </si>
  <si>
    <t>-635.756879482161 183.165839172913 -382.74684844858</t>
  </si>
  <si>
    <t>-645.917177153325 181.528809859465 -466.006854873919</t>
  </si>
  <si>
    <t>-658.72207244073 179.860765229509 -587.982952133441</t>
  </si>
  <si>
    <t>-647.744572848584 179.508274169314 -665.568967483464</t>
  </si>
  <si>
    <t>-653.903237571948 211.941563680803 -534.805800178425</t>
  </si>
  <si>
    <t>-658.066691123545 366.67210946548 -515.351991420679</t>
  </si>
  <si>
    <t>-653.703630159869 425.599700796764 -239.51320678541</t>
  </si>
  <si>
    <t>-432.868847766609 379.40048405901 -184.321115707287</t>
  </si>
  <si>
    <t>-652.303574721736 149.243676908347 -534.116238792721</t>
  </si>
  <si>
    <t>-467.093925287009 93.4365461117068 -313.280329054719</t>
  </si>
  <si>
    <t>-611.240666390324 285.929610030349 -102.692410304613</t>
  </si>
  <si>
    <t>-615.806171038022 290.869069198963 312.828210490292</t>
  </si>
  <si>
    <t>-640.033119509665 316.524563681676 774.857136777896</t>
  </si>
  <si>
    <t>-488.889960666689 317.824819080176 829.974180655969</t>
  </si>
  <si>
    <t>-560.06358399117 105.94113113016 -101.049902720742</t>
  </si>
  <si>
    <t>-546.331238161322 100.504168382218 314.262552947771</t>
  </si>
  <si>
    <t>-560.267170972364 47.9887870088219 773.97865833247</t>
  </si>
  <si>
    <t>-409.325021408242 63.7360377621478 827.385838768549</t>
  </si>
  <si>
    <t>9763-20170724T120948.423177000.bin</t>
  </si>
  <si>
    <t>-586.051767932234 195.787174866651 -100.226426636639</t>
  </si>
  <si>
    <t>-609.663659948123 188.719056991828 -208.161692872423</t>
  </si>
  <si>
    <t>-624.27379458356 185.298874211241 -299.816902978021</t>
  </si>
  <si>
    <t>-636.22313119574 182.947075393553 -382.821861248705</t>
  </si>
  <si>
    <t>-646.327325602406 181.335781309996 -466.08909919889</t>
  </si>
  <si>
    <t>-659.041733870625 179.715476399539 -588.075388426564</t>
  </si>
  <si>
    <t>-647.962771830671 179.422888113638 -665.647106861664</t>
  </si>
  <si>
    <t>-654.335708601927 211.773725642101 -534.874317344388</t>
  </si>
  <si>
    <t>-658.940920233044 366.476431375163 -515.362362508924</t>
  </si>
  <si>
    <t>-654.959228577457 425.326369361913 -239.501025326049</t>
  </si>
  <si>
    <t>-433.993486246258 379.739241815621 -184.324298600408</t>
  </si>
  <si>
    <t>-652.58983511953 149.079196121546 -534.223546697116</t>
  </si>
  <si>
    <t>-467.526229863563 93.547650053999 -313.289317256641</t>
  </si>
  <si>
    <t>-612.038890320576 285.631435020156 -102.713014971903</t>
  </si>
  <si>
    <t>-616.310404906523 290.682341676206 312.809396322996</t>
  </si>
  <si>
    <t>-639.976405252146 316.481459016741 774.851770617805</t>
  </si>
  <si>
    <t>-488.810568204033 317.768439457081 829.907037919543</t>
  </si>
  <si>
    <t>-560.502374451095 105.845947782431 -101.109159698845</t>
  </si>
  <si>
    <t>-546.76215210664 100.411536097962 314.203080648803</t>
  </si>
  <si>
    <t>-560.389624301997 48.0028377954434 773.943648900148</t>
  </si>
  <si>
    <t>-409.515284803893 64.5813810609422 827.290452878833</t>
  </si>
  <si>
    <t>9763-20170724T120948.441226800.bin</t>
  </si>
  <si>
    <t>-587.147854921826 195.369851704585 -100.328038416053</t>
  </si>
  <si>
    <t>-610.661000628439 188.238879407413 -208.280676594108</t>
  </si>
  <si>
    <t>-625.14952764874 184.798921965884 -299.954559329428</t>
  </si>
  <si>
    <t>-636.972084625848 182.436659599955 -382.977254265075</t>
  </si>
  <si>
    <t>-646.931844911384 180.824842049566 -466.261866619436</t>
  </si>
  <si>
    <t>-659.415593702523 179.212395634353 -588.272168873521</t>
  </si>
  <si>
    <t>-648.141541616264 178.969279826346 -665.815990709846</t>
  </si>
  <si>
    <t>-654.927195630379 211.264019703313 -535.048058977847</t>
  </si>
  <si>
    <t>-660.217298830515 365.954978110344 -515.517017164325</t>
  </si>
  <si>
    <t>-657.547473872099 424.913459884155 -239.663195082415</t>
  </si>
  <si>
    <t>-436.447650995663 380.55381285131 -184.0249412834</t>
  </si>
  <si>
    <t>-652.948415106249 148.575999842841 -534.422202232535</t>
  </si>
  <si>
    <t>-468.427984567042 93.7109117472723 -313.262159834222</t>
  </si>
  <si>
    <t>-613.472978764568 285.043987988933 -102.784673301372</t>
  </si>
  <si>
    <t>-617.173512702649 290.406093430778 312.739268581902</t>
  </si>
  <si>
    <t>-639.884730745629 316.369025992472 774.819850373045</t>
  </si>
  <si>
    <t>-488.674983572007 317.528262344232 829.757023506874</t>
  </si>
  <si>
    <t>-561.212337344128 105.568194517066 -101.21355889616</t>
  </si>
  <si>
    <t>-547.304848195777 100.263719041073 314.094857404699</t>
  </si>
  <si>
    <t>-560.588859312098 47.9393763604717 773.861272389099</t>
  </si>
  <si>
    <t>-409.605045789046 63.6619362338461 827.157852425112</t>
  </si>
  <si>
    <t>9763-20170724T120948.476322800.bin</t>
  </si>
  <si>
    <t>-587.590564625842 195.250389016187 -100.359319335359</t>
  </si>
  <si>
    <t>-611.060581861076 188.083691440385 -208.319006907077</t>
  </si>
  <si>
    <t>-625.487095092394 184.616817363389 -300.001608151795</t>
  </si>
  <si>
    <t>-637.242484633459 182.229113300464 -383.033115503383</t>
  </si>
  <si>
    <t>-647.124181451901 180.590378185251 -466.326640616503</t>
  </si>
  <si>
    <t>-659.481567678622 178.93678154338 -588.34915076737</t>
  </si>
  <si>
    <t>-648.120349020374 178.680295757596 -665.880175021891</t>
  </si>
  <si>
    <t>-655.102898716298 211.004559181856 -535.125755168351</t>
  </si>
  <si>
    <t>-660.682471260261 365.689063146642 -515.638811627201</t>
  </si>
  <si>
    <t>-658.797255016067 424.861329896995 -239.824249458268</t>
  </si>
  <si>
    <t>-437.706085972821 381.000820576233 -183.757415247323</t>
  </si>
  <si>
    <t>-653.015644774954 148.319970328774 -534.487644598515</t>
  </si>
  <si>
    <t>-468.723701190034 93.8367550046482 -313.244513475576</t>
  </si>
  <si>
    <t>-614.100538069152 284.894894310838 -102.813597915541</t>
  </si>
  <si>
    <t>-617.469433832673 290.375865903964 312.711676383277</t>
  </si>
  <si>
    <t>-639.810995944022 316.362969652054 774.807372344665</t>
  </si>
  <si>
    <t>-488.589168813731 317.485361289342 829.7120243773</t>
  </si>
  <si>
    <t>-561.459942023563 105.548191074083 -101.258605990918</t>
  </si>
  <si>
    <t>-547.486562982739 100.226610343687 314.047314625013</t>
  </si>
  <si>
    <t>-560.66164417467 47.8402993829445 773.824120041876</t>
  </si>
  <si>
    <t>-409.647011941161 63.2692551680802 827.11904748817</t>
  </si>
  <si>
    <t>9763-20170724T120948.541510800.bin</t>
  </si>
  <si>
    <t>-588.358861551279 195.239128694252 -100.40171932707</t>
  </si>
  <si>
    <t>-611.792316563721 188.011509596433 -208.365351404144</t>
  </si>
  <si>
    <t>-626.122964987838 184.478640256151 -300.060321073677</t>
  </si>
  <si>
    <t>-637.76527814098 182.018564108205 -383.10562004235</t>
  </si>
  <si>
    <t>-647.507792249785 180.296597293358 -466.413950428462</t>
  </si>
  <si>
    <t>-659.633518599818 178.507158212522 -588.457733592397</t>
  </si>
  <si>
    <t>-648.127573906398 178.19269071086 -665.967230152916</t>
  </si>
  <si>
    <t>-655.476329038984 210.629952197113 -535.249690270898</t>
  </si>
  <si>
    <t>-661.601075739152 365.307798928658 -515.915932091289</t>
  </si>
  <si>
    <t>-661.340998911694 425.365366992435 -240.286366130013</t>
  </si>
  <si>
    <t>-440.250918118682 382.307201989812 -183.596896715932</t>
  </si>
  <si>
    <t>-653.149391616482 147.954655040387 -534.56214561614</t>
  </si>
  <si>
    <t>-468.971863411104 94.5924998450942 -313.016771298011</t>
  </si>
  <si>
    <t>-615.180167715581 284.754420705752 -102.833595379883</t>
  </si>
  <si>
    <t>-618.094500143098 290.377338571272 312.693223106163</t>
  </si>
  <si>
    <t>-639.671221910531 316.370896502148 774.789366487799</t>
  </si>
  <si>
    <t>-488.422418832841 317.360499130793 829.622292985964</t>
  </si>
  <si>
    <t>-561.946439629799 105.619247752101 -101.343346487821</t>
  </si>
  <si>
    <t>-547.734588131621 100.213402430488 313.953427136794</t>
  </si>
  <si>
    <t>-560.810680077024 47.8310894395427 773.737244695074</t>
  </si>
  <si>
    <t>-409.840821775685 63.4660135094678 827.099157406021</t>
  </si>
  <si>
    <t>9763-20170724T120948.607200200.bin</t>
  </si>
  <si>
    <t>-589.096501840718 195.223147587365 -100.46101993408</t>
  </si>
  <si>
    <t>-612.437888192601 187.945957542649 -208.441259630651</t>
  </si>
  <si>
    <t>-626.674120836841 184.329604544703 -300.147753618641</t>
  </si>
  <si>
    <t>-638.225002563846 181.772997032645 -383.202932290174</t>
  </si>
  <si>
    <t>-647.871182488901 179.934928981414 -466.51985850063</t>
  </si>
  <si>
    <t>-659.851433569734 177.955025534198 -588.575071580011</t>
  </si>
  <si>
    <t>-648.217286334467 177.558443522732 -666.065172831293</t>
  </si>
  <si>
    <t>-655.893017510733 210.155799679545 -535.39912935982</t>
  </si>
  <si>
    <t>-662.79069222591 364.8299586847 -516.263697372737</t>
  </si>
  <si>
    <t>-663.879873324448 425.986774910273 -240.878097914849</t>
  </si>
  <si>
    <t>-442.689958646074 383.905396376401 -183.845509182239</t>
  </si>
  <si>
    <t>-653.296089696665 147.492076086894 -534.637607280739</t>
  </si>
  <si>
    <t>-468.803902606637 95.5053432486257 -312.036685861966</t>
  </si>
  <si>
    <t>-616.19946815828 284.629980648255 -102.863239908157</t>
  </si>
  <si>
    <t>-618.583308737931 290.428421011291 312.664521222288</t>
  </si>
  <si>
    <t>-639.547916978839 316.326594834445 774.780511439717</t>
  </si>
  <si>
    <t>-488.266529876634 317.381306016114 829.522220223586</t>
  </si>
  <si>
    <t>-562.369188130747 105.676746732677 -101.423324689976</t>
  </si>
  <si>
    <t>-547.997205086448 100.23937326752 313.867523582698</t>
  </si>
  <si>
    <t>-560.970220292049 47.8124641116012 773.647743717222</t>
  </si>
  <si>
    <t>-410.057564442346 63.8668918064702 827.046835060707</t>
  </si>
  <si>
    <t>9763-20170724T120948.672083100.bin</t>
  </si>
  <si>
    <t>-589.394901102267 195.220120528887 -100.492060821307</t>
  </si>
  <si>
    <t>-612.691223677932 187.922040823914 -208.480573883586</t>
  </si>
  <si>
    <t>-626.878341815962 184.267488092368 -300.193105304216</t>
  </si>
  <si>
    <t>-638.380810902106 181.666075816538 -383.253769096644</t>
  </si>
  <si>
    <t>-647.975105753698 179.773790164867 -466.575583250657</t>
  </si>
  <si>
    <t>-659.876050633176 177.704797748452 -588.637012960322</t>
  </si>
  <si>
    <t>-648.183754859577 177.271779547327 -666.117993360525</t>
  </si>
  <si>
    <t>-656.027306988219 209.941431976512 -535.474608394379</t>
  </si>
  <si>
    <t>-663.321530388007 364.605714303579 -516.430276879948</t>
  </si>
  <si>
    <t>-665.234585685211 426.327626420811 -241.175324394474</t>
  </si>
  <si>
    <t>-443.984706972212 384.733727155923 -184.017689239055</t>
  </si>
  <si>
    <t>-653.280689718849 147.28407710617 -534.680351788769</t>
  </si>
  <si>
    <t>-468.817073616762 95.9989290225985 -311.430038487376</t>
  </si>
  <si>
    <t>-616.631463614391 284.621237544245 -102.884402553918</t>
  </si>
  <si>
    <t>-618.818738107473 290.447228603232 312.644064725344</t>
  </si>
  <si>
    <t>-639.50299897242 316.291549749294 774.769534203735</t>
  </si>
  <si>
    <t>-488.206031733099 317.200749618821 829.47090706493</t>
  </si>
  <si>
    <t>-562.525858128676 105.720859461639 -101.474947202393</t>
  </si>
  <si>
    <t>-548.107202489462 100.230407509065 313.813549987979</t>
  </si>
  <si>
    <t>-561.046888999243 47.792963976425 773.600208844832</t>
  </si>
  <si>
    <t>-410.162071057084 64.0474950390731 827.017479830052</t>
  </si>
  <si>
    <t>9763-20170724T120948.706674200.bin</t>
  </si>
  <si>
    <t>-590.028886680203 195.418085983796 -100.537908226725</t>
  </si>
  <si>
    <t>-613.283018669044 188.050355076227 -208.530838077224</t>
  </si>
  <si>
    <t>-627.346093225209 184.315577072356 -300.259185339634</t>
  </si>
  <si>
    <t>-638.700747839494 181.626407141299 -383.337533517154</t>
  </si>
  <si>
    <t>-648.112310783425 179.63230463506 -466.67754239845</t>
  </si>
  <si>
    <t>-659.708534003297 177.397395118604 -588.76548496457</t>
  </si>
  <si>
    <t>-647.879922278299 176.921076602263 -666.22549093161</t>
  </si>
  <si>
    <t>-656.152543124822 209.69873188927 -535.622165546365</t>
  </si>
  <si>
    <t>-664.226415660168 364.344653564152 -516.707512267846</t>
  </si>
  <si>
    <t>-667.577776498309 427.142620083741 -241.709831711703</t>
  </si>
  <si>
    <t>-446.179093894403 386.385889148508 -184.525417541099</t>
  </si>
  <si>
    <t>-653.087934712939 147.057117441605 -534.766584626971</t>
  </si>
  <si>
    <t>-468.887097620555 97.2482629929214 -310.470622546288</t>
  </si>
  <si>
    <t>-617.641307274039 284.677835762444 -102.91164947142</t>
  </si>
  <si>
    <t>-619.328536574312 290.523081658596 312.618912646708</t>
  </si>
  <si>
    <t>-639.392554052474 316.227889509729 774.763143638897</t>
  </si>
  <si>
    <t>-488.071783716367 316.838207418652 829.40256731607</t>
  </si>
  <si>
    <t>-562.827607229244 106.075232853276 -101.544713626859</t>
  </si>
  <si>
    <t>-548.350431383686 100.345558375104 313.738537266186</t>
  </si>
  <si>
    <t>-561.219716309658 47.7690445256799 773.508804314797</t>
  </si>
  <si>
    <t>-410.267150196162 63.3650944116325 826.93081030998</t>
  </si>
  <si>
    <t>9763-20170724T120948.741926700.bin</t>
  </si>
  <si>
    <t>-590.435324512001 195.51525476348 -100.566520349547</t>
  </si>
  <si>
    <t>-613.653077925553 188.108771089502 -208.564540382315</t>
  </si>
  <si>
    <t>-627.643025274949 184.330160449218 -300.302436795701</t>
  </si>
  <si>
    <t>-638.914343740211 181.592328159727 -383.390450764613</t>
  </si>
  <si>
    <t>-648.225587711144 179.542022376842 -466.74041258765</t>
  </si>
  <si>
    <t>-659.656862412976 177.214937443352 -588.842131875863</t>
  </si>
  <si>
    <t>-647.75465493386 176.722552324843 -666.290999493405</t>
  </si>
  <si>
    <t>-656.250196349897 209.552547457744 -535.711096826073</t>
  </si>
  <si>
    <t>-664.737173799345 364.182295043098 -516.868484596979</t>
  </si>
  <si>
    <t>-668.694196112133 427.321141658424 -241.956806920602</t>
  </si>
  <si>
    <t>-447.220932348112 387.087573108027 -184.691002870323</t>
  </si>
  <si>
    <t>-653.031753690159 146.91916824974 -534.818695434716</t>
  </si>
  <si>
    <t>-468.94584197884 97.6971188302014 -310.122025362742</t>
  </si>
  <si>
    <t>-618.310141305993 284.691345106928 -102.920803281233</t>
  </si>
  <si>
    <t>-619.681779605243 290.558479487229 312.610537256158</t>
  </si>
  <si>
    <t>-639.338239378728 316.192064044067 774.7617003305</t>
  </si>
  <si>
    <t>-488.001435213223 316.814514970489 829.356656514808</t>
  </si>
  <si>
    <t>-562.954640754124 106.230125089415 -101.59323393828</t>
  </si>
  <si>
    <t>-548.485414523171 100.505225123542 313.690361449361</t>
  </si>
  <si>
    <t>-561.304099865126 47.7805339116605 773.452756720887</t>
  </si>
  <si>
    <t>-410.385398174232 63.7297954835053 826.866311533925</t>
  </si>
  <si>
    <t>9763-20170724T120948.776018100.bin</t>
  </si>
  <si>
    <t>-590.813716700511 195.572617279974 -100.611451882684</t>
  </si>
  <si>
    <t>-613.985547543142 188.136981974392 -208.617390324893</t>
  </si>
  <si>
    <t>-627.912021712085 184.320535480437 -300.363300955599</t>
  </si>
  <si>
    <t>-639.115770042255 181.540078163459 -383.458866660645</t>
  </si>
  <si>
    <t>-648.349914018321 179.438214993763 -466.816250795824</t>
  </si>
  <si>
    <t>-659.657924021358 177.027013555413 -588.927921201674</t>
  </si>
  <si>
    <t>-647.680876274732 176.527079731428 -666.365168809792</t>
  </si>
  <si>
    <t>-656.378482094077 209.39787956091 -535.809013846908</t>
  </si>
  <si>
    <t>-665.288399048707 364.015249562392 -517.074235145218</t>
  </si>
  <si>
    <t>-669.894731627016 427.500750227224 -242.252552077629</t>
  </si>
  <si>
    <t>-448.381131007671 387.812218879301 -184.76284325383</t>
  </si>
  <si>
    <t>-653.013518962332 146.772669017823 -534.883933318621</t>
  </si>
  <si>
    <t>-468.86267052511 97.9762045818375 -309.863557034298</t>
  </si>
  <si>
    <t>-618.914231064158 284.644485057337 -102.939603800378</t>
  </si>
  <si>
    <t>-620.071448608264 290.573193332302 312.591538233362</t>
  </si>
  <si>
    <t>-639.284837868444 316.183796786354 774.756645644234</t>
  </si>
  <si>
    <t>-487.926507998005 316.827574836289 829.291777522691</t>
  </si>
  <si>
    <t>-563.070326218756 106.371531105387 -101.651290590487</t>
  </si>
  <si>
    <t>-548.618238582886 100.627521040373 313.632698185431</t>
  </si>
  <si>
    <t>-561.387470834485 47.7856407033066 773.39035395649</t>
  </si>
  <si>
    <t>-410.475154483217 63.8135014262834 826.798288040756</t>
  </si>
  <si>
    <t>9763-20170724T120948.839772000.bin</t>
  </si>
  <si>
    <t>-591.57145805952 195.657848082989 -100.686693928894</t>
  </si>
  <si>
    <t>-614.638282066472 188.185404627774 -208.712569454867</t>
  </si>
  <si>
    <t>-628.444351784214 184.319851490503 -300.474684079159</t>
  </si>
  <si>
    <t>-639.526195505768 181.48291721703 -383.584737916342</t>
  </si>
  <si>
    <t>-648.626132385247 179.31474395025 -466.955089478199</t>
  </si>
  <si>
    <t>-659.725068427033 176.794662052864 -589.083625550096</t>
  </si>
  <si>
    <t>-647.610102037512 176.301154174645 -666.49945811854</t>
  </si>
  <si>
    <t>-656.694125708229 209.20411741113 -535.973471524866</t>
  </si>
  <si>
    <t>-666.469847337332 363.789081899039 -517.418044327999</t>
  </si>
  <si>
    <t>-672.607924724896 427.933061165416 -242.779328026747</t>
  </si>
  <si>
    <t>-450.961447338168 389.297336396866 -185.08488702726</t>
  </si>
  <si>
    <t>-653.015759624472 146.596855135428 -535.015917193076</t>
  </si>
  <si>
    <t>-468.757720229608 98.4843681618913 -309.693547746384</t>
  </si>
  <si>
    <t>-620.027156040218 284.526621215644 -102.985136565599</t>
  </si>
  <si>
    <t>-620.882625352269 290.539573213692 312.545500996829</t>
  </si>
  <si>
    <t>-639.234947318269 316.098913396436 774.738402999383</t>
  </si>
  <si>
    <t>-487.822996543175 316.513848199102 829.12662133894</t>
  </si>
  <si>
    <t>-563.491319038546 106.661639493661 -101.765904493244</t>
  </si>
  <si>
    <t>-548.957357598475 100.714842861275 313.512354282255</t>
  </si>
  <si>
    <t>-561.576076700224 47.7746142045171 773.257117522598</t>
  </si>
  <si>
    <t>-410.684477751105 64.1396275897048 826.621058535569</t>
  </si>
  <si>
    <t>9763-20170724T120948.877874400.bin</t>
  </si>
  <si>
    <t>-591.960579640645 195.681009830219 -100.735363971194</t>
  </si>
  <si>
    <t>-615.001453595589 188.193099437268 -208.765678471313</t>
  </si>
  <si>
    <t>-628.750375529876 184.323773750527 -300.536051304783</t>
  </si>
  <si>
    <t>-639.76599534047 181.484549081055 -383.654961038484</t>
  </si>
  <si>
    <t>-648.785098482482 179.316216297666 -467.034120114071</t>
  </si>
  <si>
    <t>-659.749873182275 176.797854912353 -589.174839167901</t>
  </si>
  <si>
    <t>-647.559104108053 176.319230509521 -666.578777707059</t>
  </si>
  <si>
    <t>-656.852469030006 209.202109291136 -536.054027311237</t>
  </si>
  <si>
    <t>-667.076764826839 363.767872417189 -517.55038979815</t>
  </si>
  <si>
    <t>-674.045112458293 428.256433582607 -243.01215532979</t>
  </si>
  <si>
    <t>-452.278669922927 390.292991586439 -185.332453419444</t>
  </si>
  <si>
    <t>-653.024824921137 146.603660000536 -535.107035876636</t>
  </si>
  <si>
    <t>-468.797438486304 98.825454345475 -309.815703390958</t>
  </si>
  <si>
    <t>-620.565659728544 284.486499362678 -103.018733615841</t>
  </si>
  <si>
    <t>-621.224651736454 290.496541618257 312.512257173734</t>
  </si>
  <si>
    <t>-639.203839500349 316.060670212947 774.7240231469</t>
  </si>
  <si>
    <t>-487.768044302036 316.344056421028 829.04665069765</t>
  </si>
  <si>
    <t>-563.74105666668 106.760716488573 -101.828079269207</t>
  </si>
  <si>
    <t>-549.088771452135 100.698189512108 313.444349510467</t>
  </si>
  <si>
    <t>-561.667796857875 47.7579256198046 773.188177157911</t>
  </si>
  <si>
    <t>-410.747836247233 63.8777983895486 826.546684168947</t>
  </si>
  <si>
    <t>9763-20170724T120948.944693200.bin</t>
  </si>
  <si>
    <t>-592.553682082479 195.618384283283 -100.850320115919</t>
  </si>
  <si>
    <t>-615.483130996567 188.124934132892 -208.903941830811</t>
  </si>
  <si>
    <t>-629.075622097269 184.252135286302 -300.697534406958</t>
  </si>
  <si>
    <t>-639.924571019692 181.406166337489 -383.838109123592</t>
  </si>
  <si>
    <t>-648.752221943504 179.228700073651 -467.237541516664</t>
  </si>
  <si>
    <t>-659.409833722365 176.694642548711 -589.405104883176</t>
  </si>
  <si>
    <t>-647.034540963998 176.241993139956 -666.779837439801</t>
  </si>
  <si>
    <t>-656.780905778648 209.097191638358 -536.269494201634</t>
  </si>
  <si>
    <t>-667.733637750995 363.628759641919 -517.841589812849</t>
  </si>
  <si>
    <t>-676.406439603977 428.797573183366 -243.512708044323</t>
  </si>
  <si>
    <t>-454.501478974998 392.120323567065 -185.534224354323</t>
  </si>
  <si>
    <t>-652.685879938361 146.515868486784 -535.328598399363</t>
  </si>
  <si>
    <t>-468.594226917747 99.361918401105 -310.069266391066</t>
  </si>
  <si>
    <t>-621.333658801117 284.354154941007 -103.072727643257</t>
  </si>
  <si>
    <t>-621.624788213872 290.42179648724 312.457870551492</t>
  </si>
  <si>
    <t>-639.096732330955 316.022941397462 774.699796988804</t>
  </si>
  <si>
    <t>-487.633629885981 316.170302742101 828.946753535581</t>
  </si>
  <si>
    <t>-564.094726250547 106.782827978649 -101.966910336753</t>
  </si>
  <si>
    <t>-549.416253320603 100.692789514617 313.304175364909</t>
  </si>
  <si>
    <t>-561.884202143168 47.8776376685353 773.062426254149</t>
  </si>
  <si>
    <t>-411.021935185126 64.6559512242559 826.380892645509</t>
  </si>
  <si>
    <t>9763-20170724T120949.007863500.bin</t>
  </si>
  <si>
    <t>-592.826841361094 195.507666381804 -100.908021099156</t>
  </si>
  <si>
    <t>-615.592001271467 188.031272348798 -208.997428787434</t>
  </si>
  <si>
    <t>-629.037072439796 184.155798775544 -300.812723922965</t>
  </si>
  <si>
    <t>-639.749241986705 181.297381350981 -383.970480995702</t>
  </si>
  <si>
    <t>-648.43705775311 179.099749359271 -467.384081778509</t>
  </si>
  <si>
    <t>-658.887605820485 176.526805604539 -589.568927469879</t>
  </si>
  <si>
    <t>-646.316697144897 176.09415368497 -666.912129905667</t>
  </si>
  <si>
    <t>-656.457286023965 208.939226913517 -536.42967245914</t>
  </si>
  <si>
    <t>-668.097415848098 363.421389535467 -518.07404315653</t>
  </si>
  <si>
    <t>-678.386712297905 429.538834650599 -244.0281622705</t>
  </si>
  <si>
    <t>-456.430582820383 393.960088396439 -185.563167670629</t>
  </si>
  <si>
    <t>-652.146741235749 146.372378699015 -535.480899418606</t>
  </si>
  <si>
    <t>-468.263037014198 99.7032811113872 -310.074877208033</t>
  </si>
  <si>
    <t>-621.856351335167 284.137316385274 -103.091139191584</t>
  </si>
  <si>
    <t>-621.97858729798 290.262315669335 312.438755001202</t>
  </si>
  <si>
    <t>-638.97536608147 316.021523284738 774.67849304463</t>
  </si>
  <si>
    <t>-487.491724034217 316.16762401731 828.868074421542</t>
  </si>
  <si>
    <t>-564.149458327042 106.78123656122 -102.079320577127</t>
  </si>
  <si>
    <t>-549.55688009768 100.503221259462 313.19202455788</t>
  </si>
  <si>
    <t>-562.034299598569 47.7408266348127 772.958398043331</t>
  </si>
  <si>
    <t>-411.111245478379 64.0076174839994 826.263688814148</t>
  </si>
  <si>
    <t>9763-20170724T120949.039495400.bin</t>
  </si>
  <si>
    <t>-593.000961925397 195.43863501149 -100.93434023051</t>
  </si>
  <si>
    <t>-615.708036774347 187.952076169635 -209.03542608324</t>
  </si>
  <si>
    <t>-629.098906736018 184.072073992154 -300.858491466814</t>
  </si>
  <si>
    <t>-639.759702555421 181.209125152766 -384.022698108264</t>
  </si>
  <si>
    <t>-648.393768644363 179.007155133544 -467.441736571943</t>
  </si>
  <si>
    <t>-658.762996062396 176.42821490278 -589.633065037037</t>
  </si>
  <si>
    <t>-646.102487560714 176.010086904453 -666.962036605683</t>
  </si>
  <si>
    <t>-656.417408992872 208.840105216698 -536.489736661656</t>
  </si>
  <si>
    <t>-668.396077871042 363.30079448491 -518.151565956448</t>
  </si>
  <si>
    <t>-679.429400467232 429.864893592229 -244.242706305076</t>
  </si>
  <si>
    <t>-457.451738042084 394.758933954864 -185.573745232492</t>
  </si>
  <si>
    <t>-652.008706336634 146.279792376157 -535.54345341273</t>
  </si>
  <si>
    <t>-468.14496282195 99.8796418616307 -310.030281744801</t>
  </si>
  <si>
    <t>-622.180704893601 283.980159119913 -103.106147665296</t>
  </si>
  <si>
    <t>-622.199294375558 290.153690825829 312.423033147979</t>
  </si>
  <si>
    <t>-638.922384388449 316.004386568742 774.668591396441</t>
  </si>
  <si>
    <t>-487.426752872226 316.000813338725 828.824634992453</t>
  </si>
  <si>
    <t>-564.208527987086 106.769248916268 -102.127974525832</t>
  </si>
  <si>
    <t>-549.598002144599 100.400288901354 313.141298201357</t>
  </si>
  <si>
    <t>-562.117873613798 47.7210540990609 772.907399856711</t>
  </si>
  <si>
    <t>-411.167377133811 63.7488569134173 826.207382912531</t>
  </si>
  <si>
    <t>9763-20170724T120949.071579700.bin</t>
  </si>
  <si>
    <t>-593.177314225946 195.398511559669 -100.963913980432</t>
  </si>
  <si>
    <t>-615.829689751591 187.910953629085 -209.076477994082</t>
  </si>
  <si>
    <t>-629.180705856086 184.036376693438 -300.905466934025</t>
  </si>
  <si>
    <t>-639.807759558219 181.178921930093 -384.074163441312</t>
  </si>
  <si>
    <t>-648.410178227488 178.984766891885 -467.49669778604</t>
  </si>
  <si>
    <t>-658.735568147055 176.41937664444 -589.692210268958</t>
  </si>
  <si>
    <t>-645.995888876898 176.020617185683 -667.008048813912</t>
  </si>
  <si>
    <t>-656.458449394315 208.821524849903 -536.540142556623</t>
  </si>
  <si>
    <t>-668.80100834375 363.251947340463 -518.235801860309</t>
  </si>
  <si>
    <t>-680.657983806648 430.27305252795 -244.472796653751</t>
  </si>
  <si>
    <t>-458.6624095431 395.783376869068 -185.507089092926</t>
  </si>
  <si>
    <t>-651.951358996503 146.268323445845 -535.607611861234</t>
  </si>
  <si>
    <t>-468.148946601329 100.188347309874 -309.879209759385</t>
  </si>
  <si>
    <t>-622.466048690585 283.856930056767 -103.116871897561</t>
  </si>
  <si>
    <t>-622.351306111541 290.10931148788 312.41116212898</t>
  </si>
  <si>
    <t>-638.851422087952 316.006635857655 774.657794386839</t>
  </si>
  <si>
    <t>-487.344138792966 316.177595594564 828.78095580386</t>
  </si>
  <si>
    <t>-564.244137392534 106.821935138693 -102.175300540362</t>
  </si>
  <si>
    <t>-549.681353770712 100.387153440469 313.094681466445</t>
  </si>
  <si>
    <t>-562.218103458544 47.7787464331052 772.860430367108</t>
  </si>
  <si>
    <t>-411.360390640774 64.7297096815473 826.137572059999</t>
  </si>
  <si>
    <t>9763-20170724T120949.139302600.bin</t>
  </si>
  <si>
    <t>-593.370877082291 195.056805068982 -101.014114434955</t>
  </si>
  <si>
    <t>-615.937792631419 187.578689025665 -209.145106683535</t>
  </si>
  <si>
    <t>-629.194163457714 183.74006305914 -300.98939889194</t>
  </si>
  <si>
    <t>-639.725316230838 180.924347007917 -384.17162893627</t>
  </si>
  <si>
    <t>-648.221614541601 178.781749127516 -467.606460882761</t>
  </si>
  <si>
    <t>-658.380009628571 176.302908819573 -589.817618866868</t>
  </si>
  <si>
    <t>-645.473331620728 175.961401579476 -667.106113146493</t>
  </si>
  <si>
    <t>-656.272873858931 208.660669901071 -536.631281541848</t>
  </si>
  <si>
    <t>-669.27059305178 363.033282057319 -518.28748618166</t>
  </si>
  <si>
    <t>-682.919428427892 431.366679803412 -244.932657446839</t>
  </si>
  <si>
    <t>-460.914253999691 397.541646274656 -185.618922141567</t>
  </si>
  <si>
    <t>-651.572181832253 146.120828083187 -535.753492556068</t>
  </si>
  <si>
    <t>-467.999442437907 100.507115471826 -309.62366145187</t>
  </si>
  <si>
    <t>-622.853118912099 283.466357009663 -103.134376100127</t>
  </si>
  <si>
    <t>-622.503774633439 289.878169539598 312.39103733675</t>
  </si>
  <si>
    <t>-638.72030763173 316.010294725193 774.635468424342</t>
  </si>
  <si>
    <t>-487.199902226564 316.099951790009 828.722278031506</t>
  </si>
  <si>
    <t>-564.231231137618 106.496972666425 -102.270756092637</t>
  </si>
  <si>
    <t>-549.720469680966 100.202788090147 313.00317065443</t>
  </si>
  <si>
    <t>-562.375552146168 47.7724403838747 772.778535522285</t>
  </si>
  <si>
    <t>-411.495977482482 64.511341530907 826.060746935435</t>
  </si>
  <si>
    <t>9763-20170724T120949.209486500.bin</t>
  </si>
  <si>
    <t>-593.685659283114 194.644194494568 -101.058531531872</t>
  </si>
  <si>
    <t>-616.192930978774 187.167079799025 -209.202017728109</t>
  </si>
  <si>
    <t>-629.338966297051 183.383544751661 -301.064461426265</t>
  </si>
  <si>
    <t>-639.74424515698 180.635389012702 -384.26495722916</t>
  </si>
  <si>
    <t>-648.087684246426 178.579047136097 -467.717255009955</t>
  </si>
  <si>
    <t>-657.992473952489 176.245362261036 -589.952058825391</t>
  </si>
  <si>
    <t>-644.912843714968 175.987863617765 -667.211870790791</t>
  </si>
  <si>
    <t>-656.090287620645 208.532530865853 -536.71529514706</t>
  </si>
  <si>
    <t>-669.652884044377 362.843044936115 -518.21169219118</t>
  </si>
  <si>
    <t>-685.153775209324 432.29495874543 -245.237801769863</t>
  </si>
  <si>
    <t>-463.108182010529 399.121204020332 -185.708011935029</t>
  </si>
  <si>
    <t>-651.202421484619 146.006060856981 -535.917681619192</t>
  </si>
  <si>
    <t>-468.02239936286 100.708917892748 -309.498395874885</t>
  </si>
  <si>
    <t>-623.380899662772 282.997470621297 -103.129595810135</t>
  </si>
  <si>
    <t>-622.69902053702 289.66573183132 312.391316394179</t>
  </si>
  <si>
    <t>-638.577977892206 316.002112938955 774.629434812793</t>
  </si>
  <si>
    <t>-487.046592725566 316.170589898433 828.685300383291</t>
  </si>
  <si>
    <t>-564.37168792159 106.18442389123 -102.353947117644</t>
  </si>
  <si>
    <t>-549.806468150925 99.9553773257371 312.919052362815</t>
  </si>
  <si>
    <t>-562.532507211841 47.7399916773979 772.709388109034</t>
  </si>
  <si>
    <t>-411.654195351842 64.4982600285693 825.988941045355</t>
  </si>
  <si>
    <t>9763-20170724T120949.240156000.bin</t>
  </si>
  <si>
    <t>-593.898243656607 194.418120365601 -101.076557262767</t>
  </si>
  <si>
    <t>-616.351785386241 186.950315432068 -209.23173940996</t>
  </si>
  <si>
    <t>-629.432379333354 183.201135749319 -301.105005895024</t>
  </si>
  <si>
    <t>-639.769296404548 180.492432293642 -384.315206965731</t>
  </si>
  <si>
    <t>-648.034882354365 178.484018438678 -467.776404584377</t>
  </si>
  <si>
    <t>-657.815031083267 176.229502335564 -590.022872319742</t>
  </si>
  <si>
    <t>-644.649226445561 176.026930846076 -667.268220426716</t>
  </si>
  <si>
    <t>-656.009686390186 208.478865284754 -536.759809226534</t>
  </si>
  <si>
    <t>-669.87497740579 362.74833757292 -518.15995590797</t>
  </si>
  <si>
    <t>-686.260536956906 432.54558363431 -245.325839881989</t>
  </si>
  <si>
    <t>-464.197853406247 399.639813617498 -185.711186911494</t>
  </si>
  <si>
    <t>-651.037618170791 145.958334423595 -536.004625248984</t>
  </si>
  <si>
    <t>-468.074121430866 100.827836810741 -309.470045991422</t>
  </si>
  <si>
    <t>-623.733024953375 282.728734390636 -103.127347873432</t>
  </si>
  <si>
    <t>-622.888627974302 289.526408087933 312.391201911553</t>
  </si>
  <si>
    <t>-638.525060124512 315.965431778957 774.62959610595</t>
  </si>
  <si>
    <t>-486.981974696675 316.101187563933 828.652914268629</t>
  </si>
  <si>
    <t>-564.414716490334 106.025380541576 -102.402503975559</t>
  </si>
  <si>
    <t>-549.935984389885 99.8103172687602 312.873726050616</t>
  </si>
  <si>
    <t>-562.625372518836 47.7682974156191 772.678647681674</t>
  </si>
  <si>
    <t>-411.757397958653 64.657691234223 825.946105544219</t>
  </si>
  <si>
    <t>9763-20170724T120949.306835900.bin</t>
  </si>
  <si>
    <t>-594.422666705358 193.872479666888 -101.120725738161</t>
  </si>
  <si>
    <t>-616.757581927516 186.457349095242 -209.304247854131</t>
  </si>
  <si>
    <t>-629.709803619283 182.814256925152 -301.199740277775</t>
  </si>
  <si>
    <t>-639.917181758015 180.223011111694 -384.429797638094</t>
  </si>
  <si>
    <t>-648.038742955796 178.355698050469 -467.908513825808</t>
  </si>
  <si>
    <t>-657.591843977607 176.33162429064 -590.176849095337</t>
  </si>
  <si>
    <t>-644.259063242057 176.281537449788 -667.393755907091</t>
  </si>
  <si>
    <t>-655.973368901686 208.473554521463 -536.842809978619</t>
  </si>
  <si>
    <t>-670.448900924023 362.661025479319 -518.016322045296</t>
  </si>
  <si>
    <t>-688.655148592044 432.777480194416 -245.379538613379</t>
  </si>
  <si>
    <t>-466.495062559033 400.759104508024 -185.644923344091</t>
  </si>
  <si>
    <t>-650.826721925355 145.965875078708 -536.210356410219</t>
  </si>
  <si>
    <t>-468.169588103969 100.939864725183 -309.296803020192</t>
  </si>
  <si>
    <t>-624.453407984725 282.055835814811 -103.121609137021</t>
  </si>
  <si>
    <t>-623.380487324065 289.152117877917 312.391440268165</t>
  </si>
  <si>
    <t>-638.449303516515 315.868379189104 774.622185924957</t>
  </si>
  <si>
    <t>-486.871619635867 315.782211975938 828.548258491027</t>
  </si>
  <si>
    <t>-564.755909251087 105.543356305457 -102.514741119618</t>
  </si>
  <si>
    <t>-550.238902957329 99.3944844460702 312.761101437348</t>
  </si>
  <si>
    <t>-562.78714633262 47.6954894957494 772.609019731833</t>
  </si>
  <si>
    <t>-411.904905478026 64.5099933338536 825.859892511865</t>
  </si>
  <si>
    <t>9763-20170724T120949.339425200.bin</t>
  </si>
  <si>
    <t>-594.743557937648 193.619397534306 -101.146892293458</t>
  </si>
  <si>
    <t>-617.014077463636 186.22867681023 -209.345295296997</t>
  </si>
  <si>
    <t>-629.899228328604 182.641660576827 -301.252564235313</t>
  </si>
  <si>
    <t>-640.039935619697 180.114204832176 -384.492617554476</t>
  </si>
  <si>
    <t>-648.088272971894 178.324190823096 -467.980055745714</t>
  </si>
  <si>
    <t>-657.526564667143 176.428354781568 -590.259565281391</t>
  </si>
  <si>
    <t>-644.108579551517 176.485078536112 -667.461530392827</t>
  </si>
  <si>
    <t>-656.007745499521 208.51044328997 -536.88637234736</t>
  </si>
  <si>
    <t>-670.785973182144 362.647745764059 -517.91233948667</t>
  </si>
  <si>
    <t>-689.841689176418 432.871824143701 -245.361396248307</t>
  </si>
  <si>
    <t>-467.645412298257 401.309562042357 -185.518587511536</t>
  </si>
  <si>
    <t>-650.762395406815 146.010250276264 -536.322306484914</t>
  </si>
  <si>
    <t>-468.262898921992 101.013832383619 -309.214586476607</t>
  </si>
  <si>
    <t>-624.837256467497 281.785599361054 -103.131045111307</t>
  </si>
  <si>
    <t>-623.603187328141 288.983941817525 312.379807633616</t>
  </si>
  <si>
    <t>-638.372823273171 315.865595093607 774.615228777859</t>
  </si>
  <si>
    <t>-486.783309486442 315.947099113848 828.507883636355</t>
  </si>
  <si>
    <t>-564.999097969853 105.350724573379 -102.560615528071</t>
  </si>
  <si>
    <t>-550.379985227993 99.1579811965698 312.710958550271</t>
  </si>
  <si>
    <t>-562.866917195724 47.6501919075868 772.576441861553</t>
  </si>
  <si>
    <t>-411.979463019713 64.465901575059 825.811967847199</t>
  </si>
  <si>
    <t>9763-20170724T120949.374521900.bin</t>
  </si>
  <si>
    <t>-595.051979579069 193.38646482904 -101.177407531572</t>
  </si>
  <si>
    <t>-617.258836707263 186.017075499256 -209.390346285265</t>
  </si>
  <si>
    <t>-630.085899396297 182.491200060553 -301.308101876095</t>
  </si>
  <si>
    <t>-640.17120354803 180.035179178349 -384.557088790614</t>
  </si>
  <si>
    <t>-648.160685022882 178.333409497908 -468.05203668203</t>
  </si>
  <si>
    <t>-657.508326615266 176.586290236266 -590.340665703548</t>
  </si>
  <si>
    <t>-644.011957839629 176.770887670416 -667.528820246258</t>
  </si>
  <si>
    <t>-656.078026237444 208.599350023607 -536.923718770625</t>
  </si>
  <si>
    <t>-671.135796153448 362.686073358785 -517.776182321872</t>
  </si>
  <si>
    <t>-691.003046607605 433.04005954425 -245.31673640132</t>
  </si>
  <si>
    <t>-468.782378674392 401.90547065874 -185.340557902711</t>
  </si>
  <si>
    <t>-650.735252418844 146.106844453027 -536.439241482879</t>
  </si>
  <si>
    <t>-468.387747268728 101.16877530465 -309.176741210951</t>
  </si>
  <si>
    <t>-625.244255979073 281.522822316914 -103.136127706571</t>
  </si>
  <si>
    <t>-623.830182278966 288.81044414704 312.372670237371</t>
  </si>
  <si>
    <t>-638.31340967917 315.842242409849 774.610790462358</t>
  </si>
  <si>
    <t>-486.714679612224 315.99260035494 828.477584624658</t>
  </si>
  <si>
    <t>-565.1999392248 105.138479104477 -102.612011550155</t>
  </si>
  <si>
    <t>-550.562724475954 98.9704028447468 312.659366360326</t>
  </si>
  <si>
    <t>-562.960645539997 47.6504622356372 772.544277826767</t>
  </si>
  <si>
    <t>-412.05301414034 64.3281955753271 825.766022256329</t>
  </si>
  <si>
    <t>9763-20170724T120949.441222900.bin</t>
  </si>
  <si>
    <t>-595.628056345678 192.891119124211 -101.234499927854</t>
  </si>
  <si>
    <t>-617.726377249209 185.556908825322 -209.472127713988</t>
  </si>
  <si>
    <t>-630.454504683685 182.134581514229 -301.407475396046</t>
  </si>
  <si>
    <t>-640.445078919592 179.800122977292 -384.671414875807</t>
  </si>
  <si>
    <t>-648.333625392976 178.249417050689 -468.178831275531</t>
  </si>
  <si>
    <t>-657.525908104571 176.754965146704 -590.482600342395</t>
  </si>
  <si>
    <t>-643.896670080748 177.198170982953 -667.646400512416</t>
  </si>
  <si>
    <t>-656.245472374422 208.650410797137 -536.991567721009</t>
  </si>
  <si>
    <t>-671.886273583081 362.632831836673 -517.461533314308</t>
  </si>
  <si>
    <t>-693.473110718257 433.267381808669 -245.205552569691</t>
  </si>
  <si>
    <t>-471.208415712212 402.753212727267 -185.073660686611</t>
  </si>
  <si>
    <t>-650.739324170589 146.171150265329 -536.641901421253</t>
  </si>
  <si>
    <t>-468.705638083613 101.30890633605 -309.131300247566</t>
  </si>
  <si>
    <t>-625.992345374429 280.940001124881 -103.137117980901</t>
  </si>
  <si>
    <t>-624.362797738009 288.438622950148 312.367063751003</t>
  </si>
  <si>
    <t>-638.201484951806 315.809196043543 774.604708103969</t>
  </si>
  <si>
    <t>-486.574866128453 315.978915284451 828.392914891937</t>
  </si>
  <si>
    <t>-565.628868523414 104.698213197381 -102.713038788158</t>
  </si>
  <si>
    <t>-550.911037926084 98.6703110427911 312.557476216741</t>
  </si>
  <si>
    <t>-563.134936007801 47.6327308320172 772.487915715037</t>
  </si>
  <si>
    <t>-412.296119556403 65.0492112054219 825.668280585762</t>
  </si>
  <si>
    <t>9763-20170724T120949.505899600.bin</t>
  </si>
  <si>
    <t>-596.212628159341 192.636825577508 -101.278242021329</t>
  </si>
  <si>
    <t>-618.219344958366 185.300192391941 -209.534284178731</t>
  </si>
  <si>
    <t>-630.825749163547 181.958503285498 -301.489415837119</t>
  </si>
  <si>
    <t>-640.685864172494 179.726968800706 -384.771667155284</t>
  </si>
  <si>
    <t>-648.422105773567 178.310275800611 -468.295863153413</t>
  </si>
  <si>
    <t>-657.36662957577 177.044633499949 -590.620473060164</t>
  </si>
  <si>
    <t>-643.59546795563 177.721344373424 -667.757423149493</t>
  </si>
  <si>
    <t>-656.268676227045 208.833450033148 -537.061814043964</t>
  </si>
  <si>
    <t>-672.437886745217 362.718590452486 -517.162480206807</t>
  </si>
  <si>
    <t>-695.815719854961 433.724035625248 -245.150849660064</t>
  </si>
  <si>
    <t>-473.446243374287 403.959837579541 -185.030786512217</t>
  </si>
  <si>
    <t>-650.614970832506 146.366706065615 -536.829038531989</t>
  </si>
  <si>
    <t>-469.022250319289 101.579856842079 -309.163628059756</t>
  </si>
  <si>
    <t>-626.699541338036 280.662670635623 -103.169903842189</t>
  </si>
  <si>
    <t>-624.800161499789 288.319649700384 312.330208111959</t>
  </si>
  <si>
    <t>-638.123659358733 315.753919225402 774.581742594096</t>
  </si>
  <si>
    <t>-486.458558216315 315.883444249782 828.261390709553</t>
  </si>
  <si>
    <t>-566.078915621796 104.509986373519 -102.769875397276</t>
  </si>
  <si>
    <t>-551.206826541187 98.4175131903498 312.494259950843</t>
  </si>
  <si>
    <t>-563.281273945704 47.5307370154085 772.440835314282</t>
  </si>
  <si>
    <t>-412.364719842782 64.2537741114147 825.622980385704</t>
  </si>
  <si>
    <t>9763-20170724T120949.541996700.bin</t>
  </si>
  <si>
    <t>-596.50696846919 192.639044265248 -101.295074331287</t>
  </si>
  <si>
    <t>-618.482736424896 185.294206898031 -209.556945972735</t>
  </si>
  <si>
    <t>-631.026773523146 181.97837323337 -301.521485863326</t>
  </si>
  <si>
    <t>-640.814789049631 179.781588219394 -384.813091704084</t>
  </si>
  <si>
    <t>-648.462780306464 178.411225334266 -468.346145292254</t>
  </si>
  <si>
    <t>-657.260111857062 177.225399545464 -590.682245479833</t>
  </si>
  <si>
    <t>-643.40931677072 178.003021878037 -667.804037377541</t>
  </si>
  <si>
    <t>-656.265958697301 208.975584629938 -537.098856457723</t>
  </si>
  <si>
    <t>-672.64878525864 362.824179786925 -517.084013319831</t>
  </si>
  <si>
    <t>-696.925867948105 434.040802311788 -245.206417749858</t>
  </si>
  <si>
    <t>-474.483348667279 404.653364349125 -185.171168776068</t>
  </si>
  <si>
    <t>-650.533878726713 146.515828152492 -536.905766656532</t>
  </si>
  <si>
    <t>-469.117896576387 101.726590354817 -309.182928291982</t>
  </si>
  <si>
    <t>-627.05459968489 280.624975099641 -103.186328104738</t>
  </si>
  <si>
    <t>-624.972139461688 288.347799273046 312.311766019547</t>
  </si>
  <si>
    <t>-638.072495606026 315.754493637356 774.568203755549</t>
  </si>
  <si>
    <t>-486.388873732093 316.028967966994 828.194942623237</t>
  </si>
  <si>
    <t>-566.312607726346 104.554444521852 -102.793462408396</t>
  </si>
  <si>
    <t>-551.314785096552 98.4557311376325 312.466065291539</t>
  </si>
  <si>
    <t>-563.370721291048 47.5617758969884 772.419629771273</t>
  </si>
  <si>
    <t>-412.539847166547 65.1285563890517 825.572918955168</t>
  </si>
  <si>
    <t>9763-20170724T120949.575085200.bin</t>
  </si>
  <si>
    <t>-596.787397226446 192.631593456076 -101.316066488706</t>
  </si>
  <si>
    <t>-618.751210741545 185.279167821994 -209.579697866088</t>
  </si>
  <si>
    <t>-631.239996103619 181.97439745123 -301.55230316429</t>
  </si>
  <si>
    <t>-640.958994067318 179.793015792074 -384.852439194051</t>
  </si>
  <si>
    <t>-648.518930568238 178.442611871431 -468.393699759976</t>
  </si>
  <si>
    <t>-657.166256695472 177.290829893295 -590.741004201942</t>
  </si>
  <si>
    <t>-643.224621704958 178.145220364116 -667.845485198487</t>
  </si>
  <si>
    <t>-656.279181685361 209.02221081743 -537.144495328312</t>
  </si>
  <si>
    <t>-672.889611092104 362.843248248573 -517.084249909293</t>
  </si>
  <si>
    <t>-697.839376002139 434.165889871852 -245.295333815196</t>
  </si>
  <si>
    <t>-475.317522612275 405.0111889805 -185.44093621224</t>
  </si>
  <si>
    <t>-650.464586377943 146.570191916202 -536.967551092772</t>
  </si>
  <si>
    <t>-469.194080751048 101.847109430116 -309.177343668939</t>
  </si>
  <si>
    <t>-627.438433493184 280.610652813826 -103.193886973978</t>
  </si>
  <si>
    <t>-625.193943339223 288.34972945191 312.303035910862</t>
  </si>
  <si>
    <t>-638.013624151578 315.759906425636 774.561394527874</t>
  </si>
  <si>
    <t>-486.31328295401 316.15324422538 828.139931066414</t>
  </si>
  <si>
    <t>-566.500667160011 104.546053490528 -102.820347211474</t>
  </si>
  <si>
    <t>-551.414772919257 98.4712514072535 312.43637458865</t>
  </si>
  <si>
    <t>-563.439430048842 47.5345932525818 772.394241276446</t>
  </si>
  <si>
    <t>-412.542184909836 64.4805394938555 825.560802496324</t>
  </si>
  <si>
    <t>9763-20170724T120949.641978800.bin</t>
  </si>
  <si>
    <t>-597.278163611367 192.595571531373 -101.343551002163</t>
  </si>
  <si>
    <t>-619.251699056823 185.220513266129 -209.603785445006</t>
  </si>
  <si>
    <t>-631.689500868514 181.91557915649 -301.583177665086</t>
  </si>
  <si>
    <t>-641.337596380965 179.736796996775 -384.891597176176</t>
  </si>
  <si>
    <t>-648.801524306978 178.392499833068 -468.441737570017</t>
  </si>
  <si>
    <t>-657.280913149056 177.25211998195 -590.800686660099</t>
  </si>
  <si>
    <t>-643.190821934755 178.177487468418 -667.877510522494</t>
  </si>
  <si>
    <t>-656.544733539184 208.971276061154 -537.194819075909</t>
  </si>
  <si>
    <t>-673.623810576926 362.73990339591 -517.162492073584</t>
  </si>
  <si>
    <t>-699.64284024526 434.305520446861 -245.537879001862</t>
  </si>
  <si>
    <t>-477.003756601958 405.736073607356 -185.837241780749</t>
  </si>
  <si>
    <t>-650.575724367952 146.533640322776 -537.026676097111</t>
  </si>
  <si>
    <t>-469.496072710273 102.118478439944 -309.078970001723</t>
  </si>
  <si>
    <t>-628.142297077248 280.445833211772 -103.195569553583</t>
  </si>
  <si>
    <t>-625.789528085496 288.313290873616 312.298284442919</t>
  </si>
  <si>
    <t>-637.971077030899 315.679744690628 774.554075701912</t>
  </si>
  <si>
    <t>-486.228005276193 315.772074415735 828.012970167925</t>
  </si>
  <si>
    <t>-566.778935531045 104.64699145858 -102.875033791036</t>
  </si>
  <si>
    <t>-551.559677966324 98.5662896290942 312.376683265253</t>
  </si>
  <si>
    <t>-563.587647954135 47.5543415349209 772.328676475507</t>
  </si>
  <si>
    <t>-412.695166124793 64.5301953828614 825.499190911307</t>
  </si>
  <si>
    <t>9763-20170724T120949.676055700.bin</t>
  </si>
  <si>
    <t>-597.498310960394 192.61543964275 -101.360779764464</t>
  </si>
  <si>
    <t>-619.500843985684 185.230742672532 -209.61451186813</t>
  </si>
  <si>
    <t>-631.909545072177 181.924678484558 -301.59782569977</t>
  </si>
  <si>
    <t>-641.509341203122 179.745186415159 -384.911825377562</t>
  </si>
  <si>
    <t>-648.902833059067 178.400651444866 -468.468208792777</t>
  </si>
  <si>
    <t>-657.254934513023 177.259298082876 -590.835858194635</t>
  </si>
  <si>
    <t>-643.066433090437 178.193587257501 -667.894468124206</t>
  </si>
  <si>
    <t>-656.607653084262 208.975651748692 -537.227182418091</t>
  </si>
  <si>
    <t>-673.88466743892 362.720551225344 -517.21973775319</t>
  </si>
  <si>
    <t>-700.485348809159 434.551946759044 -245.721552539058</t>
  </si>
  <si>
    <t>-477.806737763772 406.342041664341 -185.99747389158</t>
  </si>
  <si>
    <t>-650.572584334967 146.544443093758 -537.05686173989</t>
  </si>
  <si>
    <t>-469.664649486806 102.421793335327 -308.95268260473</t>
  </si>
  <si>
    <t>-628.389257582144 280.381943385949 -103.199858917345</t>
  </si>
  <si>
    <t>-626.017968235292 288.323280911643 312.292582901488</t>
  </si>
  <si>
    <t>-637.928012015417 315.68753369123 774.544988796756</t>
  </si>
  <si>
    <t>-486.159341567917 315.81661066881 827.931062446416</t>
  </si>
  <si>
    <t>-566.946166724111 104.750791649682 -102.907645571072</t>
  </si>
  <si>
    <t>-551.617192138892 98.6749378987088 312.340119348351</t>
  </si>
  <si>
    <t>-563.691665180453 47.6834658576547 772.284631489539</t>
  </si>
  <si>
    <t>-412.935612874469 65.8853032534023 825.436528476963</t>
  </si>
  <si>
    <t>9763-20170724T120949.743237400.bin</t>
  </si>
  <si>
    <t>-597.960520911844 192.502888290919 -101.407003934376</t>
  </si>
  <si>
    <t>-620.057043158539 185.093592654394 -209.63986813295</t>
  </si>
  <si>
    <t>-632.37858731997 181.775627716425 -301.634489601099</t>
  </si>
  <si>
    <t>-641.831949949799 179.583055433198 -384.964893921516</t>
  </si>
  <si>
    <t>-649.011299847867 178.221748977835 -468.539591225069</t>
  </si>
  <si>
    <t>-656.976321502608 177.048986780623 -590.93282841705</t>
  </si>
  <si>
    <t>-642.567050657647 177.967559663981 -667.950629531356</t>
  </si>
  <si>
    <t>-656.564375237653 208.772649861014 -537.326126740681</t>
  </si>
  <si>
    <t>-674.170955725875 362.49892454177 -517.410198987675</t>
  </si>
  <si>
    <t>-701.560504836225 434.676804870242 -246.082532396558</t>
  </si>
  <si>
    <t>-478.841309506354 406.942604198976 -186.286935496713</t>
  </si>
  <si>
    <t>-650.39833959036 146.354311865376 -537.129296013768</t>
  </si>
  <si>
    <t>-469.79894510676 102.643766282901 -308.597739478537</t>
  </si>
  <si>
    <t>-629.032620869496 280.193321457336 -103.211321688177</t>
  </si>
  <si>
    <t>-626.32337014468 288.227589762942 312.277183313529</t>
  </si>
  <si>
    <t>-637.837716674282 315.665682177782 774.538312210208</t>
  </si>
  <si>
    <t>-486.039513177921 315.676535795766 827.840405821676</t>
  </si>
  <si>
    <t>-567.243517351334 104.668628603252 -102.985785860913</t>
  </si>
  <si>
    <t>-551.819342392166 98.7627788631321 312.26091685953</t>
  </si>
  <si>
    <t>-563.799995436967 47.5469983705548 772.199165516304</t>
  </si>
  <si>
    <t>-413.02676090385 65.5690450406701 825.363652063882</t>
  </si>
  <si>
    <t>9763-20170724T120949.775354800.bin</t>
  </si>
  <si>
    <t>-598.187699591937 192.363880804013 -101.415832160227</t>
  </si>
  <si>
    <t>-620.318160566681 184.950995072921 -209.641435936628</t>
  </si>
  <si>
    <t>-632.602668270164 181.628624599179 -301.640787255159</t>
  </si>
  <si>
    <t>-641.995812116713 179.428791721283 -384.977883587156</t>
  </si>
  <si>
    <t>-649.088397301489 178.055313616393 -468.559836230867</t>
  </si>
  <si>
    <t>-656.897086938698 176.859398545116 -590.962980265731</t>
  </si>
  <si>
    <t>-642.379965524933 177.757893970975 -667.960723209792</t>
  </si>
  <si>
    <t>-656.57172507168 208.59152802622 -537.360668487832</t>
  </si>
  <si>
    <t>-674.26866898158 362.318851212623 -517.557070004478</t>
  </si>
  <si>
    <t>-701.999909459701 434.73401861946 -246.327354918589</t>
  </si>
  <si>
    <t>-479.296613521468 407.164937048541 -186.396191217145</t>
  </si>
  <si>
    <t>-650.369706700431 146.176832165416 -537.146490281687</t>
  </si>
  <si>
    <t>-469.895763975491 102.572946258474 -308.321507522678</t>
  </si>
  <si>
    <t>-629.360409781704 279.952205467738 -103.194592664022</t>
  </si>
  <si>
    <t>-626.528196839285 288.113432300618 312.290609464263</t>
  </si>
  <si>
    <t>-637.832929077001 315.585627050551 774.544902488724</t>
  </si>
  <si>
    <t>-486.015142048427 315.314206685343 827.79073570695</t>
  </si>
  <si>
    <t>-567.356814059713 104.650423115512 -103.024390325007</t>
  </si>
  <si>
    <t>-551.922488564244 98.7896322715133 312.222568259737</t>
  </si>
  <si>
    <t>-563.876810920183 47.5434195565472 772.148421658767</t>
  </si>
  <si>
    <t>-413.107661406089 65.6131788687478 825.308350558922</t>
  </si>
  <si>
    <t>9763-20170724T120949.839006100.bin</t>
  </si>
  <si>
    <t>-598.474936391108 192.040789151148 -101.468589815301</t>
  </si>
  <si>
    <t>-620.648671589511 184.667159746429 -209.688080573869</t>
  </si>
  <si>
    <t>-632.870431529207 181.346153676921 -301.695889001979</t>
  </si>
  <si>
    <t>-642.167649629157 179.130995684046 -385.043293966947</t>
  </si>
  <si>
    <t>-649.125336183516 177.724600500182 -468.63599886949</t>
  </si>
  <si>
    <t>-656.69491278274 176.458945397233 -591.053493011455</t>
  </si>
  <si>
    <t>-641.98125264464 177.285708601598 -668.014688588641</t>
  </si>
  <si>
    <t>-656.475250552895 208.221528001004 -537.468635507738</t>
  </si>
  <si>
    <t>-674.262484025129 361.963926846035 -517.885352909629</t>
  </si>
  <si>
    <t>-702.912433178294 435.098959686771 -246.944363005445</t>
  </si>
  <si>
    <t>-480.230451590095 408.011221121585 -186.715697745861</t>
  </si>
  <si>
    <t>-650.271689191756 145.807016750587 -537.206865072246</t>
  </si>
  <si>
    <t>-469.872525472756 102.21477186636 -307.715498933694</t>
  </si>
  <si>
    <t>-629.704139456277 279.625554914334 -103.189452647795</t>
  </si>
  <si>
    <t>-626.917366718927 287.742811600197 312.296944508216</t>
  </si>
  <si>
    <t>-637.745902976588 315.465092119332 774.552455699714</t>
  </si>
  <si>
    <t>-485.902306432984 314.930850751098 827.722638547802</t>
  </si>
  <si>
    <t>-567.55897867501 104.339518371489 -103.114445575083</t>
  </si>
  <si>
    <t>-552.090847627414 98.7080393267183 312.134408615415</t>
  </si>
  <si>
    <t>-564.001400835274 47.4613713173478 772.04709833498</t>
  </si>
  <si>
    <t>-413.140109920766 64.6576648709683 825.235164939559</t>
  </si>
  <si>
    <t>9763-20170724T120949.877107800.bin</t>
  </si>
  <si>
    <t>-598.469490799694 191.933995591995 -101.503927009557</t>
  </si>
  <si>
    <t>-620.632718811273 184.591086523413 -209.727589395402</t>
  </si>
  <si>
    <t>-632.819889998123 181.271327405825 -301.740057953545</t>
  </si>
  <si>
    <t>-642.076121568242 179.048521403219 -385.091762913618</t>
  </si>
  <si>
    <t>-648.983787159232 177.624168892572 -468.68834309896</t>
  </si>
  <si>
    <t>-656.470635358188 176.321501532771 -591.110512410909</t>
  </si>
  <si>
    <t>-641.68142682745 177.106365750738 -668.057807982293</t>
  </si>
  <si>
    <t>-656.282514024934 208.100983431768 -537.535472918843</t>
  </si>
  <si>
    <t>-674.121261453945 361.850313176976 -518.033887044384</t>
  </si>
  <si>
    <t>-703.282588174849 435.362194840377 -247.249539159724</t>
  </si>
  <si>
    <t>-480.557068159221 408.667453343464 -187.006208941344</t>
  </si>
  <si>
    <t>-650.088351953101 145.685581087151 -537.250137875118</t>
  </si>
  <si>
    <t>-469.766842593818 102.060776597956 -307.528006493422</t>
  </si>
  <si>
    <t>-629.603607889304 279.545469448416 -103.204144881597</t>
  </si>
  <si>
    <t>-626.964471533132 287.638340425866 312.283668933201</t>
  </si>
  <si>
    <t>-637.676219744271 315.461176509502 774.551116741811</t>
  </si>
  <si>
    <t>-485.825884777659 315.042242723272 827.703031938784</t>
  </si>
  <si>
    <t>-567.621335812712 104.208827193909 -103.160392289036</t>
  </si>
  <si>
    <t>-552.171004315836 98.6259263092734 312.089852860385</t>
  </si>
  <si>
    <t>-564.094638012677 47.4985111623794 772.002768768437</t>
  </si>
  <si>
    <t>-413.267909755779 65.03182957885 825.178794675705</t>
  </si>
  <si>
    <t>9763-20170724T120949.943477400.bin</t>
  </si>
  <si>
    <t>-598.343732783103 191.634925996296 -101.537369252638</t>
  </si>
  <si>
    <t>-620.48845985732 184.358868932267 -209.76948026048</t>
  </si>
  <si>
    <t>-632.606033343024 181.050304763363 -301.791496173054</t>
  </si>
  <si>
    <t>-641.77961035918 178.819827487901 -385.152133254479</t>
  </si>
  <si>
    <t>-648.58535912439 177.369157442529 -468.756641624715</t>
  </si>
  <si>
    <t>-655.90309292002 176.006650556637 -591.188391006851</t>
  </si>
  <si>
    <t>-640.969201962038 176.723166223095 -668.108161768673</t>
  </si>
  <si>
    <t>-655.752207837815 207.815792639613 -537.630735088772</t>
  </si>
  <si>
    <t>-673.506499520385 361.586062364671 -518.226080085053</t>
  </si>
  <si>
    <t>-703.80261574623 435.839987650705 -247.768777610915</t>
  </si>
  <si>
    <t>-480.938081590654 410.092926528648 -187.626992916813</t>
  </si>
  <si>
    <t>-649.631993707309 145.393424886824 -537.301959753831</t>
  </si>
  <si>
    <t>-469.683481177189 101.604532548831 -307.305964396264</t>
  </si>
  <si>
    <t>-629.209321907907 279.302685995186 -103.223602541378</t>
  </si>
  <si>
    <t>-626.740487020042 287.432471572267 312.26455688732</t>
  </si>
  <si>
    <t>-637.522980549378 315.473681613325 774.52996280923</t>
  </si>
  <si>
    <t>-485.66866629125 315.183596347171 827.671384794967</t>
  </si>
  <si>
    <t>-567.784757421589 103.864640332573 -103.232172927398</t>
  </si>
  <si>
    <t>-552.354779098073 98.3569077492748 312.019819645551</t>
  </si>
  <si>
    <t>-564.259789632092 47.4718850233066 771.95230661224</t>
  </si>
  <si>
    <t>-413.44302952302 65.147717390515 825.109337291586</t>
  </si>
  <si>
    <t>9763-20170724T120949.976565600.bin</t>
  </si>
  <si>
    <t>-598.251179902052 191.518494483159 -101.55413320492</t>
  </si>
  <si>
    <t>-620.408944265372 184.25810456911 -209.784460591035</t>
  </si>
  <si>
    <t>-632.494756679839 180.957042759131 -301.810946173402</t>
  </si>
  <si>
    <t>-641.622705901111 178.731576552683 -385.176721006743</t>
  </si>
  <si>
    <t>-648.365976422779 177.282448082237 -468.786382502689</t>
  </si>
  <si>
    <t>-655.574028175681 175.917919222361 -591.224480890686</t>
  </si>
  <si>
    <t>-640.567076148115 176.614310305614 -668.130429751203</t>
  </si>
  <si>
    <t>-655.448034136643 207.729961113071 -537.668836175236</t>
  </si>
  <si>
    <t>-673.082065436204 361.518548857041 -518.313793217037</t>
  </si>
  <si>
    <t>-703.944500401562 436.182809958078 -248.033778719366</t>
  </si>
  <si>
    <t>-481.044313185553 410.89834014494 -187.827925118993</t>
  </si>
  <si>
    <t>-649.37436347185 145.303206092026 -537.330629980361</t>
  </si>
  <si>
    <t>-469.624325910337 101.295154617339 -307.196991388614</t>
  </si>
  <si>
    <t>-629.001733250343 279.203981944962 -103.23339495686</t>
  </si>
  <si>
    <t>-626.541800191245 287.349337666759 312.254512150483</t>
  </si>
  <si>
    <t>-637.468360884713 315.426275656841 774.523339214799</t>
  </si>
  <si>
    <t>-485.619417968958 314.900512928247 827.678271799809</t>
  </si>
  <si>
    <t>-567.849018717116 103.740487419418 -103.247239795024</t>
  </si>
  <si>
    <t>-552.358838433441 98.2148103210434 312.002293059912</t>
  </si>
  <si>
    <t>-564.331274872024 47.4529107256496 771.944615018325</t>
  </si>
  <si>
    <t>-413.54870367279 65.4379062880694 825.095174624445</t>
  </si>
  <si>
    <t>9763-20170724T120950.041490500.bin</t>
  </si>
  <si>
    <t>-597.986243954834 191.318591221172 -101.562176078686</t>
  </si>
  <si>
    <t>-620.123771393924 184.094963442688 -209.799117465405</t>
  </si>
  <si>
    <t>-632.127603618881 180.795905031242 -301.83645832145</t>
  </si>
  <si>
    <t>-641.156517231564 178.559615160586 -385.212760344389</t>
  </si>
  <si>
    <t>-647.775906863336 177.08591851532 -468.831771115585</t>
  </si>
  <si>
    <t>-654.776268687684 175.66894045217 -591.281344455768</t>
  </si>
  <si>
    <t>-639.653245741 176.275762650891 -668.165459402974</t>
  </si>
  <si>
    <t>-654.690559452418 207.508921843914 -537.742079516539</t>
  </si>
  <si>
    <t>-672.12143287779 361.348932812567 -518.527835128508</t>
  </si>
  <si>
    <t>-704.202213849331 436.870120188782 -248.627899713211</t>
  </si>
  <si>
    <t>-481.266278933661 412.368471106852 -188.23103220166</t>
  </si>
  <si>
    <t>-648.718563302848 145.072560691335 -537.361110265593</t>
  </si>
  <si>
    <t>-469.521993338458 100.335491871799 -306.999121709524</t>
  </si>
  <si>
    <t>-628.490986351921 279.08826760583 -103.233632956673</t>
  </si>
  <si>
    <t>-626.283509826794 287.17788559904 312.256819966011</t>
  </si>
  <si>
    <t>-637.305540374438 315.473889654198 774.501848669904</t>
  </si>
  <si>
    <t>-485.467024797959 315.02704845017 827.687266699683</t>
  </si>
  <si>
    <t>-567.797367056051 103.45937361966 -103.253911415461</t>
  </si>
  <si>
    <t>-552.194337797783 97.8805591181481 311.990592885267</t>
  </si>
  <si>
    <t>-564.403434852914 47.3136511014411 771.953445540283</t>
  </si>
  <si>
    <t>-413.56795399305 64.6544008055919 825.167619182051</t>
  </si>
  <si>
    <t>9763-20170724T120950.075580800.bin</t>
  </si>
  <si>
    <t>-597.704701557289 191.222200709001 -101.565812056225</t>
  </si>
  <si>
    <t>-619.80144623669 184.019253638131 -209.812441858905</t>
  </si>
  <si>
    <t>-631.744351432589 180.716749959191 -301.857570064215</t>
  </si>
  <si>
    <t>-640.708048927446 178.468670777801 -385.240628162039</t>
  </si>
  <si>
    <t>-647.252418422629 176.972961802915 -468.865144025645</t>
  </si>
  <si>
    <t>-654.132406967424 175.513004341185 -591.321050994724</t>
  </si>
  <si>
    <t>-638.961364798959 176.062765903347 -668.195920746148</t>
  </si>
  <si>
    <t>-654.084742225698 207.373202077364 -537.793901415018</t>
  </si>
  <si>
    <t>-671.481415316046 361.222639878389 -518.6670977371</t>
  </si>
  <si>
    <t>-704.144574688228 437.100262042987 -248.937075138824</t>
  </si>
  <si>
    <t>-481.172511028635 413.126273985204 -188.46198246832</t>
  </si>
  <si>
    <t>-648.142227053632 144.934387940451 -537.383251751716</t>
  </si>
  <si>
    <t>-469.29331768355 99.8897210467048 -307.033250845734</t>
  </si>
  <si>
    <t>-628.147984976142 279.005707437842 -103.228879969267</t>
  </si>
  <si>
    <t>-626.118580196431 287.130656572701 312.261740011121</t>
  </si>
  <si>
    <t>-637.235305696404 315.492734473742 774.492390124278</t>
  </si>
  <si>
    <t>-485.403145294355 314.861922479261 827.693954836107</t>
  </si>
  <si>
    <t>-567.543472347413 103.371795927118 -103.2615615198</t>
  </si>
  <si>
    <t>-552.086052616401 97.7246258046384 311.98750018924</t>
  </si>
  <si>
    <t>-564.441932968773 47.2914522306614 771.965000267447</t>
  </si>
  <si>
    <t>-413.657468850458 64.928614117797 825.226701290501</t>
  </si>
  <si>
    <t>9763-20170724T120950.138776500.bin</t>
  </si>
  <si>
    <t>-597.165882254852 191.227385699643 -101.565767144699</t>
  </si>
  <si>
    <t>-619.186296482616 184.065386509091 -209.83066439907</t>
  </si>
  <si>
    <t>-631.055771243885 180.753989921501 -301.884983495115</t>
  </si>
  <si>
    <t>-639.950420186723 178.479816917175 -385.274704559039</t>
  </si>
  <si>
    <t>-646.423745981288 176.938944598217 -468.903899220046</t>
  </si>
  <si>
    <t>-653.198401396082 175.391724707154 -591.364777593797</t>
  </si>
  <si>
    <t>-637.958141370921 175.828619966423 -668.226603832747</t>
  </si>
  <si>
    <t>-653.172627724471 207.29212870117 -537.861425572958</t>
  </si>
  <si>
    <t>-670.524597629134 361.16874886492 -518.951397631638</t>
  </si>
  <si>
    <t>-704.35167996771 437.955694047595 -249.622351179709</t>
  </si>
  <si>
    <t>-481.351639093241 415.164699338297 -188.794199827061</t>
  </si>
  <si>
    <t>-647.278804417986 144.849124018215 -537.398511376102</t>
  </si>
  <si>
    <t>-468.769462770344 99.8335176188175 -307.455825032554</t>
  </si>
  <si>
    <t>-627.551985823599 279.027399557132 -103.232824393879</t>
  </si>
  <si>
    <t>-625.776359406668 287.224778013284 312.257564202359</t>
  </si>
  <si>
    <t>-637.096221877252 315.494459572335 774.494773129125</t>
  </si>
  <si>
    <t>-485.266556119278 315.053702197808 827.705610919325</t>
  </si>
  <si>
    <t>-567.118261444076 103.349011578709 -103.262789842242</t>
  </si>
  <si>
    <t>-551.77219597427 97.5155050817357 311.987808507012</t>
  </si>
  <si>
    <t>-564.514094815404 47.2397716118253 771.983498612404</t>
  </si>
  <si>
    <t>-413.797552752692 65.1644654842439 825.341364621081</t>
  </si>
  <si>
    <t>9763-20170724T120950.175875700.bin</t>
  </si>
  <si>
    <t>-596.907218698023 191.215369387329 -101.552152993577</t>
  </si>
  <si>
    <t>-618.902994086076 184.061609839254 -209.822755221947</t>
  </si>
  <si>
    <t>-630.785504633655 180.724865541246 -301.874289485575</t>
  </si>
  <si>
    <t>-639.706561612086 178.415382170749 -385.260270884838</t>
  </si>
  <si>
    <t>-646.221207303363 176.828086202599 -468.885544429849</t>
  </si>
  <si>
    <t>-653.073558247382 175.199295129442 -591.340861328704</t>
  </si>
  <si>
    <t>-637.829405060763 175.562946360462 -668.20250173</t>
  </si>
  <si>
    <t>-653.002190079817 207.136395745063 -537.859425142277</t>
  </si>
  <si>
    <t>-670.383344758201 361.029176433874 -519.077550868219</t>
  </si>
  <si>
    <t>-704.633140234491 438.373606530524 -249.961526779669</t>
  </si>
  <si>
    <t>-481.579229081866 416.154822041892 -189.119170136436</t>
  </si>
  <si>
    <t>-647.131394493119 144.6916388722 -537.357665184579</t>
  </si>
  <si>
    <t>-468.782506421061 99.9278933740247 -307.768746406055</t>
  </si>
  <si>
    <t>-627.255863137338 279.025295360316 -103.229435996449</t>
  </si>
  <si>
    <t>-625.582948986758 287.235586224175 312.261110780995</t>
  </si>
  <si>
    <t>-637.008641703637 315.529094841513 774.492692418586</t>
  </si>
  <si>
    <t>-485.18031409438 315.230353024055 827.708162556059</t>
  </si>
  <si>
    <t>-566.933159851174 103.284662105164 -103.249542935908</t>
  </si>
  <si>
    <t>-551.550388073521 97.3292849102759 311.997982871315</t>
  </si>
  <si>
    <t>-564.505140678395 47.0893170451845 771.994586618772</t>
  </si>
  <si>
    <t>-413.678736710754 63.7854075808254 825.440514363368</t>
  </si>
  <si>
    <t>9763-20170724T120950.240742800.bin</t>
  </si>
  <si>
    <t>-596.450265580901 191.458894097086 -101.506987586834</t>
  </si>
  <si>
    <t>-618.428097597469 184.268865901111 -209.778797577289</t>
  </si>
  <si>
    <t>-630.3749810688 180.853439102603 -301.819197352012</t>
  </si>
  <si>
    <t>-639.387338863012 178.455446826968 -385.192741269726</t>
  </si>
  <si>
    <t>-646.027455325612 176.762506767883 -468.806042122294</t>
  </si>
  <si>
    <t>-653.101019367326 174.963026793822 -591.246407865844</t>
  </si>
  <si>
    <t>-637.870826873425 175.182501579837 -668.111249469314</t>
  </si>
  <si>
    <t>-652.927014715101 206.975388223364 -537.810226392795</t>
  </si>
  <si>
    <t>-670.477655792262 360.879802834646 -519.305685417772</t>
  </si>
  <si>
    <t>-705.421547840902 439.417052550609 -250.624849274453</t>
  </si>
  <si>
    <t>-482.151509332558 418.931470995695 -189.966999599952</t>
  </si>
  <si>
    <t>-647.06734960375 144.529948888873 -537.230964537026</t>
  </si>
  <si>
    <t>-468.683815486387 100.062632735651 -307.523546647134</t>
  </si>
  <si>
    <t>-626.712299825774 279.226612188037 -103.217544953718</t>
  </si>
  <si>
    <t>-625.214654614633 287.358783698862 312.275290706021</t>
  </si>
  <si>
    <t>-636.874288531708 315.54908408349 774.493687589194</t>
  </si>
  <si>
    <t>-485.059280474962 315.141850775992 827.746516749342</t>
  </si>
  <si>
    <t>-566.540616365174 103.597170927923 -103.190615386224</t>
  </si>
  <si>
    <t>-551.102274385373 97.2695157169683 312.049395048795</t>
  </si>
  <si>
    <t>-564.532720776616 47.0170464375256 772.029180994189</t>
  </si>
  <si>
    <t>-413.784466341009 63.9996951302958 825.605063781719</t>
  </si>
  <si>
    <t>9763-20170724T120950.306420600.bin</t>
  </si>
  <si>
    <t>-595.937952983858 191.705093669341 -101.45624664494</t>
  </si>
  <si>
    <t>-617.945872902376 184.436610238885 -209.716659524269</t>
  </si>
  <si>
    <t>-629.998209896148 180.910968095926 -301.739198863023</t>
  </si>
  <si>
    <t>-639.138742962648 178.394087515598 -385.095342838343</t>
  </si>
  <si>
    <t>-645.940588085776 176.564684780845 -468.692696809803</t>
  </si>
  <si>
    <t>-653.288073868072 174.545929930965 -591.113617362741</t>
  </si>
  <si>
    <t>-638.149408503839 174.575449766949 -667.996892511387</t>
  </si>
  <si>
    <t>-652.996255803666 206.653759483115 -537.73519925644</t>
  </si>
  <si>
    <t>-670.691904298885 360.587872533248 -519.567934887673</t>
  </si>
  <si>
    <t>-706.269428704977 440.141350690044 -251.269505479143</t>
  </si>
  <si>
    <t>-482.813990672001 420.874101031977 -190.895904044741</t>
  </si>
  <si>
    <t>-647.131850458305 144.209640518582 -537.057535074075</t>
  </si>
  <si>
    <t>-468.804864641135 99.9944493681196 -307.085253261854</t>
  </si>
  <si>
    <t>-626.352075861318 279.388562299909 -103.189306236342</t>
  </si>
  <si>
    <t>-624.883240040877 287.433578899067 312.305258655185</t>
  </si>
  <si>
    <t>-636.73351398763 315.588080228631 774.501279432323</t>
  </si>
  <si>
    <t>-484.926550440654 315.336018115123 827.778208831177</t>
  </si>
  <si>
    <t>-565.872482271397 103.911426331502 -103.137022862042</t>
  </si>
  <si>
    <t>-550.563119945202 97.5202868366423 312.106783881633</t>
  </si>
  <si>
    <t>-564.58789683126 47.042024308086 772.046314041115</t>
  </si>
  <si>
    <t>-413.881285620418 64.0418346001334 825.733722942912</t>
  </si>
  <si>
    <t>9763-20170724T120950.340588800.bin</t>
  </si>
  <si>
    <t>-595.760802166128 191.864315235424 -101.451478672277</t>
  </si>
  <si>
    <t>-617.795032542341 184.537511619567 -209.702645239185</t>
  </si>
  <si>
    <t>-629.885833162616 180.943955740722 -301.717417574239</t>
  </si>
  <si>
    <t>-639.067368229409 178.356480537364 -385.067106576329</t>
  </si>
  <si>
    <t>-645.916951541784 176.446814885511 -468.658755982631</t>
  </si>
  <si>
    <t>-653.341652940373 174.300329244817 -591.072760609849</t>
  </si>
  <si>
    <t>-638.251601397891 174.217823181481 -667.965530923939</t>
  </si>
  <si>
    <t>-653.019815376263 206.463483579059 -537.727898254734</t>
  </si>
  <si>
    <t>-670.786699375818 360.40863852499 -519.758547036287</t>
  </si>
  <si>
    <t>-706.622115918686 440.554664294911 -251.670713797396</t>
  </si>
  <si>
    <t>-483.181396761414 421.627619496122 -191.135437932501</t>
  </si>
  <si>
    <t>-647.14767844972 144.020961611806 -536.989208277416</t>
  </si>
  <si>
    <t>-468.871334075047 100.082573323268 -306.920015209504</t>
  </si>
  <si>
    <t>-626.312670501958 279.435478833648 -103.177655478872</t>
  </si>
  <si>
    <t>-624.815630997083 287.485757612219 312.316711803318</t>
  </si>
  <si>
    <t>-636.668053910308 315.613371144724 774.505820102341</t>
  </si>
  <si>
    <t>-484.860956810826 315.486182166453 827.78277193476</t>
  </si>
  <si>
    <t>-565.556465176536 104.172557778431 -103.117602457562</t>
  </si>
  <si>
    <t>-550.374203395857 97.6423722801683 312.128602852169</t>
  </si>
  <si>
    <t>-564.601987719105 47.0226226301634 772.045768057561</t>
  </si>
  <si>
    <t>-413.971446977584 64.5152592650695 825.788422632528</t>
  </si>
  <si>
    <t>9763-20170724T120950.374679800.bin</t>
  </si>
  <si>
    <t>-595.647939418708 192.005123149374 -101.440043909605</t>
  </si>
  <si>
    <t>-617.699884659704 184.614526626516 -209.683291635214</t>
  </si>
  <si>
    <t>-629.812813493029 180.945123127924 -301.692140256698</t>
  </si>
  <si>
    <t>-639.017219875731 178.277178135516 -385.036622010127</t>
  </si>
  <si>
    <t>-645.892569645132 176.275648850155 -468.624028848241</t>
  </si>
  <si>
    <t>-653.358466832705 173.980509058224 -591.032842835659</t>
  </si>
  <si>
    <t>-638.308216634773 173.771993844287 -667.933242165595</t>
  </si>
  <si>
    <t>-653.010539532536 206.209340353567 -537.727638512361</t>
  </si>
  <si>
    <t>-670.774514429636 360.180888149359 -519.965519411437</t>
  </si>
  <si>
    <t>-706.856839005105 440.812998283028 -252.056621491975</t>
  </si>
  <si>
    <t>-483.468562705866 422.022506540752 -191.285693075453</t>
  </si>
  <si>
    <t>-647.154310206128 143.766234444723 -536.914214465299</t>
  </si>
  <si>
    <t>-468.851194178103 100.182199444755 -306.740368026996</t>
  </si>
  <si>
    <t>-626.381105316767 279.48921210748 -103.168206535197</t>
  </si>
  <si>
    <t>-624.807290449336 287.53836549997 312.325888031331</t>
  </si>
  <si>
    <t>-636.620804374196 315.600676135623 774.51058042126</t>
  </si>
  <si>
    <t>-484.817209657654 315.337676401859 827.796718317403</t>
  </si>
  <si>
    <t>-565.262384247293 104.388930217503 -103.102554122104</t>
  </si>
  <si>
    <t>-550.259238008693 97.745913611197 312.148449134733</t>
  </si>
  <si>
    <t>-564.630644543554 47.0283064080172 772.046080829251</t>
  </si>
  <si>
    <t>-414.003898293253 64.3759849878591 825.846395538579</t>
  </si>
  <si>
    <t>9763-20170724T120950.439324800.bin</t>
  </si>
  <si>
    <t>-595.629683382138 192.208183780857 -101.436047757652</t>
  </si>
  <si>
    <t>-617.710134692948 184.71863045804 -209.666658979306</t>
  </si>
  <si>
    <t>-629.865190899439 180.908059219844 -301.664235929844</t>
  </si>
  <si>
    <t>-639.115133474848 178.084402721785 -384.998560209386</t>
  </si>
  <si>
    <t>-646.044366980227 175.897992614962 -468.576882882135</t>
  </si>
  <si>
    <t>-653.598962076875 173.299359611281 -590.974088975727</t>
  </si>
  <si>
    <t>-638.639942536808 172.821549671936 -667.891117532557</t>
  </si>
  <si>
    <t>-653.195493851395 205.66190113781 -537.750452775968</t>
  </si>
  <si>
    <t>-670.974499277719 359.685433240966 -520.501016578638</t>
  </si>
  <si>
    <t>-707.500705657692 441.380629006928 -252.974724404026</t>
  </si>
  <si>
    <t>-484.207030819713 423.091240643676 -191.70506070132</t>
  </si>
  <si>
    <t>-647.372558242908 143.217609575692 -536.784087420092</t>
  </si>
  <si>
    <t>-468.929536994906 100.251941410096 -306.368757634983</t>
  </si>
  <si>
    <t>-626.706158150353 279.483736381394 -103.163251401157</t>
  </si>
  <si>
    <t>-624.925002074542 287.63920796435 312.32784483314</t>
  </si>
  <si>
    <t>-636.525022731682 315.585228461288 774.525853859416</t>
  </si>
  <si>
    <t>-484.712939161578 315.411226857059 827.788167517666</t>
  </si>
  <si>
    <t>-564.883737351726 104.75363275066 -103.093531980591</t>
  </si>
  <si>
    <t>-550.282257588055 97.9767650144854 312.169642490833</t>
  </si>
  <si>
    <t>-564.697095541787 47.0256010919977 772.031676561496</t>
  </si>
  <si>
    <t>-414.078715322548 64.233091584078 825.900206098523</t>
  </si>
  <si>
    <t>9763-20170724T120950.475421800.bin</t>
  </si>
  <si>
    <t>-595.690212771643 192.254372177646 -101.434876999686</t>
  </si>
  <si>
    <t>-617.770843002378 184.734464120429 -209.663335860093</t>
  </si>
  <si>
    <t>-629.95179810546 180.866108573457 -301.655176124134</t>
  </si>
  <si>
    <t>-639.235815887131 177.976404829593 -384.983398481301</t>
  </si>
  <si>
    <t>-646.210585289881 175.709692974372 -468.555726050993</t>
  </si>
  <si>
    <t>-653.844631248 172.978120578102 -590.945322235767</t>
  </si>
  <si>
    <t>-638.947356989375 172.354515818879 -667.873128542808</t>
  </si>
  <si>
    <t>-653.397298826289 205.398984190195 -537.757631443371</t>
  </si>
  <si>
    <t>-671.155929779344 359.451498229246 -520.771082373721</t>
  </si>
  <si>
    <t>-708.006495865613 441.768933239864 -253.480179795701</t>
  </si>
  <si>
    <t>-484.766327369603 423.761301005984 -191.932797535576</t>
  </si>
  <si>
    <t>-647.592496550191 142.954352929733 -536.725990338064</t>
  </si>
  <si>
    <t>-469.01531319229 100.135350601076 -306.02239527335</t>
  </si>
  <si>
    <t>-626.890657514893 279.466054638479 -103.162420853192</t>
  </si>
  <si>
    <t>-625.070591322805 287.675445292043 312.327526746276</t>
  </si>
  <si>
    <t>-636.487313011886 315.584643482078 774.527513362098</t>
  </si>
  <si>
    <t>-484.663682219435 315.529054580306 827.757270428993</t>
  </si>
  <si>
    <t>-564.836352456377 104.904675813606 -103.093804502453</t>
  </si>
  <si>
    <t>-550.323065132042 98.0487428663564 312.171143986813</t>
  </si>
  <si>
    <t>-564.725132993701 46.9704100593831 772.015920782851</t>
  </si>
  <si>
    <t>-414.080982383759 63.8501554608072 825.916204686052</t>
  </si>
  <si>
    <t>9763-20170724T120950.537590400.bin</t>
  </si>
  <si>
    <t>-595.902438334995 192.243600738012 -101.458049100637</t>
  </si>
  <si>
    <t>-617.95358323969 184.745264250859 -209.69399064721</t>
  </si>
  <si>
    <t>-630.063652132843 180.812580681596 -301.692479976653</t>
  </si>
  <si>
    <t>-639.267132419526 177.829220767635 -385.026239587314</t>
  </si>
  <si>
    <t>-646.146155692663 175.431835474753 -468.602999077783</t>
  </si>
  <si>
    <t>-653.625171931962 172.466350884506 -590.99657841311</t>
  </si>
  <si>
    <t>-638.729182560757 171.542226591984 -667.921646362433</t>
  </si>
  <si>
    <t>-653.213256840567 204.991691759608 -537.872512962901</t>
  </si>
  <si>
    <t>-671.002486392712 359.111607250793 -521.423526313994</t>
  </si>
  <si>
    <t>-708.708538524298 442.714946424215 -254.651559898418</t>
  </si>
  <si>
    <t>-485.449498672248 425.709261492245 -192.887744642469</t>
  </si>
  <si>
    <t>-647.47366524825 142.543316190468 -536.710211610995</t>
  </si>
  <si>
    <t>-469.066387030569 99.7732782547828 -305.328778963906</t>
  </si>
  <si>
    <t>-627.104116153078 279.341722823039 -103.164144981483</t>
  </si>
  <si>
    <t>-625.605250525958 287.657048422263 312.325032106764</t>
  </si>
  <si>
    <t>-636.427249073234 315.599515539964 774.518805007757</t>
  </si>
  <si>
    <t>-484.579635953878 315.420296169207 827.679783548006</t>
  </si>
  <si>
    <t>-565.04016609968 104.991095344658 -103.122147896443</t>
  </si>
  <si>
    <t>-550.397179499043 98.0299113819929 312.136500556988</t>
  </si>
  <si>
    <t>-564.812505054251 46.9827798087133 771.975213495325</t>
  </si>
  <si>
    <t>-414.224297444007 64.257963572983 825.906533908526</t>
  </si>
  <si>
    <t>9763-20170724T120950.574689200.bin</t>
  </si>
  <si>
    <t>-595.885951792169 192.151023008694 -101.49002606403</t>
  </si>
  <si>
    <t>-617.876323513802 184.68305260691 -209.740500780011</t>
  </si>
  <si>
    <t>-629.907949398406 180.709772387828 -301.747460012539</t>
  </si>
  <si>
    <t>-639.031564889742 177.662856533396 -385.087834727368</t>
  </si>
  <si>
    <t>-645.822986052466 175.173356889769 -468.668949791803</t>
  </si>
  <si>
    <t>-653.166483459658 172.042307429742 -591.066643759766</t>
  </si>
  <si>
    <t>-638.241208656682 170.951694046562 -667.98390558355</t>
  </si>
  <si>
    <t>-652.788556022657 204.641910709505 -537.987677547627</t>
  </si>
  <si>
    <t>-670.590534943489 358.790152032294 -521.821175377346</t>
  </si>
  <si>
    <t>-708.737410963022 443.069287754604 -255.3245998688</t>
  </si>
  <si>
    <t>-485.430794309524 426.969400192303 -193.49035790219</t>
  </si>
  <si>
    <t>-647.099846622394 142.190517860463 -536.731522174709</t>
  </si>
  <si>
    <t>-468.83691230968 99.3306612734218 -304.942954189325</t>
  </si>
  <si>
    <t>-626.98979148273 279.234058081759 -103.192391289939</t>
  </si>
  <si>
    <t>-625.705433284412 287.665811789924 312.295146622816</t>
  </si>
  <si>
    <t>-636.403097146655 315.604427169549 774.507784139238</t>
  </si>
  <si>
    <t>-484.545928090158 315.332998312704 827.641056604488</t>
  </si>
  <si>
    <t>-565.053162098129 104.906785701051 -103.158061574192</t>
  </si>
  <si>
    <t>-550.439713952769 97.8988737175014 312.100865952149</t>
  </si>
  <si>
    <t>-564.845733067752 46.9227480210732 771.952701299343</t>
  </si>
  <si>
    <t>-414.28129660278 64.3314643966496 825.907491097248</t>
  </si>
  <si>
    <t>9763-20170724T120950.640869800.bin</t>
  </si>
  <si>
    <t>-595.628084553358 192.084778721421 -101.492593259421</t>
  </si>
  <si>
    <t>-617.527092769622 184.693344106666 -209.76676147678</t>
  </si>
  <si>
    <t>-629.488358877248 180.64606721496 -301.779748803282</t>
  </si>
  <si>
    <t>-638.555662598562 177.477955371476 -385.121698333843</t>
  </si>
  <si>
    <t>-645.300315701939 174.81208851999 -468.70124170807</t>
  </si>
  <si>
    <t>-652.588307797936 171.3628387087 -591.093718102576</t>
  </si>
  <si>
    <t>-637.575402020285 169.960890225693 -667.988725325281</t>
  </si>
  <si>
    <t>-652.16941321914 204.106114989935 -538.103507033756</t>
  </si>
  <si>
    <t>-669.821149495936 358.304817225843 -522.400444110359</t>
  </si>
  <si>
    <t>-708.903351739301 444.361182204725 -256.608316692079</t>
  </si>
  <si>
    <t>-485.486327354425 430.313033465785 -194.672727862001</t>
  </si>
  <si>
    <t>-646.61139433924 141.646637883001 -536.674344199784</t>
  </si>
  <si>
    <t>-468.487792840683 98.7654445706999 -304.236247634179</t>
  </si>
  <si>
    <t>-626.563303780766 279.267279015312 -103.218917855913</t>
  </si>
  <si>
    <t>-625.557541697094 287.698891054029 312.269255857577</t>
  </si>
  <si>
    <t>-636.302654876387 315.634643210185 774.492464129695</t>
  </si>
  <si>
    <t>-484.443971978589 315.296200062322 827.621136152133</t>
  </si>
  <si>
    <t>-565.030549755675 104.827783965588 -103.189973102361</t>
  </si>
  <si>
    <t>-550.394855681118 97.7343917976364 312.066720602308</t>
  </si>
  <si>
    <t>-564.942174300019 46.9311836712261 771.922234898159</t>
  </si>
  <si>
    <t>-414.417655101248 64.5708244749926 825.913155366369</t>
  </si>
  <si>
    <t>9763-20170724T120950.706043000.bin</t>
  </si>
  <si>
    <t>-595.035884101087 192.192374132181 -101.531918583806</t>
  </si>
  <si>
    <t>-616.909320172201 184.858189417485 -209.815220096511</t>
  </si>
  <si>
    <t>-628.910040459511 180.734461529309 -301.819586487777</t>
  </si>
  <si>
    <t>-638.04199596893 177.450984266722 -385.14998499891</t>
  </si>
  <si>
    <t>-644.882189933969 174.622395852387 -468.716475031975</t>
  </si>
  <si>
    <t>-652.345989405809 170.884435564491 -591.089895525998</t>
  </si>
  <si>
    <t>-637.234649721898 169.162012636174 -667.959137082475</t>
  </si>
  <si>
    <t>-651.743575055149 203.761962479658 -538.184638040741</t>
  </si>
  <si>
    <t>-669.125616325717 358.037305302985 -522.938342400418</t>
  </si>
  <si>
    <t>-709.176703571611 446.42621979825 -258.057437261689</t>
  </si>
  <si>
    <t>-485.581243957726 434.421916946731 -196.336447149654</t>
  </si>
  <si>
    <t>-646.398213064982 141.28759530951 -536.602407550819</t>
  </si>
  <si>
    <t>-467.922714717813 98.4244580760919 -303.534008482346</t>
  </si>
  <si>
    <t>-625.68570013764 279.524187371057 -103.235084404481</t>
  </si>
  <si>
    <t>-625.097502034102 287.662068334814 312.259883460603</t>
  </si>
  <si>
    <t>-636.180493014793 315.673872242141 774.480281134605</t>
  </si>
  <si>
    <t>-484.34508145 314.947212756831 827.671424432365</t>
  </si>
  <si>
    <t>-564.711727474986 104.765348505704 -103.209180576594</t>
  </si>
  <si>
    <t>-550.10076839068 97.6459349473425 312.047851948448</t>
  </si>
  <si>
    <t>-564.965704758869 46.7483281936456 771.910522562461</t>
  </si>
  <si>
    <t>-414.418930437795 63.9892446009117 825.968438992114</t>
  </si>
  <si>
    <t>9763-20170724T120950.738108200.bin</t>
  </si>
  <si>
    <t>-594.623117396979 192.348585415723 -101.537692659037</t>
  </si>
  <si>
    <t>-616.473739488922 185.036687205289 -209.826978295469</t>
  </si>
  <si>
    <t>-628.5228878423 180.885807951728 -301.823980237873</t>
  </si>
  <si>
    <t>-637.727444933807 177.562679173992 -385.144764830936</t>
  </si>
  <si>
    <t>-644.669889810743 174.679737717624 -468.700856933976</t>
  </si>
  <si>
    <t>-652.316211391721 170.847235905978 -591.060093533953</t>
  </si>
  <si>
    <t>-637.181657482633 168.97470964068 -667.921350290798</t>
  </si>
  <si>
    <t>-651.585925658999 203.769536460782 -538.184466903256</t>
  </si>
  <si>
    <t>-668.874905193074 358.071880340864 -523.098596290556</t>
  </si>
  <si>
    <t>-709.534267907123 447.900101757781 -258.795317023342</t>
  </si>
  <si>
    <t>-485.831536728726 436.59444260057 -197.331673402733</t>
  </si>
  <si>
    <t>-646.336224522012 141.28822152202 -536.555349864296</t>
  </si>
  <si>
    <t>-467.411015472601 98.1608825169897 -303.012011121348</t>
  </si>
  <si>
    <t>-625.046352158358 279.790517691384 -103.249570231532</t>
  </si>
  <si>
    <t>-624.671688534998 287.815051488831 312.247806517578</t>
  </si>
  <si>
    <t>-636.082367931863 315.775267489943 774.467580792458</t>
  </si>
  <si>
    <t>-484.25179872704 315.49942361368 827.676667281151</t>
  </si>
  <si>
    <t>-564.51192354572 104.833116002123 -103.193869067899</t>
  </si>
  <si>
    <t>-549.8291043039 97.6537658444868 312.05961095599</t>
  </si>
  <si>
    <t>-564.973457583148 46.7138587639031 771.917385090948</t>
  </si>
  <si>
    <t>-414.414012602447 63.6443083756712 826.037957837823</t>
  </si>
  <si>
    <t>9763-20170724T120950.776210300.bin</t>
  </si>
  <si>
    <t>-594.233844824363 192.51716270588 -101.522848871945</t>
  </si>
  <si>
    <t>-616.060805675977 185.227327654713 -209.818448238062</t>
  </si>
  <si>
    <t>-628.150025605149 181.061763864488 -301.80941515782</t>
  </si>
  <si>
    <t>-637.416382749228 177.714345652058 -385.122437917717</t>
  </si>
  <si>
    <t>-644.44668989707 174.796295385515 -468.670082108917</t>
  </si>
  <si>
    <t>-652.250259466635 170.902380147052 -591.017315409796</t>
  </si>
  <si>
    <t>-637.083697591586 168.893722365 -667.868792101871</t>
  </si>
  <si>
    <t>-651.400322686983 203.85543487579 -538.162626192211</t>
  </si>
  <si>
    <t>-668.596361919339 358.181268233628 -523.192127972027</t>
  </si>
  <si>
    <t>-710.010190502022 449.574317601885 -259.543115232998</t>
  </si>
  <si>
    <t>-486.169753765334 439.240280081175 -198.410523362425</t>
  </si>
  <si>
    <t>-646.251862164376 141.366795831154 -536.502179815812</t>
  </si>
  <si>
    <t>-466.667477626337 97.6992758666165 -302.26663435005</t>
  </si>
  <si>
    <t>-624.482672747865 280.047649671487 -103.25538385446</t>
  </si>
  <si>
    <t>-624.230767650621 287.971322181509 312.244040653608</t>
  </si>
  <si>
    <t>-636.025113139147 315.806578711545 774.462540168061</t>
  </si>
  <si>
    <t>-484.205844868451 315.520285720073 827.703936818152</t>
  </si>
  <si>
    <t>-564.310604366378 104.903555529544 -103.170061964261</t>
  </si>
  <si>
    <t>-549.556776208735 97.6680097609806 312.079926158351</t>
  </si>
  <si>
    <t>-564.962276101918 46.6578767389606 771.931258775574</t>
  </si>
  <si>
    <t>-414.409145534701 63.4070079248509 826.125468901404</t>
  </si>
  <si>
    <t>9763-20170724T120950.842104200.bin</t>
  </si>
  <si>
    <t>-593.442385355791 192.741833782427 -101.506933408209</t>
  </si>
  <si>
    <t>-615.232944557095 185.513258381206 -209.813913993061</t>
  </si>
  <si>
    <t>-627.362834954356 181.347487059325 -301.799667103649</t>
  </si>
  <si>
    <t>-636.696916864644 177.983828803948 -385.104428784973</t>
  </si>
  <si>
    <t>-643.826500747407 175.033826296355 -468.642325824218</t>
  </si>
  <si>
    <t>-651.810939722373 171.076158867926 -590.976062435001</t>
  </si>
  <si>
    <t>-636.598977623023 168.857918081873 -667.812768473428</t>
  </si>
  <si>
    <t>-650.801634149905 204.063008234417 -538.145238865326</t>
  </si>
  <si>
    <t>-667.871958649014 358.419916687574 -523.314780040522</t>
  </si>
  <si>
    <t>-710.969146261453 452.98384173698 -261.057548679644</t>
  </si>
  <si>
    <t>-486.818067821378 443.946696012725 -200.864769820239</t>
  </si>
  <si>
    <t>-645.813247016969 141.562301243293 -536.448970138898</t>
  </si>
  <si>
    <t>-464.834223640563 96.3202970028788 -300.785037029917</t>
  </si>
  <si>
    <t>-623.409045017605 280.40499983685 -103.233567867974</t>
  </si>
  <si>
    <t>-623.53598728779 288.115297013236 312.269886091644</t>
  </si>
  <si>
    <t>-635.911081602524 315.841881404716 774.46033597456</t>
  </si>
  <si>
    <t>-484.114732660491 315.410611616508 827.76611899852</t>
  </si>
  <si>
    <t>-563.813885558876 104.956441850147 -103.143380412036</t>
  </si>
  <si>
    <t>-549.20676528547 97.6870679171279 312.11127696553</t>
  </si>
  <si>
    <t>-564.987236834747 46.675962186647 771.961379481388</t>
  </si>
  <si>
    <t>-414.559549017582 64.2005931951815 826.258976590371</t>
  </si>
  <si>
    <t>9763-20170724T120950.875191000.bin</t>
  </si>
  <si>
    <t>-593.111503641014 192.8139092374 -101.494657803276</t>
  </si>
  <si>
    <t>-614.841742611927 185.639693758495 -209.81747455968</t>
  </si>
  <si>
    <t>-626.964429532435 181.493972436497 -301.804824110427</t>
  </si>
  <si>
    <t>-636.310817104595 178.140732360883 -385.108677045223</t>
  </si>
  <si>
    <t>-643.471804925319 175.193141775861 -468.644191640657</t>
  </si>
  <si>
    <t>-651.523394182996 171.232316384438 -590.97330550046</t>
  </si>
  <si>
    <t>-636.323399552012 168.945545504258 -667.810364018324</t>
  </si>
  <si>
    <t>-650.443610493169 204.224014610788 -538.146895699599</t>
  </si>
  <si>
    <t>-667.37508521775 358.601106701203 -523.389469719139</t>
  </si>
  <si>
    <t>-711.420488532673 454.664491456948 -261.835564148805</t>
  </si>
  <si>
    <t>-487.13200130758 446.254017771751 -202.065594239306</t>
  </si>
  <si>
    <t>-645.537212473906 141.716826394802 -536.445771131991</t>
  </si>
  <si>
    <t>-463.724812748809 95.3224514891513 -299.851072830215</t>
  </si>
  <si>
    <t>-622.931503108783 280.493799047148 -103.22572556697</t>
  </si>
  <si>
    <t>-623.318810077363 288.115805487104 312.279207059287</t>
  </si>
  <si>
    <t>-635.848224953009 315.862462426247 774.462638970533</t>
  </si>
  <si>
    <t>-484.061914267654 315.487556343822 827.79746863143</t>
  </si>
  <si>
    <t>-563.641024135393 105.013479348433 -103.123749902952</t>
  </si>
  <si>
    <t>-549.078348214013 97.6341038386149 312.130441876888</t>
  </si>
  <si>
    <t>-565.00919472701 46.6524542255036 771.974969286917</t>
  </si>
  <si>
    <t>-414.618116176302 64.3937877875385 826.303522147541</t>
  </si>
  <si>
    <t>9763-20170724T120950.941378600.bin</t>
  </si>
  <si>
    <t>-592.466377273736 192.798620915936 -101.460195928372</t>
  </si>
  <si>
    <t>-614.02758371969 185.717698718157 -209.822902605559</t>
  </si>
  <si>
    <t>-626.108077800264 181.604476298659 -301.817407094932</t>
  </si>
  <si>
    <t>-635.458858683001 178.267443242766 -385.121379984507</t>
  </si>
  <si>
    <t>-642.667366108169 175.324092071497 -468.652893997469</t>
  </si>
  <si>
    <t>-650.836529830205 171.357502066723 -590.973971171283</t>
  </si>
  <si>
    <t>-635.741329603601 169.011005741965 -667.829979571458</t>
  </si>
  <si>
    <t>-649.641651645331 204.35637627799 -538.154568405558</t>
  </si>
  <si>
    <t>-666.324998055846 358.770537111536 -523.516924978393</t>
  </si>
  <si>
    <t>-712.233716484754 457.580977398324 -263.310308985851</t>
  </si>
  <si>
    <t>-487.986132818814 449.149991550701 -203.389836768246</t>
  </si>
  <si>
    <t>-644.862320601977 141.839473159244 -536.446445198716</t>
  </si>
  <si>
    <t>-462.037836427928 92.936510020028 -297.946358696157</t>
  </si>
  <si>
    <t>-622.019113132387 280.556850965276 -103.220414542665</t>
  </si>
  <si>
    <t>-622.941471558895 288.040829419312 312.286240511995</t>
  </si>
  <si>
    <t>-635.734038103693 315.896364873769 774.464946054375</t>
  </si>
  <si>
    <t>-483.965872912081 315.450642769215 827.850833458151</t>
  </si>
  <si>
    <t>-563.255068435485 104.921008401196 -103.093131684809</t>
  </si>
  <si>
    <t>-548.812553863613 97.361264961864 312.162086777453</t>
  </si>
  <si>
    <t>-565.047692850559 46.5223826052425 772.006552968582</t>
  </si>
  <si>
    <t>-414.561113096055 63.2808914342038 826.382840099205</t>
  </si>
  <si>
    <t>9763-20170724T120951.005548200.bin</t>
  </si>
  <si>
    <t>-591.838013168972 192.962128980344 -101.438554558357</t>
  </si>
  <si>
    <t>-613.217349110092 185.938801861535 -209.840972637626</t>
  </si>
  <si>
    <t>-625.229013838656 181.831939350374 -301.844757418249</t>
  </si>
  <si>
    <t>-634.553242734093 178.487400543859 -385.151551947832</t>
  </si>
  <si>
    <t>-641.771320298307 175.52459496371 -468.681401363281</t>
  </si>
  <si>
    <t>-649.995004784314 171.517188274105 -590.997622122657</t>
  </si>
  <si>
    <t>-635.092766611052 169.151861383561 -667.890657834417</t>
  </si>
  <si>
    <t>-648.732700388355 204.536956003372 -538.192692662785</t>
  </si>
  <si>
    <t>-665.254019631106 358.979788847261 -523.614559617514</t>
  </si>
  <si>
    <t>-713.43704546433 459.030065408751 -264.294526322708</t>
  </si>
  <si>
    <t>-489.502809420414 450.655958774149 -203.20560521725</t>
  </si>
  <si>
    <t>-644.040353196857 142.014222527611 -536.459883808765</t>
  </si>
  <si>
    <t>-462.94589622851 92.4548816941679 -297.138261534252</t>
  </si>
  <si>
    <t>-621.197757928821 280.747187885175 -103.224071251195</t>
  </si>
  <si>
    <t>-622.543043265235 288.10630479049 312.283610154152</t>
  </si>
  <si>
    <t>-635.611188160059 315.976053473847 774.455416743469</t>
  </si>
  <si>
    <t>-483.861009679189 315.644337661591 827.893012302737</t>
  </si>
  <si>
    <t>-562.809044287574 105.109353050696 -103.0403726302</t>
  </si>
  <si>
    <t>-548.490309394792 97.220467735066 312.212971974889</t>
  </si>
  <si>
    <t>-565.110012635007 46.5254709487444 772.049990596336</t>
  </si>
  <si>
    <t>-414.714307029262 64.034152371634 826.441150474536</t>
  </si>
  <si>
    <t>9763-20170724T120951.042683700.bin</t>
  </si>
  <si>
    <t>-591.601304776755 193.038448030436 -101.425535522866</t>
  </si>
  <si>
    <t>-612.864793660375 186.038405329106 -209.852302266548</t>
  </si>
  <si>
    <t>-624.826910428591 181.93351386512 -301.862509377335</t>
  </si>
  <si>
    <t>-634.126440492872 178.584963241337 -385.171901725359</t>
  </si>
  <si>
    <t>-641.340242345278 175.613273241568 -468.701928018814</t>
  </si>
  <si>
    <t>-649.580304869175 171.588876227622 -591.016428630717</t>
  </si>
  <si>
    <t>-634.770912887573 169.222561750506 -667.927333297795</t>
  </si>
  <si>
    <t>-648.310781279231 204.615991428763 -538.216329317088</t>
  </si>
  <si>
    <t>-664.869546016566 359.052496775594 -523.633678836313</t>
  </si>
  <si>
    <t>-714.080880554773 459.00090121839 -264.467417927094</t>
  </si>
  <si>
    <t>-490.278791377116 450.845370701677 -202.866787427204</t>
  </si>
  <si>
    <t>-643.618473978644 142.093539325999 -536.475339800467</t>
  </si>
  <si>
    <t>-463.68761777145 92.0090780102073 -296.718422961131</t>
  </si>
  <si>
    <t>-620.909695716587 280.762578597375 -103.217285036533</t>
  </si>
  <si>
    <t>-622.433942519741 288.080692486757 312.290503102185</t>
  </si>
  <si>
    <t>-635.525481809431 316.072366133037 774.446160949681</t>
  </si>
  <si>
    <t>-483.788182944999 315.898230110324 827.921149100735</t>
  </si>
  <si>
    <t>-562.623440768285 105.243255496317 -103.006202804477</t>
  </si>
  <si>
    <t>-548.227910550354 97.1188116114845 312.239945668502</t>
  </si>
  <si>
    <t>-565.117152731304 46.4879505614474 772.07199556832</t>
  </si>
  <si>
    <t>-414.680207081819 63.508668455328 826.503828338375</t>
  </si>
  <si>
    <t>9763-20170724T120951.074768000.bin</t>
  </si>
  <si>
    <t>-591.378289295312 193.067953297921 -101.408940296916</t>
  </si>
  <si>
    <t>-612.513442740116 186.082467910936 -209.861745206073</t>
  </si>
  <si>
    <t>-624.427017551732 181.979549041064 -301.878339532524</t>
  </si>
  <si>
    <t>-633.70713037339 178.629837642206 -385.189848203949</t>
  </si>
  <si>
    <t>-640.926217432064 175.655715520666 -468.719263902266</t>
  </si>
  <si>
    <t>-649.201183806015 171.627561730102 -591.031231364365</t>
  </si>
  <si>
    <t>-634.480307928758 169.274798911486 -667.959655957668</t>
  </si>
  <si>
    <t>-647.938503682493 204.654629691005 -538.231136132139</t>
  </si>
  <si>
    <t>-664.624635305551 359.074091649125 -523.621748642603</t>
  </si>
  <si>
    <t>-714.659684781541 458.582948484092 -264.443954251139</t>
  </si>
  <si>
    <t>-490.961909456812 450.840305261587 -202.412716250706</t>
  </si>
  <si>
    <t>-643.201896208052 142.135598878611 -536.492511181567</t>
  </si>
  <si>
    <t>-463.930798105739 91.3031302703221 -295.696671088704</t>
  </si>
  <si>
    <t>-620.696617730492 280.739013114098 -103.205522597221</t>
  </si>
  <si>
    <t>-622.448907886889 288.002991115654 312.302269749696</t>
  </si>
  <si>
    <t>-635.459150740304 316.168080557912 774.439452406811</t>
  </si>
  <si>
    <t>-483.731695454054 316.045693087748 827.942478155247</t>
  </si>
  <si>
    <t>-562.356258629699 105.302243612776 -102.981668485571</t>
  </si>
  <si>
    <t>-547.972193596508 96.9992535411398 312.261297540248</t>
  </si>
  <si>
    <t>-565.122632908329 46.4371067933005 772.092068530863</t>
  </si>
  <si>
    <t>-414.660997387369 63.0867672154502 826.570316700662</t>
  </si>
  <si>
    <t>9763-20170724T120951.138956700.bin</t>
  </si>
  <si>
    <t>-590.992293673569 193.194173245534 -101.359653603079</t>
  </si>
  <si>
    <t>-611.859876594366 186.204617213453 -209.863983396956</t>
  </si>
  <si>
    <t>-623.629002021667 182.111690587271 -301.899675546509</t>
  </si>
  <si>
    <t>-632.810218791522 178.775841559193 -385.222553533949</t>
  </si>
  <si>
    <t>-639.962376236182 175.822745490821 -468.758608827091</t>
  </si>
  <si>
    <t>-648.173962530657 171.835175643508 -591.076225312965</t>
  </si>
  <si>
    <t>-633.534406714053 169.55358911507 -668.022239669377</t>
  </si>
  <si>
    <t>-647.036640669058 204.837369862019 -538.257702602034</t>
  </si>
  <si>
    <t>-664.235310371452 359.185129149736 -523.428033878631</t>
  </si>
  <si>
    <t>-715.344273093888 457.359437223749 -263.951167526698</t>
  </si>
  <si>
    <t>-491.715921092657 451.006802648357 -201.513050881807</t>
  </si>
  <si>
    <t>-642.104949803007 142.332338715399 -536.550916705408</t>
  </si>
  <si>
    <t>-463.656098289438 89.8748203429291 -293.277506138508</t>
  </si>
  <si>
    <t>-620.598856362498 280.75134083385 -103.188224409164</t>
  </si>
  <si>
    <t>-622.565067651253 288.044225612532 312.318212146965</t>
  </si>
  <si>
    <t>-635.372798419553 316.242853585632 774.438618737499</t>
  </si>
  <si>
    <t>-483.655434380835 316.163745050939 827.970598132114</t>
  </si>
  <si>
    <t>-561.672461164171 105.587310426856 -102.938051756758</t>
  </si>
  <si>
    <t>-547.423296430929 96.8740470398252 312.301194341319</t>
  </si>
  <si>
    <t>-565.160542109531 46.4245671143899 772.118372251293</t>
  </si>
  <si>
    <t>-414.73676464262 63.2226791184892 826.655913821535</t>
  </si>
  <si>
    <t>9763-20170724T120951.173045600.bin</t>
  </si>
  <si>
    <t>-590.813914342314 193.242906811862 -101.343678620841</t>
  </si>
  <si>
    <t>-611.549711276684 186.238642829192 -209.872353090784</t>
  </si>
  <si>
    <t>-623.220828609445 182.141137416835 -301.920277332359</t>
  </si>
  <si>
    <t>-632.318208999393 178.801341610877 -385.252341841373</t>
  </si>
  <si>
    <t>-639.391202617687 175.846817811043 -468.794916076631</t>
  </si>
  <si>
    <t>-647.492429585119 171.859036127919 -591.119926873094</t>
  </si>
  <si>
    <t>-632.865940320238 169.62014141265 -668.0695813821</t>
  </si>
  <si>
    <t>-646.476034633741 204.855489741054 -538.295205818039</t>
  </si>
  <si>
    <t>-664.071179007216 359.14679631183 -523.396301079579</t>
  </si>
  <si>
    <t>-715.596847766675 456.648825748402 -263.748320392552</t>
  </si>
  <si>
    <t>-491.973649555983 450.782675946085 -201.244192610624</t>
  </si>
  <si>
    <t>-641.399340261101 142.362010925561 -536.594257445772</t>
  </si>
  <si>
    <t>-463.437199717768 89.1970624104774 -292.157371790592</t>
  </si>
  <si>
    <t>-620.643996710396 280.699841179605 -103.176409558225</t>
  </si>
  <si>
    <t>-622.614356156872 288.027487305089 312.329323343672</t>
  </si>
  <si>
    <t>-635.33744267607 316.24156109768 774.446708277093</t>
  </si>
  <si>
    <t>-483.625520142809 316.115210904929 827.993768828515</t>
  </si>
  <si>
    <t>-561.24754921088 105.719220562676 -102.931744309483</t>
  </si>
  <si>
    <t>-547.233285987389 96.8280179028188 312.311684310145</t>
  </si>
  <si>
    <t>-565.167172821523 46.3406101859309 772.122218964692</t>
  </si>
  <si>
    <t>-414.708716335513 62.7386640007892 826.685550246535</t>
  </si>
  <si>
    <t>9763-20170724T120951.241241000.bin</t>
  </si>
  <si>
    <t>-590.471215104618 193.393803313606 -101.325615097967</t>
  </si>
  <si>
    <t>-610.944774166879 186.355958309447 -209.901975355371</t>
  </si>
  <si>
    <t>-622.435176814462 182.260990928014 -301.972770631249</t>
  </si>
  <si>
    <t>-631.383684833286 178.932436080541 -385.321185649552</t>
  </si>
  <si>
    <t>-638.322425392188 176.002271943476 -468.87601001854</t>
  </si>
  <si>
    <t>-646.243070946628 172.065218402116 -591.214556039666</t>
  </si>
  <si>
    <t>-631.602166548713 169.956899929516 -668.165213917716</t>
  </si>
  <si>
    <t>-645.496640266966 205.024013337923 -538.361766164565</t>
  </si>
  <si>
    <t>-664.02814824617 359.191180616865 -523.319714808787</t>
  </si>
  <si>
    <t>-716.167616724749 455.812389652127 -263.465183098098</t>
  </si>
  <si>
    <t>-492.493298367755 451.585241417874 -201.011528086156</t>
  </si>
  <si>
    <t>-640.038487944034 142.56136131974 -536.705078174709</t>
  </si>
  <si>
    <t>-462.745888464533 88.2348549103053 -290.371016681045</t>
  </si>
  <si>
    <t>-620.722293943678 280.587316877351 -103.1595638447</t>
  </si>
  <si>
    <t>-622.647513523064 288.05995191369 312.343801335371</t>
  </si>
  <si>
    <t>-635.236217967472 316.304455849172 774.458305927211</t>
  </si>
  <si>
    <t>-483.530449457042 316.435840306178 828.023093970309</t>
  </si>
  <si>
    <t>-560.504745539437 106.111574255277 -102.920177092652</t>
  </si>
  <si>
    <t>-546.82837886485 96.8939901451267 312.327448062984</t>
  </si>
  <si>
    <t>-565.234295057601 46.4164564609425 772.117375017717</t>
  </si>
  <si>
    <t>-414.947286956997 64.3036435307981 826.685639186231</t>
  </si>
  <si>
    <t>9763-20170724T120951.275331000.bin</t>
  </si>
  <si>
    <t>-590.292373564955 193.42606360525 -101.316890439902</t>
  </si>
  <si>
    <t>-610.662253902389 186.364656404498 -209.911082203915</t>
  </si>
  <si>
    <t>-622.095584737975 182.278045874903 -301.989451690507</t>
  </si>
  <si>
    <t>-631.003245094662 178.967535369631 -385.343033420828</t>
  </si>
  <si>
    <t>-637.911874113638 176.067480095383 -468.901355521609</t>
  </si>
  <si>
    <t>-645.799564948312 172.189020275836 -591.243827457034</t>
  </si>
  <si>
    <t>-631.144565676393 170.157020311656 -668.193786419047</t>
  </si>
  <si>
    <t>-645.160807509329 205.114602611434 -538.368870332378</t>
  </si>
  <si>
    <t>-664.125318740293 359.212729985003 -523.222277281521</t>
  </si>
  <si>
    <t>-716.474849756933 455.688800391946 -263.356129224237</t>
  </si>
  <si>
    <t>-492.751534381106 452.23006140757 -201.030586455095</t>
  </si>
  <si>
    <t>-639.516183598209 142.667302416806 -536.753161437108</t>
  </si>
  <si>
    <t>-462.347549681287 88.1368034042353 -289.557208243102</t>
  </si>
  <si>
    <t>-620.756780539473 280.515873374855 -103.144640950543</t>
  </si>
  <si>
    <t>-622.707752046917 288.082036348312 312.35691320843</t>
  </si>
  <si>
    <t>-635.1891902575 316.337596283126 774.461481601038</t>
  </si>
  <si>
    <t>-483.483861702023 316.596027130136 828.026740151844</t>
  </si>
  <si>
    <t>-560.145358006366 106.235361735685 -102.909976684503</t>
  </si>
  <si>
    <t>-546.547730704703 96.8140818749798 312.33565908033</t>
  </si>
  <si>
    <t>-565.251971818032 46.3958700412788 772.118541065372</t>
  </si>
  <si>
    <t>-414.940200993734 63.9947625577395 826.71214121999</t>
  </si>
  <si>
    <t>9763-20170724T120951.344520500.bin</t>
  </si>
  <si>
    <t>-589.964908056988 193.382502105952 -101.309125561841</t>
  </si>
  <si>
    <t>-610.193074875266 186.279485263784 -209.927229983751</t>
  </si>
  <si>
    <t>-621.497085169482 182.194677392769 -302.021525105169</t>
  </si>
  <si>
    <t>-630.282226800057 178.896317444946 -385.388603789892</t>
  </si>
  <si>
    <t>-637.062528379898 176.021126825427 -468.95837039072</t>
  </si>
  <si>
    <t>-644.755638409654 172.193147223213 -591.314738490712</t>
  </si>
  <si>
    <t>-629.97549161138 170.269479918605 -668.243613390008</t>
  </si>
  <si>
    <t>-644.34290960325 205.083764246188 -538.416001502585</t>
  </si>
  <si>
    <t>-663.968151864837 359.096589559769 -523.205018308777</t>
  </si>
  <si>
    <t>-716.760886171386 455.386192396373 -263.359273509237</t>
  </si>
  <si>
    <t>-492.978988846454 453.336963425283 -201.181982747102</t>
  </si>
  <si>
    <t>-638.417041748432 142.66173513019 -536.835661846823</t>
  </si>
  <si>
    <t>-461.346619134518 88.8240555024595 -287.951328792923</t>
  </si>
  <si>
    <t>-620.754098414812 280.299605895049 -103.130413698702</t>
  </si>
  <si>
    <t>-622.683429585415 288.07578269896 312.367395562769</t>
  </si>
  <si>
    <t>-635.113254792574 316.335891899185 774.475364291951</t>
  </si>
  <si>
    <t>-483.411822554832 316.667175660963 828.051397149703</t>
  </si>
  <si>
    <t>-559.463408109591 106.338370058486 -102.895145313565</t>
  </si>
  <si>
    <t>-546.082283036415 96.6447748796663 312.351263465654</t>
  </si>
  <si>
    <t>-565.269143999368 46.2684537592488 772.114256386815</t>
  </si>
  <si>
    <t>-414.921442778728 63.4050149414763 826.756115001996</t>
  </si>
  <si>
    <t>9763-20170724T120951.405686500.bin</t>
  </si>
  <si>
    <t>-589.590825126803 193.295377453207 -101.313350077737</t>
  </si>
  <si>
    <t>-609.64934894581 186.21522210045 -209.964331476127</t>
  </si>
  <si>
    <t>-620.83651415317 182.147714299134 -302.07363936695</t>
  </si>
  <si>
    <t>-629.526495500486 178.864177109316 -385.451369370053</t>
  </si>
  <si>
    <t>-636.222210682792 176.00531338857 -469.028400001911</t>
  </si>
  <si>
    <t>-643.803752131655 172.20223961251 -591.392573482026</t>
  </si>
  <si>
    <t>-628.899106710052 170.334235625101 -668.298811507197</t>
  </si>
  <si>
    <t>-643.519189598051 205.074530057068 -538.481457603836</t>
  </si>
  <si>
    <t>-663.48867802875 359.03633173798 -523.166663757653</t>
  </si>
  <si>
    <t>-716.668507033996 455.234633604075 -263.365888088048</t>
  </si>
  <si>
    <t>-492.867992472923 454.699825768423 -201.224385500883</t>
  </si>
  <si>
    <t>-637.434898609396 142.667340861947 -536.918989673719</t>
  </si>
  <si>
    <t>-459.467777033367 89.7416930831223 -285.321706230762</t>
  </si>
  <si>
    <t>-620.464236523491 280.093672252457 -103.124274230441</t>
  </si>
  <si>
    <t>-622.470824300102 287.958400490804 312.371445937554</t>
  </si>
  <si>
    <t>-635.021496379962 316.367584665742 774.484480628278</t>
  </si>
  <si>
    <t>-483.328558335219 316.913771016459 828.082678719897</t>
  </si>
  <si>
    <t>-558.987209081374 106.344316382941 -102.897512673781</t>
  </si>
  <si>
    <t>-545.722794562424 96.473218693402 312.34851044574</t>
  </si>
  <si>
    <t>-565.3148436179 46.2423660243826 772.109777776457</t>
  </si>
  <si>
    <t>-415.010981018085 63.6749996114843 826.778642992109</t>
  </si>
  <si>
    <t>9763-20170724T120951.442791700.bin</t>
  </si>
  <si>
    <t>-589.278612852881 193.241138884811 -101.294833798622</t>
  </si>
  <si>
    <t>-609.289039379865 186.162731362241 -209.954747192349</t>
  </si>
  <si>
    <t>-620.443934407166 182.086761774085 -302.067664097846</t>
  </si>
  <si>
    <t>-629.108588574771 178.79076324147 -385.447441060415</t>
  </si>
  <si>
    <t>-635.782956202348 175.916178299937 -469.025811288334</t>
  </si>
  <si>
    <t>-643.337903183977 172.086769035463 -591.390759862316</t>
  </si>
  <si>
    <t>-628.364831185204 170.226973915103 -668.283950089861</t>
  </si>
  <si>
    <t>-643.097080977632 204.967340297511 -538.484671161985</t>
  </si>
  <si>
    <t>-663.205225336478 358.909249986751 -523.147319183282</t>
  </si>
  <si>
    <t>-716.430524692181 455.08865030713 -263.349013941418</t>
  </si>
  <si>
    <t>-492.591249665968 455.339856885231 -201.345347998935</t>
  </si>
  <si>
    <t>-636.948625869787 142.566831382878 -536.911534981567</t>
  </si>
  <si>
    <t>-458.142267578272 89.6631342033638 -283.957967163521</t>
  </si>
  <si>
    <t>-620.189664738828 280.017490399598 -103.110382616811</t>
  </si>
  <si>
    <t>-622.252625967207 287.893566784533 312.384892175715</t>
  </si>
  <si>
    <t>-634.969117166093 316.38406455184 774.488937476834</t>
  </si>
  <si>
    <t>-483.285275550256 317.049181486516 828.111552098487</t>
  </si>
  <si>
    <t>-558.631860369486 106.326414348348 -102.892387047937</t>
  </si>
  <si>
    <t>-545.552283761294 96.3141288747788 312.356149511302</t>
  </si>
  <si>
    <t>-565.320189995605 46.1739823840358 772.118331042398</t>
  </si>
  <si>
    <t>-414.979298932354 63.2035613023888 826.812530300057</t>
  </si>
  <si>
    <t>9763-20170724T120951.505958800.bin</t>
  </si>
  <si>
    <t>-588.486027766856 193.215830960878 -101.260270468645</t>
  </si>
  <si>
    <t>-608.445408339489 186.133642308299 -209.929267188902</t>
  </si>
  <si>
    <t>-619.593551536002 182.022759381711 -302.041567708506</t>
  </si>
  <si>
    <t>-628.267538668345 178.683107183643 -385.418608879159</t>
  </si>
  <si>
    <t>-634.96759210386 175.753902754491 -468.992915481758</t>
  </si>
  <si>
    <t>-642.578420600924 171.834705272121 -591.351642408986</t>
  </si>
  <si>
    <t>-627.524656978148 169.936602949825 -668.228023321226</t>
  </si>
  <si>
    <t>-642.364400624721 204.749007522319 -538.46633359831</t>
  </si>
  <si>
    <t>-662.715943516984 358.661177933045 -523.139666199231</t>
  </si>
  <si>
    <t>-715.867096280989 454.743847063089 -263.290518676885</t>
  </si>
  <si>
    <t>-491.903008439132 456.301433913547 -201.758437096437</t>
  </si>
  <si>
    <t>-636.113314601448 142.359733431349 -536.856860261933</t>
  </si>
  <si>
    <t>-455.638436139012 89.1108821189682 -282.054962214449</t>
  </si>
  <si>
    <t>-619.436381811058 279.965456310295 -103.077764415058</t>
  </si>
  <si>
    <t>-621.703632860145 287.75073929375 312.41812928435</t>
  </si>
  <si>
    <t>-634.876882046625 316.394518011803 774.499067287763</t>
  </si>
  <si>
    <t>-483.210188663765 317.081907280535 828.17005049733</t>
  </si>
  <si>
    <t>-557.790349381473 106.349923376657 -102.853577441888</t>
  </si>
  <si>
    <t>-545.099060756706 96.1872100429691 312.40327991291</t>
  </si>
  <si>
    <t>-565.342905492463 46.0619126398278 772.143822711094</t>
  </si>
  <si>
    <t>-414.999063159726 62.9633555543589 826.869232592643</t>
  </si>
  <si>
    <t>9763-20170724T120951.542063000.bin</t>
  </si>
  <si>
    <t>-588.091159878174 193.321087347364 -101.252079258758</t>
  </si>
  <si>
    <t>-608.062896689403 186.22421999051 -209.917964439855</t>
  </si>
  <si>
    <t>-619.223837110995 182.090697166004 -302.027554566637</t>
  </si>
  <si>
    <t>-627.910581587686 178.725107740963 -385.40229496756</t>
  </si>
  <si>
    <t>-634.624853744528 175.765544924234 -468.974386168335</t>
  </si>
  <si>
    <t>-642.258194490301 171.79694394425 -591.33002078304</t>
  </si>
  <si>
    <t>-627.187959660994 169.871165470002 -668.202636169374</t>
  </si>
  <si>
    <t>-642.054613254112 204.730834225726 -538.456921338699</t>
  </si>
  <si>
    <t>-662.442696898404 358.635984804998 -523.15495251364</t>
  </si>
  <si>
    <t>-715.561313833112 454.631705455412 -263.26694311037</t>
  </si>
  <si>
    <t>-491.544140237939 456.585701757675 -201.939928662447</t>
  </si>
  <si>
    <t>-635.762897487683 142.345935906912 -536.826004470598</t>
  </si>
  <si>
    <t>-454.59833306749 88.7468895237657 -281.371325786124</t>
  </si>
  <si>
    <t>-619.111035128913 280.036044949759 -103.06104385594</t>
  </si>
  <si>
    <t>-621.419042272134 287.772388451328 312.435513784537</t>
  </si>
  <si>
    <t>-634.833174255103 316.421921624446 774.501590293859</t>
  </si>
  <si>
    <t>-483.174457304291 317.148297863131 828.194406613096</t>
  </si>
  <si>
    <t>-557.362177242562 106.501696195747 -102.838766309143</t>
  </si>
  <si>
    <t>-544.817612788639 96.2640430699926 312.420709966233</t>
  </si>
  <si>
    <t>-565.36889165394 46.0660800910823 772.145178810508</t>
  </si>
  <si>
    <t>-415.016750238028 62.8748547510741 826.876489825893</t>
  </si>
  <si>
    <t>9763-20170724T120951.577154000.bin</t>
  </si>
  <si>
    <t>-587.795086161304 193.536046963284 -101.234194808874</t>
  </si>
  <si>
    <t>-607.785311630118 186.406478362753 -209.894481481574</t>
  </si>
  <si>
    <t>-618.949409854748 182.241319260849 -302.002333687475</t>
  </si>
  <si>
    <t>-627.633677568618 178.844420730337 -385.376029764835</t>
  </si>
  <si>
    <t>-634.34028064076 175.849965362899 -468.947537138314</t>
  </si>
  <si>
    <t>-641.956823816921 171.825554498477 -591.302396259358</t>
  </si>
  <si>
    <t>-626.869502180724 169.845033483261 -668.170240336661</t>
  </si>
  <si>
    <t>-641.758204850493 204.783860129938 -538.444381192629</t>
  </si>
  <si>
    <t>-662.118052963627 358.697025284699 -523.180859893935</t>
  </si>
  <si>
    <t>-715.258210866019 454.651169640645 -263.281797058752</t>
  </si>
  <si>
    <t>-491.201263141055 456.982276122805 -202.113462073326</t>
  </si>
  <si>
    <t>-635.471261746623 142.399125904972 -536.783855902461</t>
  </si>
  <si>
    <t>-453.879679332343 88.4138296238402 -280.856085473423</t>
  </si>
  <si>
    <t>-618.869973831548 280.228983378521 -103.052367850729</t>
  </si>
  <si>
    <t>-621.135108347346 287.892433405672 312.445876287713</t>
  </si>
  <si>
    <t>-634.789934956521 316.455734208359 774.50398848578</t>
  </si>
  <si>
    <t>-483.139109040815 317.301875379032 828.217525866932</t>
  </si>
  <si>
    <t>-557.042955891191 106.747000316636 -102.809174815515</t>
  </si>
  <si>
    <t>-544.536925467064 96.4709158515238 312.450509048402</t>
  </si>
  <si>
    <t>-565.381792492902 46.0495832152089 772.138709089701</t>
  </si>
  <si>
    <t>-415.037398768585 62.8768124054418 826.885731499828</t>
  </si>
  <si>
    <t>9763-20170724T120951.639352100.bin</t>
  </si>
  <si>
    <t>-587.398508539901 194.017396471147 -101.186799774338</t>
  </si>
  <si>
    <t>-607.528530679237 186.788468182618 -209.814667787667</t>
  </si>
  <si>
    <t>-618.713779871595 182.567333186673 -301.9174820835</t>
  </si>
  <si>
    <t>-627.376533302493 179.12649784619 -385.291590415739</t>
  </si>
  <si>
    <t>-634.020724587108 176.091851676742 -468.866618907633</t>
  </si>
  <si>
    <t>-641.500625965253 172.010809691922 -591.227924670124</t>
  </si>
  <si>
    <t>-626.3718112632 169.936380246861 -668.085151613366</t>
  </si>
  <si>
    <t>-641.353203471562 204.994021620085 -538.385589689338</t>
  </si>
  <si>
    <t>-661.54237702029 358.93628547597 -523.202051241693</t>
  </si>
  <si>
    <t>-714.717318901473 454.928661423362 -263.324332350694</t>
  </si>
  <si>
    <t>-490.629458904439 457.796232526203 -202.292110597841</t>
  </si>
  <si>
    <t>-635.083843364618 142.608876145502 -536.688152161973</t>
  </si>
  <si>
    <t>-452.941584593262 88.0490327611301 -279.677085822529</t>
  </si>
  <si>
    <t>-618.582765637241 280.68825674795 -103.031890626849</t>
  </si>
  <si>
    <t>-620.668921147177 288.205719419398 312.46989465405</t>
  </si>
  <si>
    <t>-634.727933169756 316.495814374222 774.518284904901</t>
  </si>
  <si>
    <t>-483.088252378511 317.114967066905 828.266253678095</t>
  </si>
  <si>
    <t>-556.511685249401 107.182636488196 -102.757489640771</t>
  </si>
  <si>
    <t>-544.064395260569 97.0685352637247 312.507928713788</t>
  </si>
  <si>
    <t>-565.383807611512 45.9706791580311 772.128586881296</t>
  </si>
  <si>
    <t>-415.003704268032 62.3392922699986 826.916530262583</t>
  </si>
  <si>
    <t>9763-20170724T120951.706529600.bin</t>
  </si>
  <si>
    <t>-587.276265198215 194.462797864457 -101.168711214736</t>
  </si>
  <si>
    <t>-607.591356085078 187.150896438794 -209.756564171142</t>
  </si>
  <si>
    <t>-618.820283926922 182.850607331357 -301.850299566977</t>
  </si>
  <si>
    <t>-627.477115209247 179.329552108644 -385.221801221399</t>
  </si>
  <si>
    <t>-634.070041853103 176.203713676246 -468.797494453042</t>
  </si>
  <si>
    <t>-641.425778324746 171.974359269625 -591.161350929112</t>
  </si>
  <si>
    <t>-626.277891655114 169.762435462102 -668.011000507172</t>
  </si>
  <si>
    <t>-641.318693088717 205.022992978561 -538.359767699311</t>
  </si>
  <si>
    <t>-661.405985392833 359.005766678262 -523.363805545532</t>
  </si>
  <si>
    <t>-714.643899151851 454.913307533687 -263.467642234941</t>
  </si>
  <si>
    <t>-490.540269300999 458.357741323143 -202.523362705677</t>
  </si>
  <si>
    <t>-635.077661232122 142.63715414316 -536.578484560457</t>
  </si>
  <si>
    <t>-452.604648127415 88.5108287953954 -278.32412846535</t>
  </si>
  <si>
    <t>-618.535540090437 281.120549087366 -103.019413419806</t>
  </si>
  <si>
    <t>-620.239091641808 288.574925101953 312.485265644765</t>
  </si>
  <si>
    <t>-634.693705048494 316.504582717326 774.532666749725</t>
  </si>
  <si>
    <t>-483.056177178943 317.155437883825 828.286305516941</t>
  </si>
  <si>
    <t>-556.328624865183 107.657909808576 -102.722950795852</t>
  </si>
  <si>
    <t>-543.923216925772 97.68969870605 312.54727275714</t>
  </si>
  <si>
    <t>-565.424507269603 45.9702880450441 772.086292993881</t>
  </si>
  <si>
    <t>-415.076508189439 62.6393671719609 826.871856573439</t>
  </si>
  <si>
    <t>9763-20170724T120951.742635800.bin</t>
  </si>
  <si>
    <t>-587.284105518836 194.654062544845 -101.178543508762</t>
  </si>
  <si>
    <t>-607.685104716107 187.33302293516 -209.749792695791</t>
  </si>
  <si>
    <t>-618.93420576354 182.997384397097 -301.83939442793</t>
  </si>
  <si>
    <t>-627.589321877023 179.431388687202 -385.20900365008</t>
  </si>
  <si>
    <t>-634.160904510856 176.2473300069 -468.784265771985</t>
  </si>
  <si>
    <t>-641.464494969771 171.917279844963 -591.147730515804</t>
  </si>
  <si>
    <t>-626.304335512177 169.608274028982 -667.992017877095</t>
  </si>
  <si>
    <t>-641.387749483132 205.008647995941 -538.372765874606</t>
  </si>
  <si>
    <t>-661.522746554387 358.9944400914 -523.524882403443</t>
  </si>
  <si>
    <t>-714.765121001477 455.000082145301 -263.66577972227</t>
  </si>
  <si>
    <t>-490.612669454882 458.847834390199 -202.925120818903</t>
  </si>
  <si>
    <t>-635.131746482769 142.625843741064 -536.538686778963</t>
  </si>
  <si>
    <t>-452.577629253305 88.8942582889376 -277.804166701584</t>
  </si>
  <si>
    <t>-618.553960212371 281.339218713076 -103.004253544615</t>
  </si>
  <si>
    <t>-620.169242473453 288.670315787173 312.502977577967</t>
  </si>
  <si>
    <t>-634.673121720839 316.509037774482 774.541643797484</t>
  </si>
  <si>
    <t>-483.034259391031 317.202475295147 828.290899423961</t>
  </si>
  <si>
    <t>-556.318004834273 107.81454775841 -102.741318778307</t>
  </si>
  <si>
    <t>-544.035841198058 97.940133741507 312.534770148816</t>
  </si>
  <si>
    <t>-565.450611935863 45.9721876826204 772.056346220247</t>
  </si>
  <si>
    <t>-415.182226588431 63.4123371452313 826.820305112519</t>
  </si>
  <si>
    <t>9763-20170724T120951.776724700.bin</t>
  </si>
  <si>
    <t>-587.312108573453 194.73641388011 -101.207860328656</t>
  </si>
  <si>
    <t>-607.758736696821 187.435369291949 -209.771710920827</t>
  </si>
  <si>
    <t>-619.016092146654 183.069397328541 -301.858817543971</t>
  </si>
  <si>
    <t>-627.667884090884 179.456530278024 -385.227032144556</t>
  </si>
  <si>
    <t>-634.226387698767 176.205787454215 -468.800634648386</t>
  </si>
  <si>
    <t>-641.500982903908 171.756236959859 -591.161584385754</t>
  </si>
  <si>
    <t>-626.330379266053 169.327955187693 -668.000148193297</t>
  </si>
  <si>
    <t>-641.440742380232 204.898526230404 -538.418686674933</t>
  </si>
  <si>
    <t>-661.610128404429 358.901084943441 -523.735199805531</t>
  </si>
  <si>
    <t>-714.907544583997 455.114281382464 -263.964156595595</t>
  </si>
  <si>
    <t>-490.683181795186 459.49806230145 -203.525977452558</t>
  </si>
  <si>
    <t>-635.177179927717 142.518652801617 -536.522630882152</t>
  </si>
  <si>
    <t>-452.622124263432 89.2821768410527 -277.431243210687</t>
  </si>
  <si>
    <t>-618.586929839426 281.450463329511 -102.99720345888</t>
  </si>
  <si>
    <t>-620.28447974052 288.633033668156 312.512312914112</t>
  </si>
  <si>
    <t>-634.679751432072 316.484635909035 774.545441688804</t>
  </si>
  <si>
    <t>-483.037608000028 316.798823027991 828.289131538097</t>
  </si>
  <si>
    <t>-556.309913972498 107.868985088599 -102.777568786917</t>
  </si>
  <si>
    <t>-544.200850949921 98.0553084682019 312.50504086933</t>
  </si>
  <si>
    <t>-565.477426723312 45.9161625178544 772.017094026521</t>
  </si>
  <si>
    <t>-415.100490244129 62.4272206749083 826.770839016355</t>
  </si>
  <si>
    <t>9763-20170724T120951.840663000.bin</t>
  </si>
  <si>
    <t>-587.532003631133 194.93934073565 -101.284487205266</t>
  </si>
  <si>
    <t>-607.95794791667 187.676457573808 -209.854940483504</t>
  </si>
  <si>
    <t>-619.172609682891 183.23375146141 -301.943620578478</t>
  </si>
  <si>
    <t>-627.778850484908 179.506734757225 -385.311373290997</t>
  </si>
  <si>
    <t>-634.286977448181 176.095871477441 -468.882582823829</t>
  </si>
  <si>
    <t>-641.484566870232 171.361540726562 -591.237438502548</t>
  </si>
  <si>
    <t>-626.272568782031 168.663568096913 -668.05876905139</t>
  </si>
  <si>
    <t>-641.445721509454 204.627993609705 -538.572332255567</t>
  </si>
  <si>
    <t>-661.513628961902 358.678674577822 -524.290288292369</t>
  </si>
  <si>
    <t>-714.950624688981 455.845137340692 -264.902960825782</t>
  </si>
  <si>
    <t>-490.673792568617 461.000768738531 -204.721022938149</t>
  </si>
  <si>
    <t>-635.206883286439 142.249993170314 -536.525786341047</t>
  </si>
  <si>
    <t>-452.386186198124 89.8761747987596 -276.355946196218</t>
  </si>
  <si>
    <t>-618.761232214128 281.702753726106 -103.040340725518</t>
  </si>
  <si>
    <t>-620.54108105883 288.771281551745 312.470742336942</t>
  </si>
  <si>
    <t>-634.639628561822 316.559454954259 774.538227038074</t>
  </si>
  <si>
    <t>-482.982502951009 316.981775483577 828.238737359246</t>
  </si>
  <si>
    <t>-556.587713242252 108.107258420228 -102.871545677886</t>
  </si>
  <si>
    <t>-544.450831973096 98.1676208466642 312.407302228938</t>
  </si>
  <si>
    <t>-565.557698796708 45.7928577354762 771.914183114562</t>
  </si>
  <si>
    <t>-415.160505045695 62.4082628803631 826.580837559173</t>
  </si>
  <si>
    <t>9763-20170724T120951.906840100.bin</t>
  </si>
  <si>
    <t>-588.033556094049 195.248867243574 -101.323879132287</t>
  </si>
  <si>
    <t>-608.440480945715 188.016035525072 -209.89988477809</t>
  </si>
  <si>
    <t>-619.568457834031 183.481892439911 -301.994615469168</t>
  </si>
  <si>
    <t>-628.071345686795 179.621788780799 -385.366884803154</t>
  </si>
  <si>
    <t>-634.45321090567 176.026095261923 -468.940071200135</t>
  </si>
  <si>
    <t>-641.443628015333 170.962603487116 -591.293763902787</t>
  </si>
  <si>
    <t>-626.150412549845 167.986516509568 -668.088783851348</t>
  </si>
  <si>
    <t>-641.488583977461 204.370975535092 -538.718752779238</t>
  </si>
  <si>
    <t>-661.664459706095 358.447249696487 -524.959428631272</t>
  </si>
  <si>
    <t>-715.370778687665 457.13003053603 -266.200960494411</t>
  </si>
  <si>
    <t>-491.036716274478 463.395939687646 -206.338795680832</t>
  </si>
  <si>
    <t>-635.264024086741 141.9977042355 -536.493316719936</t>
  </si>
  <si>
    <t>-453.259157937432 90.7441597102138 -274.695842188079</t>
  </si>
  <si>
    <t>-619.320292286632 281.999095772038 -103.069154104132</t>
  </si>
  <si>
    <t>-620.959251392218 288.97998994509 312.44397140823</t>
  </si>
  <si>
    <t>-634.643504233127 316.580656098542 774.525558054147</t>
  </si>
  <si>
    <t>-482.9724625508 316.798281303638 828.188193769952</t>
  </si>
  <si>
    <t>-557.036589144966 108.399427246184 -102.967763670732</t>
  </si>
  <si>
    <t>-544.880951931323 98.2947764001433 312.306576510082</t>
  </si>
  <si>
    <t>-565.669981787293 45.7273396893609 771.808253874583</t>
  </si>
  <si>
    <t>-415.280034028727 62.8220547159385 826.346773675847</t>
  </si>
  <si>
    <t>9763-20170724T120951.942940300.bin</t>
  </si>
  <si>
    <t>-588.430895978679 195.434814649739 -101.370737811506</t>
  </si>
  <si>
    <t>-608.816702751672 188.222703491595 -209.952019188131</t>
  </si>
  <si>
    <t>-619.860570765905 183.662897410758 -302.055660143951</t>
  </si>
  <si>
    <t>-628.26214064234 179.760247155614 -385.436173637322</t>
  </si>
  <si>
    <t>-634.518084093451 176.101277870581 -469.016247330142</t>
  </si>
  <si>
    <t>-641.298199035472 170.922382391431 -591.376792694737</t>
  </si>
  <si>
    <t>-625.945336650924 167.83668978217 -668.155581950906</t>
  </si>
  <si>
    <t>-641.428395063675 204.380771469693 -538.83399046026</t>
  </si>
  <si>
    <t>-661.699732098782 358.466996158994 -525.321556223203</t>
  </si>
  <si>
    <t>-715.691280801387 458.010433355445 -266.952527022164</t>
  </si>
  <si>
    <t>-491.355499097979 464.711069759204 -207.143431798017</t>
  </si>
  <si>
    <t>-635.217992786163 142.008602740566 -536.538076810976</t>
  </si>
  <si>
    <t>-454.565208367329 92.4399180012229 -275.116304457996</t>
  </si>
  <si>
    <t>-619.644163140821 282.209960178027 -103.107764313892</t>
  </si>
  <si>
    <t>-621.222022599162 289.134025166062 312.406568449676</t>
  </si>
  <si>
    <t>-634.633609351439 316.63559318175 774.510415966967</t>
  </si>
  <si>
    <t>-482.953734112223 316.92999373242 828.147759340127</t>
  </si>
  <si>
    <t>-557.49951124623 108.559497044721 -103.014997906604</t>
  </si>
  <si>
    <t>-545.026890736334 98.3586158776743 312.247499667169</t>
  </si>
  <si>
    <t>-565.736022974035 45.7532270175873 771.75171022829</t>
  </si>
  <si>
    <t>-415.322008556268 62.8202348884854 826.232796873533</t>
  </si>
  <si>
    <t>9763-20170724T120951.975025700.bin</t>
  </si>
  <si>
    <t>-588.8562749948 195.554005856628 -101.417613962851</t>
  </si>
  <si>
    <t>-609.21387004301 188.355012388747 -210.005149695736</t>
  </si>
  <si>
    <t>-620.166869201548 183.777635136693 -302.118745571883</t>
  </si>
  <si>
    <t>-628.46018426421 179.845765627312 -385.508804051689</t>
  </si>
  <si>
    <t>-634.582326586076 176.142669914582 -469.096630023509</t>
  </si>
  <si>
    <t>-641.139508234853 170.881149731089 -591.466002707513</t>
  </si>
  <si>
    <t>-625.709628382367 167.706017025153 -668.225750729412</t>
  </si>
  <si>
    <t>-641.348859882776 204.376729430651 -538.946878346841</t>
  </si>
  <si>
    <t>-661.56481765197 358.490801306529 -525.641590269865</t>
  </si>
  <si>
    <t>-716.002813045706 458.77345395253 -267.652424594555</t>
  </si>
  <si>
    <t>-491.667694087094 465.954721283646 -207.89706979211</t>
  </si>
  <si>
    <t>-635.175611300627 142.003363138483 -536.595877510287</t>
  </si>
  <si>
    <t>-455.366899178704 93.3578000889397 -275.391226861516</t>
  </si>
  <si>
    <t>-619.98174976024 282.38684579257 -103.150808278058</t>
  </si>
  <si>
    <t>-621.43215846175 289.301139450665 312.364135735734</t>
  </si>
  <si>
    <t>-634.618139733418 316.705567372664 774.489672022917</t>
  </si>
  <si>
    <t>-482.930558566417 317.017204653797 828.105140277747</t>
  </si>
  <si>
    <t>-557.982945260659 108.536485309915 -103.065537571929</t>
  </si>
  <si>
    <t>-545.169340239396 98.4888839915961 312.190405755223</t>
  </si>
  <si>
    <t>-565.778821200893 45.7080735110494 771.703037732254</t>
  </si>
  <si>
    <t>-415.404738851453 63.2920979282057 826.12956969525</t>
  </si>
  <si>
    <t>9763-20170724T120952.041729200.bin</t>
  </si>
  <si>
    <t>-589.713425507629 195.669052347459 -101.481985226517</t>
  </si>
  <si>
    <t>-610.009444006214 188.503524257707 -210.083241502309</t>
  </si>
  <si>
    <t>-620.789580742585 183.911119609349 -302.216439420074</t>
  </si>
  <si>
    <t>-628.879387929408 179.945499863091 -385.624880986374</t>
  </si>
  <si>
    <t>-634.75135430949 176.186726607677 -469.228153470416</t>
  </si>
  <si>
    <t>-640.892919768249 170.817427509714 -591.61442712051</t>
  </si>
  <si>
    <t>-625.25951190355 167.514748820826 -668.327590236956</t>
  </si>
  <si>
    <t>-641.290064377245 204.358081958219 -539.125395899709</t>
  </si>
  <si>
    <t>-661.672588608997 358.474855752356 -526.109298855228</t>
  </si>
  <si>
    <t>-716.744847828442 460.178144618384 -268.81173417485</t>
  </si>
  <si>
    <t>-492.360715515535 468.551166086091 -209.396181518306</t>
  </si>
  <si>
    <t>-635.106103153717 141.988548452174 -536.699354999932</t>
  </si>
  <si>
    <t>-456.265452802639 93.9303134620172 -275.627331390174</t>
  </si>
  <si>
    <t>-620.765060399571 282.652936815821 -103.205258016489</t>
  </si>
  <si>
    <t>-622.00375609721 289.557497438187 312.310589781677</t>
  </si>
  <si>
    <t>-634.628944677929 316.758426371109 774.460413140847</t>
  </si>
  <si>
    <t>-482.921085050911 316.884552695973 828.019141692564</t>
  </si>
  <si>
    <t>-558.94186870505 108.604295854109 -103.136684532475</t>
  </si>
  <si>
    <t>-545.641767954384 98.6218804550081 312.105433161489</t>
  </si>
  <si>
    <t>-565.860531357582 45.7275445780947 771.630719049874</t>
  </si>
  <si>
    <t>-415.503027103885 63.681046026574 825.982744899863</t>
  </si>
  <si>
    <t>9763-20170724T120952.075819500.bin</t>
  </si>
  <si>
    <t>-590.180749263587 195.758826154447 -101.502852255107</t>
  </si>
  <si>
    <t>-610.443259282506 188.61360555082 -210.111700936947</t>
  </si>
  <si>
    <t>-621.133849107985 184.017550029942 -302.255147408204</t>
  </si>
  <si>
    <t>-629.118810364821 180.038175164009 -385.673025816246</t>
  </si>
  <si>
    <t>-634.862343279428 176.254495553505 -469.284210043018</t>
  </si>
  <si>
    <t>-640.790797060869 170.835526226941 -591.678672681927</t>
  </si>
  <si>
    <t>-625.041586819167 167.499867635422 -668.366608898193</t>
  </si>
  <si>
    <t>-641.288583343539 204.396671570383 -539.203486019527</t>
  </si>
  <si>
    <t>-661.822427624675 358.509496960809 -526.349271094886</t>
  </si>
  <si>
    <t>-717.166087176516 460.830573810294 -269.355060065896</t>
  </si>
  <si>
    <t>-492.770435593891 469.488249651252 -210.024321817006</t>
  </si>
  <si>
    <t>-635.090366176792 142.029757316131 -536.742574663355</t>
  </si>
  <si>
    <t>-456.426590456918 93.7507237660866 -275.502588552427</t>
  </si>
  <si>
    <t>-621.222900799066 282.786831710949 -103.228816412294</t>
  </si>
  <si>
    <t>-622.378069524808 289.69790623062 312.287191528605</t>
  </si>
  <si>
    <t>-634.649088854231 316.755532301742 774.448671746433</t>
  </si>
  <si>
    <t>-482.928694954723 316.765023711616 827.971889566999</t>
  </si>
  <si>
    <t>-559.423729230632 108.661560182507 -103.169445547405</t>
  </si>
  <si>
    <t>-545.918677258553 98.5682757644263 312.063391044508</t>
  </si>
  <si>
    <t>-565.86844482381 45.6648198478852 771.596880461879</t>
  </si>
  <si>
    <t>-415.431090338163 62.9338712007586 825.949282065454</t>
  </si>
  <si>
    <t>9763-20170724T120952.141502600.bin</t>
  </si>
  <si>
    <t>-591.090595002555 195.999389927312 -101.567468921406</t>
  </si>
  <si>
    <t>-611.195492648647 188.900212529921 -210.208607029707</t>
  </si>
  <si>
    <t>-621.725960196786 184.331852676152 -302.37188679108</t>
  </si>
  <si>
    <t>-629.555761593384 180.37248944184 -385.805449889906</t>
  </si>
  <si>
    <t>-635.13390444046 176.602610296034 -469.428370488569</t>
  </si>
  <si>
    <t>-640.809343798373 171.197350019649 -591.83555200017</t>
  </si>
  <si>
    <t>-624.832274784522 167.856755433937 -668.476103784229</t>
  </si>
  <si>
    <t>-641.399829504696 204.754344464274 -539.358613212667</t>
  </si>
  <si>
    <t>-661.914222629461 358.870028078236 -526.643212444767</t>
  </si>
  <si>
    <t>-717.917742324784 461.727457181089 -270.006314372411</t>
  </si>
  <si>
    <t>-493.562770030692 471.317869229789 -210.665035553885</t>
  </si>
  <si>
    <t>-635.238086877097 142.384234751149 -536.890118098408</t>
  </si>
  <si>
    <t>-457.261008205584 93.4723163827812 -275.117319456934</t>
  </si>
  <si>
    <t>-622.046881633798 283.014796655305 -103.297592019837</t>
  </si>
  <si>
    <t>-623.197169184481 289.890667660798 312.218921484394</t>
  </si>
  <si>
    <t>-634.663444387583 316.798751110723 774.420810808872</t>
  </si>
  <si>
    <t>-482.915775079742 316.763084520921 827.866837291846</t>
  </si>
  <si>
    <t>-560.421822749405 108.858647576135 -103.215072252482</t>
  </si>
  <si>
    <t>-546.275353610099 98.6624434603227 311.993954333891</t>
  </si>
  <si>
    <t>-565.865739903938 45.689959472433 771.555294997609</t>
  </si>
  <si>
    <t>-415.457466662189 63.0939665389571 825.945321808169</t>
  </si>
  <si>
    <t>9763-20170724T120952.206675400.bin</t>
  </si>
  <si>
    <t>-591.69664018388 196.130691286827 -101.582242107346</t>
  </si>
  <si>
    <t>-611.700932139652 189.03890356029 -210.2423486708</t>
  </si>
  <si>
    <t>-622.091692596505 184.529833851327 -302.42442002555</t>
  </si>
  <si>
    <t>-629.771559937565 180.644362190297 -385.875533627757</t>
  </si>
  <si>
    <t>-635.17493440175 176.967396447463 -469.514037976263</t>
  </si>
  <si>
    <t>-640.566922103802 171.717576351782 -591.940661143224</t>
  </si>
  <si>
    <t>-624.364121748801 168.444752294263 -668.536873076681</t>
  </si>
  <si>
    <t>-641.26908048368 205.208723131819 -539.423146756446</t>
  </si>
  <si>
    <t>-661.751059051284 359.338700489818 -526.593644198961</t>
  </si>
  <si>
    <t>-718.163355714951 462.090058151022 -270.003529392348</t>
  </si>
  <si>
    <t>-493.816135982292 472.662726571205 -210.800320289282</t>
  </si>
  <si>
    <t>-635.132838520462 142.833562321696 -537.018759835076</t>
  </si>
  <si>
    <t>-458.180933219834 93.768449924301 -275.207498921936</t>
  </si>
  <si>
    <t>-622.558461197168 283.172057228739 -103.349349793713</t>
  </si>
  <si>
    <t>-623.833100885683 290.03956186098 312.167009149365</t>
  </si>
  <si>
    <t>-634.683301204051 316.831565057447 774.394511008488</t>
  </si>
  <si>
    <t>-482.914935357249 316.561334316466 827.780962061629</t>
  </si>
  <si>
    <t>-561.085751488591 108.985026425414 -103.215973282884</t>
  </si>
  <si>
    <t>-546.3609666464 98.7680565757978 311.972375007843</t>
  </si>
  <si>
    <t>-565.809668918193 45.6701698139657 771.538110932386</t>
  </si>
  <si>
    <t>-415.390850881499 62.6597748480297 826.029949252518</t>
  </si>
  <si>
    <t>9763-20170724T120952.242660300.bin</t>
  </si>
  <si>
    <t>-591.791384981044 196.199891495611 -101.578665920529</t>
  </si>
  <si>
    <t>-611.803348030839 189.089965205349 -210.23622891722</t>
  </si>
  <si>
    <t>-622.169060505729 184.593135081618 -302.421795747819</t>
  </si>
  <si>
    <t>-629.812655788361 180.728405436379 -385.876882404843</t>
  </si>
  <si>
    <t>-635.165756861935 177.08098766011 -469.520064022088</t>
  </si>
  <si>
    <t>-640.468297315515 171.883580177411 -591.952924922426</t>
  </si>
  <si>
    <t>-624.198308526561 168.668846226651 -668.537263505541</t>
  </si>
  <si>
    <t>-641.211447980735 205.351974092277 -539.421448962423</t>
  </si>
  <si>
    <t>-661.750505970229 359.464688230177 -526.526484997205</t>
  </si>
  <si>
    <t>-718.236456895353 461.898715176122 -269.825861235218</t>
  </si>
  <si>
    <t>-493.878020048211 473.013369202385 -210.763954461015</t>
  </si>
  <si>
    <t>-635.071695447961 142.976446823378 -537.039534915071</t>
  </si>
  <si>
    <t>-458.595968056129 93.9297912524935 -275.241653578123</t>
  </si>
  <si>
    <t>-622.723562374868 283.260683675741 -103.367798015666</t>
  </si>
  <si>
    <t>-623.987585826379 290.017803947715 312.150334880256</t>
  </si>
  <si>
    <t>-634.687174201102 316.827734633886 774.386416258237</t>
  </si>
  <si>
    <t>-482.91714293459 316.365506428079 827.767082164337</t>
  </si>
  <si>
    <t>-561.114655543459 109.062428162475 -103.219113202135</t>
  </si>
  <si>
    <t>-546.390889190431 98.8396675827607 311.969167679303</t>
  </si>
  <si>
    <t>-565.780467719958 45.6520372816169 771.531027078552</t>
  </si>
  <si>
    <t>-415.325811586713 62.137408264249 826.078812713497</t>
  </si>
  <si>
    <t>9763-20170724T120952.274740700.bin</t>
  </si>
  <si>
    <t>-591.78378753168 196.332308059611 -101.590899927473</t>
  </si>
  <si>
    <t>-611.810016368149 189.205933190196 -210.244813820056</t>
  </si>
  <si>
    <t>-622.177526958433 184.731438643555 -302.431107443064</t>
  </si>
  <si>
    <t>-629.817498250524 180.900232836799 -385.888238752563</t>
  </si>
  <si>
    <t>-635.160815764516 177.300133718518 -469.534139196016</t>
  </si>
  <si>
    <t>-640.441902929125 172.186097457834 -591.971373357904</t>
  </si>
  <si>
    <t>-624.143104698587 169.047594828305 -668.55271489335</t>
  </si>
  <si>
    <t>-641.197229086737 205.618511829487 -539.41708973205</t>
  </si>
  <si>
    <t>-661.793226213022 359.704320988883 -526.39705384118</t>
  </si>
  <si>
    <t>-718.36676932971 461.913585704422 -269.626058782783</t>
  </si>
  <si>
    <t>-493.991136756262 473.426172788993 -210.70605640164</t>
  </si>
  <si>
    <t>-635.051942800182 143.241724759866 -537.076879887291</t>
  </si>
  <si>
    <t>-458.778439745359 94.1929282435553 -275.315620920592</t>
  </si>
  <si>
    <t>-622.774076111385 283.389219768026 -103.374424579873</t>
  </si>
  <si>
    <t>-624.128022764632 289.990916903054 312.145940702491</t>
  </si>
  <si>
    <t>-634.650881864164 316.88481178987 774.377179861174</t>
  </si>
  <si>
    <t>-482.879054801596 316.637317441726 827.754003246392</t>
  </si>
  <si>
    <t>-561.073427616976 109.243015046224 -103.210361683676</t>
  </si>
  <si>
    <t>-546.385670979676 98.9708591862313 311.977939691017</t>
  </si>
  <si>
    <t>-565.765735472052 45.6659434121511 771.518787061238</t>
  </si>
  <si>
    <t>-415.329748561512 62.188177790551 826.10679381903</t>
  </si>
  <si>
    <t>9763-20170724T120952.340927300.bin</t>
  </si>
  <si>
    <t>-591.546280949074 196.630770025601 -101.593656089178</t>
  </si>
  <si>
    <t>-611.618308473329 189.463866776069 -210.23642759385</t>
  </si>
  <si>
    <t>-622.053467013618 185.067650053216 -302.418969472882</t>
  </si>
  <si>
    <t>-629.762126252769 181.352167241163 -385.874937353763</t>
  </si>
  <si>
    <t>-635.180095619136 177.912246553057 -469.522750491056</t>
  </si>
  <si>
    <t>-640.574320881169 173.082712775525 -591.966642095317</t>
  </si>
  <si>
    <t>-624.31954060295 170.167434910301 -668.566190138848</t>
  </si>
  <si>
    <t>-641.307245893539 206.390263821934 -539.332874539385</t>
  </si>
  <si>
    <t>-662.037648632269 360.422437280936 -525.893738319258</t>
  </si>
  <si>
    <t>-718.477401503638 462.334601813632 -268.975380679509</t>
  </si>
  <si>
    <t>-493.970491382362 474.896952918485 -210.774327709111</t>
  </si>
  <si>
    <t>-635.107544685592 144.013397332368 -537.145580060448</t>
  </si>
  <si>
    <t>-458.787506683254 94.5617797518953 -275.614122287132</t>
  </si>
  <si>
    <t>-622.653226704315 283.535142173009 -103.361011214287</t>
  </si>
  <si>
    <t>-624.370539996276 289.951232064086 312.160942892703</t>
  </si>
  <si>
    <t>-634.61878974575 316.92833537364 774.375515246286</t>
  </si>
  <si>
    <t>-482.84750917456 316.608237415776 827.753460054215</t>
  </si>
  <si>
    <t>-560.693754014066 109.668610100982 -103.210253898728</t>
  </si>
  <si>
    <t>-546.113454036178 99.2750965429727 311.978900191359</t>
  </si>
  <si>
    <t>-565.74174404814 45.7453801319748 771.479515530997</t>
  </si>
  <si>
    <t>-415.388933013323 62.7378940061474 826.152321232854</t>
  </si>
  <si>
    <t>9763-20170724T120952.377021900.bin</t>
  </si>
  <si>
    <t>-591.353639555267 196.756494933347 -101.585801501667</t>
  </si>
  <si>
    <t>-611.475975325468 189.559015088015 -210.217210535397</t>
  </si>
  <si>
    <t>-621.970568091175 185.211338748832 -302.395317359526</t>
  </si>
  <si>
    <t>-629.737343848699 181.568163780075 -385.849186981788</t>
  </si>
  <si>
    <t>-635.216330811189 178.229917394665 -469.496983563566</t>
  </si>
  <si>
    <t>-640.701624218362 173.581012369639 -591.94381310362</t>
  </si>
  <si>
    <t>-624.509306369796 170.812477262587 -668.562110594014</t>
  </si>
  <si>
    <t>-641.408598856258 206.80968374333 -539.259909865404</t>
  </si>
  <si>
    <t>-662.237152193039 360.805990405408 -525.540949919147</t>
  </si>
  <si>
    <t>-718.387218223143 462.467595373738 -268.459942843116</t>
  </si>
  <si>
    <t>-493.767270761487 475.462626757847 -210.792550101711</t>
  </si>
  <si>
    <t>-635.180853084591 144.432109793694 -537.170467721393</t>
  </si>
  <si>
    <t>-458.610012693288 94.7733837430692 -275.773695832882</t>
  </si>
  <si>
    <t>-622.576921674801 283.614270601995 -103.359622323786</t>
  </si>
  <si>
    <t>-624.325732897445 289.998480228025 312.16268340205</t>
  </si>
  <si>
    <t>-634.596083253495 316.941384927047 774.378740687942</t>
  </si>
  <si>
    <t>-482.823873174077 316.683426661506 827.754267417934</t>
  </si>
  <si>
    <t>-560.377826854793 109.816070854837 -103.209620373907</t>
  </si>
  <si>
    <t>-545.89674812973 99.4425271281857 311.98349069427</t>
  </si>
  <si>
    <t>-565.712776211537 45.7022018548885 771.455816073532</t>
  </si>
  <si>
    <t>-415.31834516677 62.1342905962936 826.185494441727</t>
  </si>
  <si>
    <t>9763-20170724T120952.441196100.bin</t>
  </si>
  <si>
    <t>-590.905641404608 197.045301362285 -101.579365862689</t>
  </si>
  <si>
    <t>-611.21269404216 189.769534580707 -210.171069807299</t>
  </si>
  <si>
    <t>-621.877902020216 185.528324881316 -302.334573331989</t>
  </si>
  <si>
    <t>-629.798980432565 182.050498536503 -385.780978703769</t>
  </si>
  <si>
    <t>-635.429222259308 178.947633401919 -469.427892248498</t>
  </si>
  <si>
    <t>-641.129103783741 174.718753103602 -591.880165263426</t>
  </si>
  <si>
    <t>-625.103974793565 172.32900321385 -668.546219504073</t>
  </si>
  <si>
    <t>-641.78159659406 207.762622482898 -539.079414947403</t>
  </si>
  <si>
    <t>-662.764314978604 361.678652954796 -524.739881136807</t>
  </si>
  <si>
    <t>-718.492528604067 462.517233846662 -267.243238464554</t>
  </si>
  <si>
    <t>-493.743135312351 476.947647956058 -210.427914446214</t>
  </si>
  <si>
    <t>-635.47453350913 145.38577731546 -537.218797282077</t>
  </si>
  <si>
    <t>-458.375025145634 95.196924230414 -275.964888415094</t>
  </si>
  <si>
    <t>-622.244384106072 283.861028296605 -103.352585315919</t>
  </si>
  <si>
    <t>-624.080272699088 290.069965166387 312.172032476047</t>
  </si>
  <si>
    <t>-634.565173426855 316.950843062406 774.388838393775</t>
  </si>
  <si>
    <t>-482.794019958997 316.635323129643 827.767183698762</t>
  </si>
  <si>
    <t>-559.846479065931 110.091683166652 -103.198749663693</t>
  </si>
  <si>
    <t>-545.405878304794 99.8165539413653 311.998199445595</t>
  </si>
  <si>
    <t>-565.6481294091 45.5872563868818 771.390614490294</t>
  </si>
  <si>
    <t>-415.184349737513 61.012280083622 826.222731164036</t>
  </si>
  <si>
    <t>9763-20170724T120952.506369600.bin</t>
  </si>
  <si>
    <t>-590.379247554533 197.258301959169 -101.580355668166</t>
  </si>
  <si>
    <t>-610.878703531778 189.91652545814 -210.131591475671</t>
  </si>
  <si>
    <t>-621.713180450385 185.784726840581 -302.280244079844</t>
  </si>
  <si>
    <t>-629.784938366942 182.473110829992 -385.718966295774</t>
  </si>
  <si>
    <t>-635.560577148783 179.604432723741 -469.364317071598</t>
  </si>
  <si>
    <t>-641.464096392657 175.792630513817 -591.820511544111</t>
  </si>
  <si>
    <t>-625.644769408364 173.808753768909 -668.540965441544</t>
  </si>
  <si>
    <t>-642.049488722553 208.6544883522 -538.905622459265</t>
  </si>
  <si>
    <t>-663.168723197001 362.495880612033 -523.923054697936</t>
  </si>
  <si>
    <t>-718.541321782719 462.295014770316 -265.945142526918</t>
  </si>
  <si>
    <t>-493.649768548994 477.464122607979 -209.889938004183</t>
  </si>
  <si>
    <t>-635.697820608689 146.276117214342 -537.270117672729</t>
  </si>
  <si>
    <t>-458.203360403103 95.5294884100308 -276.082492873303</t>
  </si>
  <si>
    <t>-621.693155479182 284.081708832278 -103.344306086353</t>
  </si>
  <si>
    <t>-623.717608767985 290.11510788659 312.181961211076</t>
  </si>
  <si>
    <t>-634.489962814736 317.014879962153 774.390091764553</t>
  </si>
  <si>
    <t>-482.723043622859 316.818695074009 827.781060892785</t>
  </si>
  <si>
    <t>-559.326119805698 110.257137089682 -103.213518350182</t>
  </si>
  <si>
    <t>-545.163051141084 100.209983055732 311.99855934537</t>
  </si>
  <si>
    <t>-565.669473237921 45.7432271363771 771.330715558701</t>
  </si>
  <si>
    <t>-415.321589202039 62.1071531192288 826.208327799374</t>
  </si>
  <si>
    <t>9763-20170724T120952.541411300.bin</t>
  </si>
  <si>
    <t>-590.070947426773 197.22981842277 -101.589333462229</t>
  </si>
  <si>
    <t>-610.649260705415 189.870572928898 -210.124436140723</t>
  </si>
  <si>
    <t>-621.564724045119 185.800100342477 -302.266257830179</t>
  </si>
  <si>
    <t>-629.713232820845 182.575599218481 -385.701003774964</t>
  </si>
  <si>
    <t>-635.567701663666 179.826206997603 -469.344801528439</t>
  </si>
  <si>
    <t>-641.587439727435 176.22432537658 -591.801815289632</t>
  </si>
  <si>
    <t>-625.878013715547 174.446386695876 -668.549847507428</t>
  </si>
  <si>
    <t>-642.128019185299 208.995003367086 -538.82969629981</t>
  </si>
  <si>
    <t>-663.260077629922 362.805612099297 -523.543530575019</t>
  </si>
  <si>
    <t>-718.499407763142 461.918499470409 -265.272627851983</t>
  </si>
  <si>
    <t>-493.569074995069 477.540503657982 -209.497900043746</t>
  </si>
  <si>
    <t>-635.763968131058 146.614794277078 -537.307841269763</t>
  </si>
  <si>
    <t>-458.218949344547 95.5442881784043 -276.255195791939</t>
  </si>
  <si>
    <t>-621.379372845014 284.108518842862 -103.34547843155</t>
  </si>
  <si>
    <t>-623.509604433487 290.113031108621 312.180669509129</t>
  </si>
  <si>
    <t>-634.460577837054 317.02386626438 774.389624510047</t>
  </si>
  <si>
    <t>-482.696522408385 316.805749738299 827.788630610433</t>
  </si>
  <si>
    <t>-559.00873830048 110.225361655866 -103.2227331076</t>
  </si>
  <si>
    <t>-545.113281082036 100.276148502961 312.000764254411</t>
  </si>
  <si>
    <t>-565.658756757058 45.7120911293569 771.315744552493</t>
  </si>
  <si>
    <t>-415.332148339307 62.1724850085914 826.222905235563</t>
  </si>
  <si>
    <t>9763-20170724T120952.575502000.bin</t>
  </si>
  <si>
    <t>-589.769014769563 197.18773061631 -101.601055542146</t>
  </si>
  <si>
    <t>-610.413335579771 189.824304419995 -210.123364295243</t>
  </si>
  <si>
    <t>-621.412350907223 185.815308366059 -302.25802473448</t>
  </si>
  <si>
    <t>-629.645834491133 182.673733589786 -385.687427342219</t>
  </si>
  <si>
    <t>-635.593467901795 180.035680266376 -469.328366280856</t>
  </si>
  <si>
    <t>-641.757328895502 176.627628714068 -591.783731856461</t>
  </si>
  <si>
    <t>-626.166803742953 175.042742994498 -668.560301717552</t>
  </si>
  <si>
    <t>-642.23574447088 209.314201322066 -538.759193930512</t>
  </si>
  <si>
    <t>-663.335243827553 363.097751440756 -523.169640798231</t>
  </si>
  <si>
    <t>-718.447711131897 461.494278822713 -264.597824239079</t>
  </si>
  <si>
    <t>-493.490123257531 477.568915145458 -209.061988952642</t>
  </si>
  <si>
    <t>-635.869626775263 146.931714258201 -537.343530930784</t>
  </si>
  <si>
    <t>-458.30588052894 95.5404080446856 -276.505345020789</t>
  </si>
  <si>
    <t>-621.02436442436 284.11929683842 -103.351365365806</t>
  </si>
  <si>
    <t>-623.251506244407 290.104027780442 312.174558695425</t>
  </si>
  <si>
    <t>-634.419691313836 317.035512277382 774.389247885172</t>
  </si>
  <si>
    <t>-482.659475805732 317.030770799823 827.799545754418</t>
  </si>
  <si>
    <t>-558.771963415507 110.158194135674 -103.230344350779</t>
  </si>
  <si>
    <t>-545.062956909027 100.270332472001 312.000797230891</t>
  </si>
  <si>
    <t>-565.669397953272 45.7143838445895 771.304437929279</t>
  </si>
  <si>
    <t>-415.351637214339 62.1972203742296 826.229144892524</t>
  </si>
  <si>
    <t>9763-20170724T120952.640556700.bin</t>
  </si>
  <si>
    <t>-589.29045452409 196.934209233991 -101.618552932977</t>
  </si>
  <si>
    <t>-610.008830512377 189.585502507567 -210.127759226221</t>
  </si>
  <si>
    <t>-621.137377210448 185.693693341976 -302.251835084186</t>
  </si>
  <si>
    <t>-629.512262226117 182.705701765256 -385.672837391757</t>
  </si>
  <si>
    <t>-635.62362513307 180.2692979639 -469.308090679285</t>
  </si>
  <si>
    <t>-642.049242221534 177.211071367797 -591.759184412258</t>
  </si>
  <si>
    <t>-626.678406579255 175.941998697059 -668.586003926839</t>
  </si>
  <si>
    <t>-642.394355047779 209.747942347685 -538.64169255656</t>
  </si>
  <si>
    <t>-663.355098713753 363.499989120708 -522.520454443874</t>
  </si>
  <si>
    <t>-718.261722710846 460.529802283263 -263.389023111653</t>
  </si>
  <si>
    <t>-493.26647184565 477.432890479563 -208.253489793535</t>
  </si>
  <si>
    <t>-636.065148054651 147.357838153316 -537.415767368199</t>
  </si>
  <si>
    <t>-458.13502347748 95.395059509769 -276.946275090665</t>
  </si>
  <si>
    <t>-620.388941907047 284.02815111297 -103.369205364688</t>
  </si>
  <si>
    <t>-622.758195785196 289.862709373974 312.158141801984</t>
  </si>
  <si>
    <t>-634.355345246751 317.024266187641 774.384700575331</t>
  </si>
  <si>
    <t>-482.619684068189 316.659534369996 827.863602728289</t>
  </si>
  <si>
    <t>-558.480526396092 109.763020662891 -103.238639329986</t>
  </si>
  <si>
    <t>-544.889184308619 100.108695395574 312.001847813281</t>
  </si>
  <si>
    <t>-565.67625236241 45.6413199878282 771.29715241216</t>
  </si>
  <si>
    <t>-415.359240710077 62.0563343229167 826.244124946818</t>
  </si>
  <si>
    <t>9763-20170724T120952.703724500.bin</t>
  </si>
  <si>
    <t>-588.92594154566 196.59430457594 -101.60997980392</t>
  </si>
  <si>
    <t>-609.689995664952 189.286709153358 -210.11327872726</t>
  </si>
  <si>
    <t>-620.942935935692 185.490416524845 -302.226298329118</t>
  </si>
  <si>
    <t>-629.463758033073 182.618192629058 -385.636474696712</t>
  </si>
  <si>
    <t>-635.753479070717 180.328292732724 -469.262596591193</t>
  </si>
  <si>
    <t>-642.474024746317 177.520857137396 -591.704008997793</t>
  </si>
  <si>
    <t>-627.323243498356 176.460278893783 -668.577468082391</t>
  </si>
  <si>
    <t>-642.665598675996 209.951657137788 -538.520871296059</t>
  </si>
  <si>
    <t>-663.46229231704 363.676899893816 -522.00578966867</t>
  </si>
  <si>
    <t>-718.222381535978 459.812744558392 -262.510416028328</t>
  </si>
  <si>
    <t>-493.199707510066 476.860139053865 -207.531723683624</t>
  </si>
  <si>
    <t>-636.384596193244 147.553888944489 -537.434804771902</t>
  </si>
  <si>
    <t>-457.957407563201 94.9202786297906 -277.420940755885</t>
  </si>
  <si>
    <t>-619.766259703751 283.717102156364 -103.333275757673</t>
  </si>
  <si>
    <t>-622.381610299163 289.626868569481 312.191426692029</t>
  </si>
  <si>
    <t>-634.257427072467 317.076037265053 774.377594511286</t>
  </si>
  <si>
    <t>-482.542882262478 316.969942802505 827.917411982731</t>
  </si>
  <si>
    <t>-558.38969644978 109.334955520174 -103.241809628241</t>
  </si>
  <si>
    <t>-544.679912125087 99.7137916599791 311.995623114633</t>
  </si>
  <si>
    <t>-565.688984034663 45.5613401525163 771.317846401064</t>
  </si>
  <si>
    <t>-415.331299095263 61.4952326390619 826.2948943037</t>
  </si>
  <si>
    <t>9763-20170724T120952.740635100.bin</t>
  </si>
  <si>
    <t>-588.762110230259 196.363616299843 -101.594494768688</t>
  </si>
  <si>
    <t>-609.544711995863 189.070580804009 -210.095118498629</t>
  </si>
  <si>
    <t>-620.854963783005 185.317537830474 -302.202914972988</t>
  </si>
  <si>
    <t>-629.443632054398 182.499258550582 -385.608005555943</t>
  </si>
  <si>
    <t>-635.816663127131 180.279496042898 -469.229751889568</t>
  </si>
  <si>
    <t>-642.675523190406 177.592269759747 -591.666211294176</t>
  </si>
  <si>
    <t>-627.626369001184 176.615397323032 -668.560766235271</t>
  </si>
  <si>
    <t>-642.805208282886 209.970844947252 -538.450972305998</t>
  </si>
  <si>
    <t>-663.569175674717 363.684461502793 -521.742971075587</t>
  </si>
  <si>
    <t>-718.208091404745 459.501304423515 -262.104268755267</t>
  </si>
  <si>
    <t>-493.23937765097 476.640884696461 -206.933139494286</t>
  </si>
  <si>
    <t>-636.526710439883 147.571690823617 -537.433205878908</t>
  </si>
  <si>
    <t>-457.809110675001 94.6486637157259 -277.625489331504</t>
  </si>
  <si>
    <t>-619.544146294497 283.538607963528 -103.330814818047</t>
  </si>
  <si>
    <t>-622.188983136976 289.443676463379 312.19381082903</t>
  </si>
  <si>
    <t>-634.236619936483 317.045217979323 774.380109266244</t>
  </si>
  <si>
    <t>-482.534073262623 316.724899197276 827.953121794509</t>
  </si>
  <si>
    <t>-558.262280233583 109.06825030749 -103.243599710618</t>
  </si>
  <si>
    <t>-544.61370327887 99.5295469621306 311.997746342329</t>
  </si>
  <si>
    <t>-565.697508894218 45.5358102348471 771.337843055817</t>
  </si>
  <si>
    <t>-415.339446707488 61.4205686680293 826.328287726676</t>
  </si>
  <si>
    <t>9763-20170724T120952.774725400.bin</t>
  </si>
  <si>
    <t>-588.61567197194 196.157981248959 -101.585305911109</t>
  </si>
  <si>
    <t>-609.392448962739 188.865460480867 -210.087123188026</t>
  </si>
  <si>
    <t>-620.744786727509 185.144002825603 -302.190921250027</t>
  </si>
  <si>
    <t>-629.389553504041 182.369142832772 -385.591690500308</t>
  </si>
  <si>
    <t>-635.836502198757 180.20758427392 -469.209342507997</t>
  </si>
  <si>
    <t>-642.821966712524 177.624036826027 -591.640732358278</t>
  </si>
  <si>
    <t>-627.866359668871 176.721101312196 -668.554472109512</t>
  </si>
  <si>
    <t>-642.900423870459 209.957445424495 -538.39783475615</t>
  </si>
  <si>
    <t>-663.58604134925 363.657965372676 -521.484910122071</t>
  </si>
  <si>
    <t>-718.2522092404 459.069377568006 -261.702669346918</t>
  </si>
  <si>
    <t>-493.384519818627 476.724028878411 -206.282781820104</t>
  </si>
  <si>
    <t>-636.613052670045 147.558363593414 -537.439882375379</t>
  </si>
  <si>
    <t>-457.638855437705 94.416959616643 -277.698357671713</t>
  </si>
  <si>
    <t>-619.352353432674 283.403116202084 -103.339157220116</t>
  </si>
  <si>
    <t>-621.927267776185 289.329944494306 312.185609576607</t>
  </si>
  <si>
    <t>-634.170529341072 317.085668349736 774.375735692848</t>
  </si>
  <si>
    <t>-482.47791946329 316.98813904198 827.97761347174</t>
  </si>
  <si>
    <t>-558.144901085039 108.833655569471 -103.226273975056</t>
  </si>
  <si>
    <t>-544.568859771582 99.3923637542616 312.019688234948</t>
  </si>
  <si>
    <t>-565.704014580236 45.5131326162848 771.360395146551</t>
  </si>
  <si>
    <t>-415.376469002849 61.670721879985 826.354848416516</t>
  </si>
  <si>
    <t>9763-20170724T120952.843914500.bin</t>
  </si>
  <si>
    <t>-588.37666397854 195.787094999357 -101.553752548687</t>
  </si>
  <si>
    <t>-609.144804948697 188.480049121481 -210.056188995975</t>
  </si>
  <si>
    <t>-620.572500957875 184.798139937096 -302.152210261628</t>
  </si>
  <si>
    <t>-629.317491779595 182.082929400855 -385.544702371101</t>
  </si>
  <si>
    <t>-635.895823927038 180.00796490061 -469.154257134025</t>
  </si>
  <si>
    <t>-643.106858159476 177.581771772596 -591.575863870895</t>
  </si>
  <si>
    <t>-628.325765794847 176.801255219818 -668.524614685216</t>
  </si>
  <si>
    <t>-643.118909766572 209.84356734492 -538.289431012981</t>
  </si>
  <si>
    <t>-663.80724841878 363.518105309768 -521.163059619137</t>
  </si>
  <si>
    <t>-718.352956709256 458.099341408765 -261.052099985745</t>
  </si>
  <si>
    <t>-493.64852488709 476.504266065852 -205.216212155431</t>
  </si>
  <si>
    <t>-636.766524809314 147.449441662792 -537.427095588773</t>
  </si>
  <si>
    <t>-457.19029273441 94.0514348637644 -277.492879625656</t>
  </si>
  <si>
    <t>-619.095462084524 283.024502905551 -103.306696119419</t>
  </si>
  <si>
    <t>-621.520281798842 289.079876533334 312.217140974569</t>
  </si>
  <si>
    <t>-634.08225093806 317.098827053186 774.376781769697</t>
  </si>
  <si>
    <t>-482.415281127049 317.020206451604 828.051238029027</t>
  </si>
  <si>
    <t>-557.939393239669 108.392649125856 -103.19318223861</t>
  </si>
  <si>
    <t>-544.619126480433 99.0972017706426 312.06426604115</t>
  </si>
  <si>
    <t>-565.738059571473 45.515406419448 771.437342663477</t>
  </si>
  <si>
    <t>-415.462228422668 62.148807255563 826.431486938944</t>
  </si>
  <si>
    <t>9763-20170724T120952.877004500.bin</t>
  </si>
  <si>
    <t>-588.290602584697 195.568802633339 -101.532187216417</t>
  </si>
  <si>
    <t>-609.083985919972 188.251897512828 -210.029163515916</t>
  </si>
  <si>
    <t>-620.565365219666 184.572081493662 -302.118594987952</t>
  </si>
  <si>
    <t>-629.371919373733 181.863702902413 -385.504704183161</t>
  </si>
  <si>
    <t>-636.024808444156 179.802074942254 -469.108680425509</t>
  </si>
  <si>
    <t>-643.358741560299 177.403392957139 -591.523487668379</t>
  </si>
  <si>
    <t>-628.669639244152 176.661961324744 -668.490260343945</t>
  </si>
  <si>
    <t>-643.344737865229 209.650132478994 -538.22831192781</t>
  </si>
  <si>
    <t>-664.131523902775 363.314312386347 -521.049863936402</t>
  </si>
  <si>
    <t>-718.468751195783 457.306106153414 -260.681694725998</t>
  </si>
  <si>
    <t>-493.786315583682 476.347274259482 -204.970166898993</t>
  </si>
  <si>
    <t>-636.936707694797 147.261416197678 -537.389679005776</t>
  </si>
  <si>
    <t>-457.165216872106 93.9076582029293 -277.447115983928</t>
  </si>
  <si>
    <t>-619.066550437577 282.832555232926 -103.287259128472</t>
  </si>
  <si>
    <t>-621.374971613122 288.953678094273 312.236342689903</t>
  </si>
  <si>
    <t>-634.050382383966 317.085953553447 774.381381353928</t>
  </si>
  <si>
    <t>-482.393718716629 316.8930203808 828.084728491277</t>
  </si>
  <si>
    <t>-557.821085969648 108.181609008587 -103.172370885331</t>
  </si>
  <si>
    <t>-544.643452574985 98.9735110973966 312.091655490404</t>
  </si>
  <si>
    <t>-565.757028812103 45.5432052604992 771.479128093731</t>
  </si>
  <si>
    <t>-415.467790541919 62.0314429867219 826.480150531396</t>
  </si>
  <si>
    <t>9763-20170724T120952.942212500.bin</t>
  </si>
  <si>
    <t>-588.322190645126 195.224575584612 -101.519808852619</t>
  </si>
  <si>
    <t>-609.116099467038 187.864838015744 -210.013827347818</t>
  </si>
  <si>
    <t>-620.720300334788 184.161709680377 -302.086912995918</t>
  </si>
  <si>
    <t>-629.686773316085 181.439606241129 -385.455614148271</t>
  </si>
  <si>
    <t>-636.548462670011 179.375231964383 -469.042697217261</t>
  </si>
  <si>
    <t>-644.240992920014 176.987093942334 -591.43570145866</t>
  </si>
  <si>
    <t>-629.761119767346 176.268088700748 -668.442261647996</t>
  </si>
  <si>
    <t>-644.125175840327 209.22362448369 -538.134303975918</t>
  </si>
  <si>
    <t>-665.11601487318 362.844043038896 -520.894508751948</t>
  </si>
  <si>
    <t>-719.064111837085 456.056712845307 -260.165735956246</t>
  </si>
  <si>
    <t>-494.334317042491 475.834635232336 -204.903682090485</t>
  </si>
  <si>
    <t>-637.60596887022 146.846294217577 -537.326835840631</t>
  </si>
  <si>
    <t>-457.249257177639 93.586990480293 -278.350754994521</t>
  </si>
  <si>
    <t>-619.212586112283 282.451227606955 -103.276879209992</t>
  </si>
  <si>
    <t>-621.286838481015 288.725642466089 312.245549916232</t>
  </si>
  <si>
    <t>-633.964968944023 317.106572356654 774.388286481051</t>
  </si>
  <si>
    <t>-482.317971099283 317.128764962393 828.119263768611</t>
  </si>
  <si>
    <t>-557.750871437748 107.905822073285 -103.12868836397</t>
  </si>
  <si>
    <t>-544.726978891993 98.7833295694331 312.142041353652</t>
  </si>
  <si>
    <t>-565.783589144068 45.5831589527525 771.556665855724</t>
  </si>
  <si>
    <t>-415.557574837788 62.6075779137848 826.567013838022</t>
  </si>
  <si>
    <t>9763-20170724T120952.975300700.bin</t>
  </si>
  <si>
    <t>-588.409582818428 195.101533136607 -101.494019158829</t>
  </si>
  <si>
    <t>-609.190230330772 187.722819171333 -209.989198502367</t>
  </si>
  <si>
    <t>-620.842955204636 183.988281980925 -302.054934595669</t>
  </si>
  <si>
    <t>-629.877173017567 181.233076735295 -385.415206697798</t>
  </si>
  <si>
    <t>-636.831283051408 179.130966472508 -468.993618437684</t>
  </si>
  <si>
    <t>-644.685903983176 176.683619970746 -591.375114897701</t>
  </si>
  <si>
    <t>-630.297727154811 175.945229041568 -668.398890721029</t>
  </si>
  <si>
    <t>-644.513221481504 208.944679885893 -538.088765728043</t>
  </si>
  <si>
    <t>-665.621255084627 362.559841350101 -520.87590329372</t>
  </si>
  <si>
    <t>-719.469882876145 455.565618145994 -260.052575620746</t>
  </si>
  <si>
    <t>-494.729792868065 475.508598030071 -204.891556209513</t>
  </si>
  <si>
    <t>-637.965504799547 146.570425022706 -537.261598073085</t>
  </si>
  <si>
    <t>-457.205978745418 93.252360744706 -279.009130248393</t>
  </si>
  <si>
    <t>-619.400638027141 282.25364164503 -103.252777860453</t>
  </si>
  <si>
    <t>-621.346857257051 288.618322876427 312.26896074619</t>
  </si>
  <si>
    <t>-633.956226751666 317.085919289495 774.393525166912</t>
  </si>
  <si>
    <t>-482.308948161683 316.966985029508 828.123485886609</t>
  </si>
  <si>
    <t>-557.71200713691 107.843065001065 -103.102245391232</t>
  </si>
  <si>
    <t>-544.767011033652 98.7069292656456 312.170596775698</t>
  </si>
  <si>
    <t>-565.770513802203 45.5128619826296 771.597420134585</t>
  </si>
  <si>
    <t>-415.522371124272 62.2903687034541 826.623281968284</t>
  </si>
  <si>
    <t>9763-20170724T120953.053273200.bin</t>
  </si>
  <si>
    <t>-588.654360509452 194.921285649963 -101.451864484069</t>
  </si>
  <si>
    <t>-609.382910721043 187.490261009227 -209.953574094221</t>
  </si>
  <si>
    <t>-621.112208610686 183.656016554606 -302.005403418934</t>
  </si>
  <si>
    <t>-630.265104556835 180.787077595171 -385.348855448333</t>
  </si>
  <si>
    <t>-637.388050748989 178.551096784832 -468.909669059183</t>
  </si>
  <si>
    <t>-645.545452109666 175.886835085969 -591.266859742383</t>
  </si>
  <si>
    <t>-631.348898401478 175.133614967388 -668.325974627977</t>
  </si>
  <si>
    <t>-645.262617373442 208.240039448938 -538.036947651437</t>
  </si>
  <si>
    <t>-666.663146528994 361.829044214055 -521.021911574449</t>
  </si>
  <si>
    <t>-720.506108054164 454.710259279895 -260.152977662683</t>
  </si>
  <si>
    <t>-495.882560270281 474.901403675149 -204.609073569745</t>
  </si>
  <si>
    <t>-638.669453366768 145.872031453265 -537.11829631417</t>
  </si>
  <si>
    <t>-457.122897154044 91.8622600774297 -280.575738736133</t>
  </si>
  <si>
    <t>-619.948766150529 281.966914758969 -103.224487099601</t>
  </si>
  <si>
    <t>-621.520292058155 288.545586375881 312.295551454211</t>
  </si>
  <si>
    <t>-633.902144699065 317.115929098874 774.401188926662</t>
  </si>
  <si>
    <t>-482.245071286896 317.255264137159 828.103334582028</t>
  </si>
  <si>
    <t>-557.658816890227 107.764530577395 -103.063577545544</t>
  </si>
  <si>
    <t>-544.828455246265 98.6943212090841 312.214348810935</t>
  </si>
  <si>
    <t>-565.798316413318 45.4959716132043 771.648661507051</t>
  </si>
  <si>
    <t>-415.53487115094 62.0939081282336 826.687146469772</t>
  </si>
  <si>
    <t>9763-20170724T120953.105411500.bin</t>
  </si>
  <si>
    <t>-589.027409425171 195.000326972746 -101.440575531808</t>
  </si>
  <si>
    <t>-609.742547378955 187.510839898188 -209.94077678732</t>
  </si>
  <si>
    <t>-621.555055100489 183.600705229142 -301.978926682198</t>
  </si>
  <si>
    <t>-630.821030179166 180.652840972972 -385.307092756693</t>
  </si>
  <si>
    <t>-638.095894373796 178.329300056185 -468.852274303119</t>
  </si>
  <si>
    <t>-646.518152154555 175.528656093463 -591.188572536021</t>
  </si>
  <si>
    <t>-632.477952461527 174.818459056913 -668.276629769587</t>
  </si>
  <si>
    <t>-646.160458639023 207.937012938217 -537.992556973984</t>
  </si>
  <si>
    <t>-667.80814526386 361.501086712485 -521.084225901916</t>
  </si>
  <si>
    <t>-721.809166548306 454.259863306168 -260.204336374162</t>
  </si>
  <si>
    <t>-497.381343707681 474.559841422325 -203.91399949733</t>
  </si>
  <si>
    <t>-639.484591762315 145.578115179244 -537.024479982564</t>
  </si>
  <si>
    <t>-457.263981105777 90.972568856484 -281.117842883165</t>
  </si>
  <si>
    <t>-620.495059008926 281.976920227045 -103.225435876695</t>
  </si>
  <si>
    <t>-621.78330398587 288.655540242697 312.293932479251</t>
  </si>
  <si>
    <t>-633.881262816458 317.120953533835 774.406812205823</t>
  </si>
  <si>
    <t>-482.209063604168 317.428564768397 828.065545998928</t>
  </si>
  <si>
    <t>-557.861433474284 107.867353432082 -103.036282057108</t>
  </si>
  <si>
    <t>-544.994891097046 98.8069267631358 312.240629962263</t>
  </si>
  <si>
    <t>-565.844542023107 45.4440276670209 771.661655301596</t>
  </si>
  <si>
    <t>-415.582622516099 62.1908255043429 826.659206473615</t>
  </si>
  <si>
    <t>9763-20170724T120953.144529800.bin</t>
  </si>
  <si>
    <t>-589.239215766773 195.032374639302 -101.445136423637</t>
  </si>
  <si>
    <t>-609.964255816446 187.528847342336 -209.942388571146</t>
  </si>
  <si>
    <t>-621.818230569039 183.590795744881 -301.974009469688</t>
  </si>
  <si>
    <t>-631.135561545423 180.61196343224 -385.295348702734</t>
  </si>
  <si>
    <t>-638.476283377021 178.252772053074 -468.833937641264</t>
  </si>
  <si>
    <t>-647.010879302459 175.395731734014 -591.161023944488</t>
  </si>
  <si>
    <t>-633.031832778159 174.70552759739 -668.260383608428</t>
  </si>
  <si>
    <t>-646.634618188885 207.825443427374 -537.978030071707</t>
  </si>
  <si>
    <t>-668.465883779836 361.370694909403 -521.157026475523</t>
  </si>
  <si>
    <t>-722.61610808638 453.831403545137 -260.202456718305</t>
  </si>
  <si>
    <t>-498.290359051288 474.387460246243 -203.598844095805</t>
  </si>
  <si>
    <t>-639.897319926783 145.47340178294 -536.991862764455</t>
  </si>
  <si>
    <t>-457.594869936096 90.7904278154197 -281.631734029258</t>
  </si>
  <si>
    <t>-620.739619875187 282.014465815071 -103.235889696134</t>
  </si>
  <si>
    <t>-621.884375120286 288.726110329227 312.283401086636</t>
  </si>
  <si>
    <t>-633.871319420738 317.13426823331 774.405078268938</t>
  </si>
  <si>
    <t>-482.192158453284 317.403223783171 828.044297217024</t>
  </si>
  <si>
    <t>-558.05413331836 107.876204085647 -103.041555192853</t>
  </si>
  <si>
    <t>-545.136382425434 98.8331215102294 312.234243696939</t>
  </si>
  <si>
    <t>-565.87439285165 45.4407540311724 771.663801547393</t>
  </si>
  <si>
    <t>-415.576156552751 61.9386706487251 826.637439251523</t>
  </si>
  <si>
    <t>9763-20170724T120953.207695200.bin</t>
  </si>
  <si>
    <t>-589.595108640223 194.978844532229 -101.466948574005</t>
  </si>
  <si>
    <t>-610.36000398317 187.48578912541 -209.957321206269</t>
  </si>
  <si>
    <t>-622.344272493485 183.506731737686 -301.97031489226</t>
  </si>
  <si>
    <t>-631.820048107641 180.475102302795 -385.271877579988</t>
  </si>
  <si>
    <t>-639.361062022112 178.049935852137 -468.790616553189</t>
  </si>
  <si>
    <t>-648.235425262649 175.083546758108 -591.090942983813</t>
  </si>
  <si>
    <t>-634.348762635679 174.400331115069 -668.2071606589</t>
  </si>
  <si>
    <t>-647.737616195985 207.557646903752 -537.936249975611</t>
  </si>
  <si>
    <t>-669.743665802113 361.098378326505 -521.228766183958</t>
  </si>
  <si>
    <t>-724.165346377447 452.838438704724 -260.076309198482</t>
  </si>
  <si>
    <t>-500.007582204469 473.91287113404 -203.000286958096</t>
  </si>
  <si>
    <t>-640.945265180693 145.212543652305 -536.91698755568</t>
  </si>
  <si>
    <t>-458.061136981513 90.8534042803353 -281.488322137318</t>
  </si>
  <si>
    <t>-621.020227732409 282.010385306124 -103.247733194319</t>
  </si>
  <si>
    <t>-622.060757492691 288.813460192768 312.270265468156</t>
  </si>
  <si>
    <t>-633.87094291798 317.135980685292 774.398814978131</t>
  </si>
  <si>
    <t>-482.179918604503 317.119078678335 828.005184835773</t>
  </si>
  <si>
    <t>-558.480936869659 107.787738315186 -103.073415528728</t>
  </si>
  <si>
    <t>-545.368832304846 98.8448816980681 312.198460305878</t>
  </si>
  <si>
    <t>-565.936313762986 45.4051457337698 771.655868735536</t>
  </si>
  <si>
    <t>-415.589411432132 61.6606755235487 826.568268387229</t>
  </si>
  <si>
    <t>9763-20170724T120953.242355700.bin</t>
  </si>
  <si>
    <t>-589.702711033423 194.937575403637 -101.459371042642</t>
  </si>
  <si>
    <t>-610.524872656435 187.440862784056 -209.938611962783</t>
  </si>
  <si>
    <t>-622.584897373118 183.431815306722 -301.940284639637</t>
  </si>
  <si>
    <t>-632.141092141269 180.363528455332 -385.231422430717</t>
  </si>
  <si>
    <t>-639.775123838528 177.89250108759 -468.740415594962</t>
  </si>
  <si>
    <t>-648.799673374535 174.84986540434 -591.027768101224</t>
  </si>
  <si>
    <t>-634.934169409732 174.145647831211 -668.147498801988</t>
  </si>
  <si>
    <t>-648.242243097663 207.356438106496 -537.893545219458</t>
  </si>
  <si>
    <t>-670.315142803338 360.900635861992 -521.229994618576</t>
  </si>
  <si>
    <t>-724.892749792144 452.452739906542 -260.044164147823</t>
  </si>
  <si>
    <t>-500.820307163556 473.68216710865 -202.690737826601</t>
  </si>
  <si>
    <t>-641.437333084512 145.013196477872 -536.844710523254</t>
  </si>
  <si>
    <t>-458.598916437215 90.9930409376498 -281.214159934661</t>
  </si>
  <si>
    <t>-621.096678800598 282.002236488008 -103.243702152917</t>
  </si>
  <si>
    <t>-622.105053122265 288.877545508704 312.273181151131</t>
  </si>
  <si>
    <t>-633.856007832609 317.150574392128 774.397448120033</t>
  </si>
  <si>
    <t>-482.159497469957 317.10081256189 827.988449457589</t>
  </si>
  <si>
    <t>-558.633232315506 107.779683202483 -103.07040201915</t>
  </si>
  <si>
    <t>-545.383985959049 98.8816578053224 312.198092026219</t>
  </si>
  <si>
    <t>-565.966721730924 45.4111788603104 771.64588695125</t>
  </si>
  <si>
    <t>-415.623665464197 61.78771592728 826.533157423445</t>
  </si>
  <si>
    <t>9763-20170724T120953.276445600.bin</t>
  </si>
  <si>
    <t>-589.782009035718 194.935891887903 -101.456559075608</t>
  </si>
  <si>
    <t>-610.698529544116 187.424689937604 -209.916632138767</t>
  </si>
  <si>
    <t>-622.822046955756 183.381770786718 -301.908539377525</t>
  </si>
  <si>
    <t>-632.42997170433 180.273064560626 -385.192117803622</t>
  </si>
  <si>
    <t>-640.110304417752 177.752386475941 -468.695470845465</t>
  </si>
  <si>
    <t>-649.197020477383 174.626588852471 -590.976177309788</t>
  </si>
  <si>
    <t>-635.337144422566 173.907882721388 -668.096946014843</t>
  </si>
  <si>
    <t>-648.613740312277 207.169254932412 -537.864265240831</t>
  </si>
  <si>
    <t>-670.720921666144 360.705838671623 -521.264209074675</t>
  </si>
  <si>
    <t>-725.548156676118 452.229720644324 -260.120771830649</t>
  </si>
  <si>
    <t>-501.577871770688 473.571117766193 -202.411084306782</t>
  </si>
  <si>
    <t>-641.805991522258 144.826842397988 -536.776574188843</t>
  </si>
  <si>
    <t>-459.197674321049 90.9315401037647 -281.125392110169</t>
  </si>
  <si>
    <t>-621.157524783664 281.97852459258 -103.234093948347</t>
  </si>
  <si>
    <t>-622.17906044984 288.93892919574 312.281355146583</t>
  </si>
  <si>
    <t>-633.851239762467 317.146194745203 774.400145141086</t>
  </si>
  <si>
    <t>-482.144870561248 317.093031354686 827.963113630371</t>
  </si>
  <si>
    <t>-558.733439126641 107.803745317519 -103.079583888886</t>
  </si>
  <si>
    <t>-545.337995827735 99.0037082736471 312.186296807574</t>
  </si>
  <si>
    <t>-565.990278310753 45.4467682316222 771.629743893787</t>
  </si>
  <si>
    <t>-415.714056084917 62.500577042752 826.493507338935</t>
  </si>
  <si>
    <t>9763-20170724T120953.340628700.bin</t>
  </si>
  <si>
    <t>-589.758718723004 194.849704476064 -101.487402516837</t>
  </si>
  <si>
    <t>-610.821494575302 187.316727867722 -209.917641618961</t>
  </si>
  <si>
    <t>-623.047895443742 183.256765371466 -301.895152390632</t>
  </si>
  <si>
    <t>-632.740358528079 180.13282788587 -385.168440683093</t>
  </si>
  <si>
    <t>-640.496848868021 177.595990631292 -468.664095223731</t>
  </si>
  <si>
    <t>-649.685550472845 174.445919297642 -590.936613507336</t>
  </si>
  <si>
    <t>-635.865243780883 173.740925765745 -668.064520453237</t>
  </si>
  <si>
    <t>-649.039037197641 207.00115470655 -537.833326862927</t>
  </si>
  <si>
    <t>-671.095837252516 360.548825722289 -521.292604772617</t>
  </si>
  <si>
    <t>-726.541924408216 452.072427622783 -260.279774187945</t>
  </si>
  <si>
    <t>-502.765910507106 473.703187848191 -201.927445087016</t>
  </si>
  <si>
    <t>-642.268248837632 144.654987019843 -536.735822150411</t>
  </si>
  <si>
    <t>-460.001075565456 90.4191329878263 -280.826152778562</t>
  </si>
  <si>
    <t>-621.119623031607 281.937249982215 -103.24296340634</t>
  </si>
  <si>
    <t>-622.144917408806 288.871664731018 312.272884953456</t>
  </si>
  <si>
    <t>-633.821842813809 317.151668986515 774.400175566849</t>
  </si>
  <si>
    <t>-482.10318105217 317.21262851681 827.928365701718</t>
  </si>
  <si>
    <t>-558.681501372201 107.678286092206 -103.098495877562</t>
  </si>
  <si>
    <t>-545.066473376459 99.2281384316589 312.167481598642</t>
  </si>
  <si>
    <t>-565.992643259079 45.4054463803636 771.588423153671</t>
  </si>
  <si>
    <t>-415.734402060296 62.5331382552531 826.478666193619</t>
  </si>
  <si>
    <t>9763-20170724T120953.376724300.bin</t>
  </si>
  <si>
    <t>-589.695081444356 194.76848088176 -101.488804034981</t>
  </si>
  <si>
    <t>-610.789345484652 187.240065797198 -209.913228062866</t>
  </si>
  <si>
    <t>-623.061836551806 183.190837548778 -301.885114034883</t>
  </si>
  <si>
    <t>-632.803774079696 180.079983571709 -385.153083167901</t>
  </si>
  <si>
    <t>-640.617277551751 177.559612438697 -468.643970792634</t>
  </si>
  <si>
    <t>-649.897526789162 174.437230556819 -590.910300700919</t>
  </si>
  <si>
    <t>-636.104256647363 173.75723126576 -668.043249058298</t>
  </si>
  <si>
    <t>-649.194631494498 206.982298318046 -537.801282918586</t>
  </si>
  <si>
    <t>-671.159875510226 360.539092436064 -521.219753158674</t>
  </si>
  <si>
    <t>-726.849875364849 452.155296871523 -260.291196530767</t>
  </si>
  <si>
    <t>-503.137317425778 473.732341010171 -201.676803460825</t>
  </si>
  <si>
    <t>-642.456215933922 144.632363243936 -536.720393499206</t>
  </si>
  <si>
    <t>-460.185899188279 90.2625941977735 -280.587883083499</t>
  </si>
  <si>
    <t>-621.020016371197 281.840742001896 -103.235901799584</t>
  </si>
  <si>
    <t>-622.081457172364 288.831028788745 312.279051468629</t>
  </si>
  <si>
    <t>-633.795083275426 317.178283301022 774.402645695364</t>
  </si>
  <si>
    <t>-482.076571946668 317.16526504822 827.931482508404</t>
  </si>
  <si>
    <t>-558.649263808166 107.586204718733 -103.102750399515</t>
  </si>
  <si>
    <t>-544.870698321208 99.2639406576568 312.160438718152</t>
  </si>
  <si>
    <t>-566.000995733111 45.4362286120074 771.565046944024</t>
  </si>
  <si>
    <t>-415.75321908478 62.5706879276327 826.481522656317</t>
  </si>
  <si>
    <t>9763-20170724T120953.443825900.bin</t>
  </si>
  <si>
    <t>-589.547788502535 194.666986221655 -101.469052864198</t>
  </si>
  <si>
    <t>-610.709309578113 187.133469043793 -209.879944816371</t>
  </si>
  <si>
    <t>-623.068344319056 183.12162842102 -301.841899858199</t>
  </si>
  <si>
    <t>-632.898925057081 180.062744853234 -385.101320326366</t>
  </si>
  <si>
    <t>-640.810900000854 177.612373549606 -468.58509999309</t>
  </si>
  <si>
    <t>-650.244851579769 174.612169854237 -590.842688379419</t>
  </si>
  <si>
    <t>-636.501594022847 174.034789489476 -667.985435733229</t>
  </si>
  <si>
    <t>-649.44730792908 207.107032466064 -537.704351668915</t>
  </si>
  <si>
    <t>-671.277363229253 360.670616135955 -521.004797239772</t>
  </si>
  <si>
    <t>-727.286453692539 452.426631986967 -260.193739588203</t>
  </si>
  <si>
    <t>-503.676195293986 473.731230268146 -201.091392583118</t>
  </si>
  <si>
    <t>-642.763303088797 144.750149953562 -536.689935032006</t>
  </si>
  <si>
    <t>-460.342894756741 90.0538893865746 -279.882335892536</t>
  </si>
  <si>
    <t>-620.844276553009 281.72632136895 -103.216218175853</t>
  </si>
  <si>
    <t>-621.975477061692 288.762520195783 312.297730413231</t>
  </si>
  <si>
    <t>-633.742917695636 317.20235449084 774.406588690171</t>
  </si>
  <si>
    <t>-482.024279417399 317.325268950836 827.934771544651</t>
  </si>
  <si>
    <t>-558.520928559032 107.486516788023 -103.118668710424</t>
  </si>
  <si>
    <t>-544.739817786701 99.2046853876718 312.145216045046</t>
  </si>
  <si>
    <t>-566.01611476208 45.414667826454 771.525804713208</t>
  </si>
  <si>
    <t>-415.787998526897 62.630676218072 826.470807909839</t>
  </si>
  <si>
    <t>9763-20170724T120953.470898500.bin</t>
  </si>
  <si>
    <t>-589.42704476352 194.549077878204 -101.469110644763</t>
  </si>
  <si>
    <t>-610.619932166758 187.012802601324 -209.873768730346</t>
  </si>
  <si>
    <t>-623.007563629529 183.034655908001 -301.833225632961</t>
  </si>
  <si>
    <t>-632.864007661603 180.020077096947 -385.091235595304</t>
  </si>
  <si>
    <t>-640.800931438391 177.628614001569 -468.574359755676</t>
  </si>
  <si>
    <t>-650.269883489267 174.730367432741 -590.831747963202</t>
  </si>
  <si>
    <t>-636.549033773448 174.226954145875 -667.978939103474</t>
  </si>
  <si>
    <t>-649.459200631782 207.180777225908 -537.666394047468</t>
  </si>
  <si>
    <t>-671.316506497803 360.732709659862 -520.871156947805</t>
  </si>
  <si>
    <t>-727.368070641063 452.391661602009 -260.035230457179</t>
  </si>
  <si>
    <t>-503.786800995718 473.57539966288 -200.779492491308</t>
  </si>
  <si>
    <t>-642.770746860843 144.823501332351 -536.70612733617</t>
  </si>
  <si>
    <t>-460.334595573216 89.958001301382 -279.635678366745</t>
  </si>
  <si>
    <t>-620.730578740432 281.621498548584 -103.209079421811</t>
  </si>
  <si>
    <t>-621.848894831724 288.717139298709 312.303884204046</t>
  </si>
  <si>
    <t>-633.719887392956 317.186151798691 774.411043835166</t>
  </si>
  <si>
    <t>-482.00640176209 317.152191988688 827.95383368929</t>
  </si>
  <si>
    <t>-558.3887760438 107.362705294164 -103.1421343626</t>
  </si>
  <si>
    <t>-544.721203012338 99.1344281539964 312.126548475562</t>
  </si>
  <si>
    <t>-566.02061064947 45.3988233984005 771.511427234053</t>
  </si>
  <si>
    <t>-415.786144783091 62.4874418406139 826.478878868374</t>
  </si>
  <si>
    <t>9763-20170724T120953.541997700.bin</t>
  </si>
  <si>
    <t>-589.393105162345 194.406653754977 -101.475005829214</t>
  </si>
  <si>
    <t>-610.650451221497 186.862549043337 -209.866468493873</t>
  </si>
  <si>
    <t>-623.083014067723 182.98311185424 -301.824077113815</t>
  </si>
  <si>
    <t>-632.97264201442 180.099968006099 -385.082914353688</t>
  </si>
  <si>
    <t>-640.933612342085 177.881418658083 -468.56831984349</t>
  </si>
  <si>
    <t>-650.425950284918 175.281239775319 -590.830701205702</t>
  </si>
  <si>
    <t>-636.753876962778 174.968782413815 -667.987569596945</t>
  </si>
  <si>
    <t>-649.624425006059 207.599870386504 -537.584958332035</t>
  </si>
  <si>
    <t>-671.532017177171 361.107978094753 -520.463969442987</t>
  </si>
  <si>
    <t>-727.640240435613 452.035258022244 -259.3841211694</t>
  </si>
  <si>
    <t>-504.052404547941 472.829500652781 -200.015616760198</t>
  </si>
  <si>
    <t>-642.897111039617 145.244534553787 -536.781144744117</t>
  </si>
  <si>
    <t>-460.241453230365 89.784719039571 -279.220997384673</t>
  </si>
  <si>
    <t>-620.76285323591 281.470366828426 -103.188378661689</t>
  </si>
  <si>
    <t>-621.687197579146 288.696871154126 312.322798579773</t>
  </si>
  <si>
    <t>-633.671466905814 317.164797533544 774.421724780485</t>
  </si>
  <si>
    <t>-481.962194404189 317.143623645462 827.976497199141</t>
  </si>
  <si>
    <t>-558.355244118633 107.225976697088 -103.154019037824</t>
  </si>
  <si>
    <t>-544.573920079584 99.0804178860167 312.112518427912</t>
  </si>
  <si>
    <t>-565.990539912021 45.2949839511318 771.493140999118</t>
  </si>
  <si>
    <t>-415.785655882725 62.4701156747628 826.514442383389</t>
  </si>
  <si>
    <t>9763-20170724T120953.575088700.bin</t>
  </si>
  <si>
    <t>-589.395376187304 194.353528959528 -101.484259341378</t>
  </si>
  <si>
    <t>-610.665872536956 186.808025698563 -209.873029099766</t>
  </si>
  <si>
    <t>-623.099818979386 182.976217451785 -301.832485187909</t>
  </si>
  <si>
    <t>-632.98532621922 180.154406596454 -385.093941138387</t>
  </si>
  <si>
    <t>-640.935881707699 178.015995797834 -468.58239999417</t>
  </si>
  <si>
    <t>-650.405211460279 175.553435382696 -590.849433614513</t>
  </si>
  <si>
    <t>-636.732903081792 175.342647289416 -668.006592929417</t>
  </si>
  <si>
    <t>-649.631016498777 207.810167255362 -537.565792131016</t>
  </si>
  <si>
    <t>-671.647986989421 361.283382152198 -520.266021330478</t>
  </si>
  <si>
    <t>-727.717669735776 451.739560958274 -259.014373467224</t>
  </si>
  <si>
    <t>-504.107941162355 472.304354587151 -199.648485737225</t>
  </si>
  <si>
    <t>-642.869346122683 145.457691914595 -536.833625219651</t>
  </si>
  <si>
    <t>-460.149516528908 89.6861838665072 -279.264690006734</t>
  </si>
  <si>
    <t>-620.794160154826 281.388525026493 -103.17441265833</t>
  </si>
  <si>
    <t>-621.75904750187 288.63323769981 312.3363316669</t>
  </si>
  <si>
    <t>-633.635741309534 317.190107280722 774.422264014439</t>
  </si>
  <si>
    <t>-481.924267853034 317.363579025915 827.970409443144</t>
  </si>
  <si>
    <t>-558.31249336844 107.212033127587 -103.167757121059</t>
  </si>
  <si>
    <t>-544.480104174827 99.0631829629638 312.097015260256</t>
  </si>
  <si>
    <t>-565.988024525053 45.2840387711112 771.478269109732</t>
  </si>
  <si>
    <t>-415.79060927524 62.4385087388475 826.52626882168</t>
  </si>
  <si>
    <t>9763-20170724T120953.644275400.bin</t>
  </si>
  <si>
    <t>-589.266668904709 194.165107942956 -101.507676793286</t>
  </si>
  <si>
    <t>-610.520303096775 186.650452670007 -209.901881893492</t>
  </si>
  <si>
    <t>-622.959311914207 182.920023706897 -301.864857793206</t>
  </si>
  <si>
    <t>-632.854563406763 180.219930134915 -385.129066823841</t>
  </si>
  <si>
    <t>-640.818756260247 178.233676446835 -468.620274922314</t>
  </si>
  <si>
    <t>-650.310904327239 176.027303930095 -590.890321702654</t>
  </si>
  <si>
    <t>-636.632006897166 176.016857400828 -668.046615157993</t>
  </si>
  <si>
    <t>-649.546035088312 208.170298856332 -537.537844322084</t>
  </si>
  <si>
    <t>-671.587235492215 361.586751554663 -519.794156288329</t>
  </si>
  <si>
    <t>-727.793093292612 451.005842940837 -258.21479923685</t>
  </si>
  <si>
    <t>-504.179691771623 471.406946186232 -198.806068015759</t>
  </si>
  <si>
    <t>-642.745612223294 145.820755062533 -536.940647090953</t>
  </si>
  <si>
    <t>-459.358796479069 89.2954466299989 -279.609493385967</t>
  </si>
  <si>
    <t>-620.731407889855 281.123764742043 -103.173563067944</t>
  </si>
  <si>
    <t>-621.987989202781 288.546487359792 312.333253659216</t>
  </si>
  <si>
    <t>-633.601820649724 317.212573838616 774.422141548334</t>
  </si>
  <si>
    <t>-481.880258617399 317.431670330974 827.941583803456</t>
  </si>
  <si>
    <t>-558.08986876031 107.089621592579 -103.224413742953</t>
  </si>
  <si>
    <t>-544.293144229658 98.882981716929 312.040449820028</t>
  </si>
  <si>
    <t>-565.975002195277 45.1818351344568 771.429794820545</t>
  </si>
  <si>
    <t>-415.727052553585 61.709830028338 826.531561974929</t>
  </si>
  <si>
    <t>9763-20170724T120953.706440400.bin</t>
  </si>
  <si>
    <t>-589.000841699773 194.05777540255 -101.504448556643</t>
  </si>
  <si>
    <t>-610.269311027224 186.58184930838 -209.898469839334</t>
  </si>
  <si>
    <t>-622.759816618518 182.948291768523 -301.858345724484</t>
  </si>
  <si>
    <t>-632.715796551685 180.363261270684 -385.119087536927</t>
  </si>
  <si>
    <t>-640.754012501634 178.521110224238 -468.606217520765</t>
  </si>
  <si>
    <t>-650.367743601939 176.558690298119 -590.871006983353</t>
  </si>
  <si>
    <t>-636.695608057831 176.721649256689 -668.028365024232</t>
  </si>
  <si>
    <t>-649.579037635111 208.592118994212 -537.452909198833</t>
  </si>
  <si>
    <t>-671.66896498825 361.95672920694 -519.332500770132</t>
  </si>
  <si>
    <t>-727.870833998487 450.654957027156 -257.506962097822</t>
  </si>
  <si>
    <t>-504.199995673108 471.133298666182 -198.341965035533</t>
  </si>
  <si>
    <t>-642.719656339769 146.247463130508 -536.991557634386</t>
  </si>
  <si>
    <t>-458.383094631431 89.2240960850017 -279.77636645815</t>
  </si>
  <si>
    <t>-620.388219058386 281.079471391312 -103.175310050843</t>
  </si>
  <si>
    <t>-621.702655100442 288.381533101088 312.333480424407</t>
  </si>
  <si>
    <t>-633.545883502436 317.216262979227 774.424701608163</t>
  </si>
  <si>
    <t>-481.832938365548 317.278937133069 827.968967552437</t>
  </si>
  <si>
    <t>-557.923037810454 106.926186576811 -103.254110724796</t>
  </si>
  <si>
    <t>-543.916644279336 98.7974973287714 312.005250062352</t>
  </si>
  <si>
    <t>-565.991266377317 45.2104970118326 771.377598985376</t>
  </si>
  <si>
    <t>-415.778448949593 61.9339926009147 826.516228743383</t>
  </si>
  <si>
    <t>9763-20170724T120953.741916100.bin</t>
  </si>
  <si>
    <t>-588.803991784017 194.012738767295 -101.503446482581</t>
  </si>
  <si>
    <t>-610.094940293254 186.537808392119 -209.893102250465</t>
  </si>
  <si>
    <t>-622.59569815058 182.944338888534 -301.853109808778</t>
  </si>
  <si>
    <t>-632.556401758641 180.411580579851 -385.114840462581</t>
  </si>
  <si>
    <t>-640.594008423514 178.638220791278 -468.603671082673</t>
  </si>
  <si>
    <t>-650.200557287321 176.793794094615 -590.870736717257</t>
  </si>
  <si>
    <t>-636.524006585631 177.032987270162 -668.027177732239</t>
  </si>
  <si>
    <t>-649.430841754916 208.77386683045 -537.420616258134</t>
  </si>
  <si>
    <t>-671.57989826534 362.110421515954 -519.158048110513</t>
  </si>
  <si>
    <t>-727.718856805741 450.656275152853 -257.267575874548</t>
  </si>
  <si>
    <t>-504.040402717457 471.004079503546 -198.085729570659</t>
  </si>
  <si>
    <t>-642.539679676497 146.432524174155 -537.021546655169</t>
  </si>
  <si>
    <t>-458.017092441323 89.2217962061013 -279.599962902485</t>
  </si>
  <si>
    <t>-620.15800116953 281.054929880961 -103.154531474255</t>
  </si>
  <si>
    <t>-621.438884901501 288.339779544263 312.354667505162</t>
  </si>
  <si>
    <t>-633.481732733314 317.256655978019 774.426712456325</t>
  </si>
  <si>
    <t>-481.779130290671 317.576707590186 827.999422008589</t>
  </si>
  <si>
    <t>-557.736105453388 106.851197665704 -103.266875916354</t>
  </si>
  <si>
    <t>-543.715356732208 98.8174199597224 311.993881514793</t>
  </si>
  <si>
    <t>-565.979605030152 45.1541146309785 771.360256026082</t>
  </si>
  <si>
    <t>-415.736815707692 61.5111723786665 826.527104301703</t>
  </si>
  <si>
    <t>9763-20170724T120953.776005000.bin</t>
  </si>
  <si>
    <t>-588.649654094817 194.040397589753 -101.50737646647</t>
  </si>
  <si>
    <t>-609.966486761346 186.556532451781 -209.891327867031</t>
  </si>
  <si>
    <t>-622.463967231355 183.002717004304 -301.853395437617</t>
  </si>
  <si>
    <t>-632.41012772692 180.523620149198 -385.118410432148</t>
  </si>
  <si>
    <t>-640.420925586254 178.821220526206 -468.611254105233</t>
  </si>
  <si>
    <t>-649.973759626333 177.099614976597 -590.884416815536</t>
  </si>
  <si>
    <t>-636.296844901924 177.412766479941 -668.040476775411</t>
  </si>
  <si>
    <t>-649.232097526602 209.025361689085 -537.401322411019</t>
  </si>
  <si>
    <t>-671.35719259474 362.35270216268 -518.992504843295</t>
  </si>
  <si>
    <t>-727.521453352971 450.753740005348 -257.058393060191</t>
  </si>
  <si>
    <t>-503.859447608427 470.769236301008 -197.701693261729</t>
  </si>
  <si>
    <t>-642.332023887516 146.68456470753 -537.062690651387</t>
  </si>
  <si>
    <t>-457.7176319516 89.1974417841234 -279.338712257234</t>
  </si>
  <si>
    <t>-620.036931904515 281.11704361941 -103.145555438083</t>
  </si>
  <si>
    <t>-621.201440476145 288.30454026451 312.365680232087</t>
  </si>
  <si>
    <t>-633.446373578086 317.247626874269 774.436938006779</t>
  </si>
  <si>
    <t>-481.756688070461 317.481734111895 828.046514633511</t>
  </si>
  <si>
    <t>-557.580674522102 106.862850634049 -103.266787927863</t>
  </si>
  <si>
    <t>-543.542865103218 98.8910452921814 311.994548463638</t>
  </si>
  <si>
    <t>-565.973212829334 45.1278057698016 771.344249194517</t>
  </si>
  <si>
    <t>-415.722379752901 61.3342555138943 826.533454063579</t>
  </si>
  <si>
    <t>9763-20170724T120953.843901800.bin</t>
  </si>
  <si>
    <t>-588.371997420887 194.085764011604 -101.518247063689</t>
  </si>
  <si>
    <t>-609.631898716682 186.601105087953 -209.91339308686</t>
  </si>
  <si>
    <t>-622.08225605807 183.069988575422 -301.882670814913</t>
  </si>
  <si>
    <t>-631.985003923431 180.620352251436 -385.153709566788</t>
  </si>
  <si>
    <t>-639.951068598604 178.95567649645 -468.651603055333</t>
  </si>
  <si>
    <t>-649.436503927521 177.297555812325 -590.930869910063</t>
  </si>
  <si>
    <t>-635.778459346399 177.695926781895 -668.089817069402</t>
  </si>
  <si>
    <t>-648.706986916945 209.197401020084 -537.432179255266</t>
  </si>
  <si>
    <t>-670.628876196768 362.529748392748 -518.817011764964</t>
  </si>
  <si>
    <t>-726.965733936521 450.388589660353 -256.737786207708</t>
  </si>
  <si>
    <t>-503.412756572652 469.735342442461 -196.751878106073</t>
  </si>
  <si>
    <t>-641.841829047017 146.852665584266 -537.119355523066</t>
  </si>
  <si>
    <t>-457.800427994414 88.8856489693458 -279.380867687558</t>
  </si>
  <si>
    <t>-619.79030756952 281.106326096321 -103.130635954335</t>
  </si>
  <si>
    <t>-620.961143342643 288.337691681234 312.379872047519</t>
  </si>
  <si>
    <t>-633.388173105481 317.256153768569 774.443019769201</t>
  </si>
  <si>
    <t>-481.708706258762 317.705031777901 828.080529437788</t>
  </si>
  <si>
    <t>-557.23577920123 106.90923140724 -103.270319370442</t>
  </si>
  <si>
    <t>-543.485931334492 98.9936074541547 312.001784679358</t>
  </si>
  <si>
    <t>-565.974794522519 45.1192459812758 771.324773532623</t>
  </si>
  <si>
    <t>-415.752117033745 61.4893287951309 826.542486504404</t>
  </si>
  <si>
    <t>9763-20170724T120953.875987200.bin</t>
  </si>
  <si>
    <t>-588.309219188333 194.147726294774 -101.514072641939</t>
  </si>
  <si>
    <t>-609.529930158879 186.666328172098 -209.917082186377</t>
  </si>
  <si>
    <t>-621.955936209133 183.136295456976 -301.889803071108</t>
  </si>
  <si>
    <t>-631.840242390976 180.686750356148 -385.16295462197</t>
  </si>
  <si>
    <t>-639.791458702262 179.021324955153 -468.662326097902</t>
  </si>
  <si>
    <t>-649.259167738394 177.361486846296 -590.942903514057</t>
  </si>
  <si>
    <t>-635.615080105813 177.791986331805 -668.104224390663</t>
  </si>
  <si>
    <t>-648.539253962294 209.261971233753 -537.444381626872</t>
  </si>
  <si>
    <t>-670.44857017856 362.582169257554 -518.774008813168</t>
  </si>
  <si>
    <t>-726.769076584658 450.21715483062 -256.61621456197</t>
  </si>
  <si>
    <t>-503.267054206173 468.709718146416 -196.172586211116</t>
  </si>
  <si>
    <t>-641.67045599231 146.917634544953 -537.129984286857</t>
  </si>
  <si>
    <t>-457.825855113271 88.8787736270056 -279.734747625451</t>
  </si>
  <si>
    <t>-619.737726260046 281.145575358391 -103.136669237349</t>
  </si>
  <si>
    <t>-620.949366098531 288.307376431631 312.374885703116</t>
  </si>
  <si>
    <t>-633.374723986479 317.245912853488 774.440913655338</t>
  </si>
  <si>
    <t>-481.698237857747 317.527126598478 828.087832322137</t>
  </si>
  <si>
    <t>-557.187788377358 107.008419346743 -103.265376279352</t>
  </si>
  <si>
    <t>-543.513897982591 99.0262578226329 312.007951712627</t>
  </si>
  <si>
    <t>-565.996603881409 45.1535336538198 771.320552044877</t>
  </si>
  <si>
    <t>-415.830084579996 62.053709112605 826.531318570542</t>
  </si>
  <si>
    <t>9763-20170724T120953.939955100.bin</t>
  </si>
  <si>
    <t>-588.362769481906 194.230964917382 -101.512339692381</t>
  </si>
  <si>
    <t>-609.541530540162 186.726995161326 -209.921945471245</t>
  </si>
  <si>
    <t>-621.966033573464 183.181994138538 -301.894231284551</t>
  </si>
  <si>
    <t>-631.862060388484 180.720585301537 -385.165706218208</t>
  </si>
  <si>
    <t>-639.8379974461 179.045829086382 -468.662519930345</t>
  </si>
  <si>
    <t>-649.356000624948 177.3755675005 -590.939008404758</t>
  </si>
  <si>
    <t>-635.752903519587 177.836760523488 -668.107343680726</t>
  </si>
  <si>
    <t>-648.63010415949 209.279022852228 -537.442356450421</t>
  </si>
  <si>
    <t>-670.521654293888 362.599164915454 -518.707724866127</t>
  </si>
  <si>
    <t>-726.692014991036 449.757112231158 -256.358915790939</t>
  </si>
  <si>
    <t>-503.275489748782 466.047264024534 -194.972965195617</t>
  </si>
  <si>
    <t>-641.728980292234 146.93816620902 -537.12795180136</t>
  </si>
  <si>
    <t>-457.557370512839 89.0115780924352 -280.580035790743</t>
  </si>
  <si>
    <t>-619.8780624301 281.182318469825 -103.157954024098</t>
  </si>
  <si>
    <t>-620.938602552679 288.376241488371 312.353462736543</t>
  </si>
  <si>
    <t>-633.331696997923 317.231268891354 774.43851532027</t>
  </si>
  <si>
    <t>-481.660704115905 317.371102982946 828.101482529669</t>
  </si>
  <si>
    <t>-557.17629431665 107.163153339776 -103.258620094629</t>
  </si>
  <si>
    <t>-543.682854677701 99.1118001097866 312.019220253033</t>
  </si>
  <si>
    <t>-566.021950174639 45.169684022791 771.323586336415</t>
  </si>
  <si>
    <t>-415.851811234443 62.0478211450361 826.531236406368</t>
  </si>
  <si>
    <t>9763-20170724T120954.005127500.bin</t>
  </si>
  <si>
    <t>-588.54175086374 194.317607875171 -101.505696071314</t>
  </si>
  <si>
    <t>-609.756521566874 186.775895893233 -209.905608071704</t>
  </si>
  <si>
    <t>-622.228505402743 183.191938578396 -301.870029989268</t>
  </si>
  <si>
    <t>-632.174321452865 180.691119547625 -385.134404552201</t>
  </si>
  <si>
    <t>-640.207159948769 178.973674086377 -468.624888957142</t>
  </si>
  <si>
    <t>-649.816051965496 177.237819603454 -590.89342357292</t>
  </si>
  <si>
    <t>-636.251901374508 177.672028895063 -668.068780634531</t>
  </si>
  <si>
    <t>-649.080137006743 209.166457572933 -537.412153829559</t>
  </si>
  <si>
    <t>-671.085063880095 362.474262354821 -518.71443445137</t>
  </si>
  <si>
    <t>-726.921951043763 449.0623907361 -256.10568716667</t>
  </si>
  <si>
    <t>-503.561950853989 462.665251041579 -193.865556432653</t>
  </si>
  <si>
    <t>-642.119308979555 146.832574759374 -537.073981051504</t>
  </si>
  <si>
    <t>-457.27727204311 88.8940501935131 -281.71004322307</t>
  </si>
  <si>
    <t>-620.185415264213 281.224589680447 -103.151300816902</t>
  </si>
  <si>
    <t>-620.945866462025 288.453326404758 312.360081970943</t>
  </si>
  <si>
    <t>-633.306959376782 317.226809369496 774.437897247055</t>
  </si>
  <si>
    <t>-481.627143572014 317.561765728275 828.075146090004</t>
  </si>
  <si>
    <t>-557.227747149964 107.268100588181 -103.262255456163</t>
  </si>
  <si>
    <t>-543.815272975914 99.3487760882585 312.020750155716</t>
  </si>
  <si>
    <t>-566.045736402623 45.1974184592123 771.3156382893</t>
  </si>
  <si>
    <t>-415.824954660891 61.6417066194879 826.516508977562</t>
  </si>
  <si>
    <t>9763-20170724T120954.043239100.bin</t>
  </si>
  <si>
    <t>-588.653452786341 194.403667819516 -101.516783954654</t>
  </si>
  <si>
    <t>-609.886425454252 186.850044846473 -209.912286996698</t>
  </si>
  <si>
    <t>-622.36259488265 183.252067815302 -301.875487320137</t>
  </si>
  <si>
    <t>-632.307563181793 180.736189707852 -385.139523880315</t>
  </si>
  <si>
    <t>-640.334986081621 179.001764565443 -468.630271732773</t>
  </si>
  <si>
    <t>-649.931496262564 177.237104283845 -590.899268874452</t>
  </si>
  <si>
    <t>-636.369998724236 177.655337700246 -668.07524285591</t>
  </si>
  <si>
    <t>-649.215564662592 209.17659554286 -537.424041417174</t>
  </si>
  <si>
    <t>-671.288253031432 362.475508152382 -518.732167706846</t>
  </si>
  <si>
    <t>-727.021554996172 448.751947938369 -255.99883813577</t>
  </si>
  <si>
    <t>-503.693892529913 461.319056085735 -193.425862100409</t>
  </si>
  <si>
    <t>-642.22576375135 146.845939929882 -537.073275516766</t>
  </si>
  <si>
    <t>-457.16245123904 88.9330940176906 -282.420971228677</t>
  </si>
  <si>
    <t>-620.338043420277 281.283052735609 -103.149716265051</t>
  </si>
  <si>
    <t>-621.008971953826 288.46872850009 312.36264412104</t>
  </si>
  <si>
    <t>-633.306004439545 317.184444272476 774.443357716938</t>
  </si>
  <si>
    <t>-481.629741445697 317.271347758604 828.091595195661</t>
  </si>
  <si>
    <t>-557.310764342078 107.438101508497 -103.266620346709</t>
  </si>
  <si>
    <t>-543.93214366737 99.4244948003834 312.015654576986</t>
  </si>
  <si>
    <t>-566.04571819365 45.1171564570468 771.302721469424</t>
  </si>
  <si>
    <t>-415.792375670065 61.3107873226136 826.488848879828</t>
  </si>
  <si>
    <t>9763-20170724T120954.076326600.bin</t>
  </si>
  <si>
    <t>-588.780786183477 194.527289891718 -101.53093059542</t>
  </si>
  <si>
    <t>-609.989568835354 186.964943598352 -209.930670285267</t>
  </si>
  <si>
    <t>-622.462109294779 183.357997333152 -301.89390063625</t>
  </si>
  <si>
    <t>-632.410181516868 180.833850040991 -385.157382506314</t>
  </si>
  <si>
    <t>-640.447497514732 179.089860996376 -468.646818106511</t>
  </si>
  <si>
    <t>-650.065358090948 177.312225525839 -590.9141415537</t>
  </si>
  <si>
    <t>-636.520594783138 177.719703030145 -668.092933658907</t>
  </si>
  <si>
    <t>-649.34334103976 209.257133566727 -537.442191320574</t>
  </si>
  <si>
    <t>-671.441483540713 362.5471650601 -518.709380314348</t>
  </si>
  <si>
    <t>-727.116426058504 448.534755972439 -255.869139442348</t>
  </si>
  <si>
    <t>-503.871870757749 460.124876121049 -192.812940195096</t>
  </si>
  <si>
    <t>-642.346931497535 146.92725762757 -537.086299404673</t>
  </si>
  <si>
    <t>-457.104129102614 89.1494003843677 -283.088923190483</t>
  </si>
  <si>
    <t>-620.482239615653 281.359006740221 -103.156856205364</t>
  </si>
  <si>
    <t>-621.075938836852 288.53968068867 312.355676778615</t>
  </si>
  <si>
    <t>-633.286207668447 317.19796458845 774.446375522534</t>
  </si>
  <si>
    <t>-481.609612241925 317.272664830793 828.09364120921</t>
  </si>
  <si>
    <t>-557.383567495302 107.594055070182 -103.275642098118</t>
  </si>
  <si>
    <t>-544.071695407011 99.5571997556285 312.008372015339</t>
  </si>
  <si>
    <t>-566.093539116059 45.2237095197734 771.28764115022</t>
  </si>
  <si>
    <t>-415.868938479032 61.8092157368521 826.435959216828</t>
  </si>
  <si>
    <t>9763-20170724T120954.141511700.bin</t>
  </si>
  <si>
    <t>-588.836336567339 194.486872160754 -101.552194710868</t>
  </si>
  <si>
    <t>-609.966157252217 186.972102484616 -209.970638897899</t>
  </si>
  <si>
    <t>-622.435312245821 183.377364313823 -301.93501865891</t>
  </si>
  <si>
    <t>-632.407012017444 180.853696247512 -385.195609543102</t>
  </si>
  <si>
    <t>-640.494674403484 179.102851988259 -468.680064035855</t>
  </si>
  <si>
    <t>-650.216422946269 177.306470219165 -590.938779038682</t>
  </si>
  <si>
    <t>-636.730256506762 177.701596911716 -668.12805113524</t>
  </si>
  <si>
    <t>-649.463118845394 209.257993420233 -537.471260253384</t>
  </si>
  <si>
    <t>-671.610367665956 362.527499807054 -518.597190128678</t>
  </si>
  <si>
    <t>-727.248400337756 447.637696908151 -255.463744969907</t>
  </si>
  <si>
    <t>-504.152262816028 457.570930943002 -191.604632570279</t>
  </si>
  <si>
    <t>-642.438132572805 146.931319371809 -537.114123602451</t>
  </si>
  <si>
    <t>-457.257571340336 89.6107696366721 -284.17954890849</t>
  </si>
  <si>
    <t>-620.542676976705 281.2747788286 -103.154093268444</t>
  </si>
  <si>
    <t>-621.217246424748 288.529067461832 312.357024801667</t>
  </si>
  <si>
    <t>-633.283534645341 317.185622343638 774.443719800987</t>
  </si>
  <si>
    <t>-481.59989654509 317.055171759512 828.070939080822</t>
  </si>
  <si>
    <t>-557.399853819903 107.556834086719 -103.32132629463</t>
  </si>
  <si>
    <t>-544.216159156034 99.6467642892221 311.969203150239</t>
  </si>
  <si>
    <t>-566.148882569939 45.220174352469 771.256252378225</t>
  </si>
  <si>
    <t>-415.970088058051 62.5094231454366 826.313116616266</t>
  </si>
  <si>
    <t>9763-20170724T120954.206713500.bin</t>
  </si>
  <si>
    <t>-588.782092038108 194.302352705762 -101.572861133059</t>
  </si>
  <si>
    <t>-609.819608162271 186.855355172221 -210.013962496273</t>
  </si>
  <si>
    <t>-622.261385050097 183.324315569431 -301.984397192284</t>
  </si>
  <si>
    <t>-632.228688825391 180.862674184256 -385.247388978523</t>
  </si>
  <si>
    <t>-640.332506058401 179.179848067288 -468.731717642169</t>
  </si>
  <si>
    <t>-650.100139157006 177.491238666186 -590.988283575976</t>
  </si>
  <si>
    <t>-636.689665378617 177.927074936694 -668.190444151883</t>
  </si>
  <si>
    <t>-649.361956612348 209.391666916195 -537.490032130919</t>
  </si>
  <si>
    <t>-671.641744918764 362.599025186947 -518.325498018719</t>
  </si>
  <si>
    <t>-727.456986697444 447.260355844403 -255.084733219463</t>
  </si>
  <si>
    <t>-504.342766388461 456.835965173043 -191.234138907023</t>
  </si>
  <si>
    <t>-642.266379184789 147.072646174065 -537.196150798784</t>
  </si>
  <si>
    <t>-457.441090446201 90.2714489132977 -285.509187994417</t>
  </si>
  <si>
    <t>-620.494896231478 281.126829595592 -103.153617252909</t>
  </si>
  <si>
    <t>-621.192163686624 288.440663438452 312.356412677865</t>
  </si>
  <si>
    <t>-633.228486035296 317.214511315366 774.440083028065</t>
  </si>
  <si>
    <t>-481.551826218296 317.016951574636 828.086759425012</t>
  </si>
  <si>
    <t>-557.386179058572 107.412429641248 -103.380652375314</t>
  </si>
  <si>
    <t>-544.43729849388 99.3407702407158 311.914146129901</t>
  </si>
  <si>
    <t>-566.215900339561 45.1623378128852 771.222946989888</t>
  </si>
  <si>
    <t>-416.016837903091 62.5441646381992 826.194817425049</t>
  </si>
  <si>
    <t>9763-20170724T120954.243499600.bin</t>
  </si>
  <si>
    <t>-588.788164977418 194.178698093105 -101.588629417909</t>
  </si>
  <si>
    <t>-609.778459155158 186.773857421619 -210.041756833585</t>
  </si>
  <si>
    <t>-622.20106293861 183.293008994032 -302.016774748156</t>
  </si>
  <si>
    <t>-632.15910794631 180.883854836846 -385.282471018104</t>
  </si>
  <si>
    <t>-640.261746884522 179.261133762762 -468.767941607473</t>
  </si>
  <si>
    <t>-650.036579834916 177.668735235499 -591.025382868652</t>
  </si>
  <si>
    <t>-636.638390634445 178.152667021905 -668.229387939014</t>
  </si>
  <si>
    <t>-649.313384143549 209.524950475413 -537.500481271133</t>
  </si>
  <si>
    <t>-671.645940377839 362.706960730869 -518.170372668637</t>
  </si>
  <si>
    <t>-727.623068137946 447.240127839206 -254.922777315677</t>
  </si>
  <si>
    <t>-504.48955972381 456.792401555813 -191.13643241211</t>
  </si>
  <si>
    <t>-642.181542314704 147.209948316015 -537.259281296263</t>
  </si>
  <si>
    <t>-457.416666017334 90.5472068786044 -286.060723824184</t>
  </si>
  <si>
    <t>-620.439579530945 281.004051258091 -103.149681608259</t>
  </si>
  <si>
    <t>-621.219909841681 288.359330518555 312.359489894392</t>
  </si>
  <si>
    <t>-633.219029692738 317.213350932199 774.438612570203</t>
  </si>
  <si>
    <t>-481.545438846195 316.946582482944 828.09377325117</t>
  </si>
  <si>
    <t>-557.441840310834 107.273976384351 -103.40501750549</t>
  </si>
  <si>
    <t>-544.461941752404 99.1247022367606 311.887293010025</t>
  </si>
  <si>
    <t>-566.223670866255 45.056423743247 771.212929267758</t>
  </si>
  <si>
    <t>-415.938956360052 61.7412897025822 826.166924240444</t>
  </si>
  <si>
    <t>9763-20170724T120954.276590600.bin</t>
  </si>
  <si>
    <t>-588.728529290781 194.032924530771 -101.599983604104</t>
  </si>
  <si>
    <t>-609.679655321998 186.664270278539 -210.063060455197</t>
  </si>
  <si>
    <t>-622.096435570659 183.237776025539 -302.040830575373</t>
  </si>
  <si>
    <t>-632.059790922911 180.888338753112 -385.307676928428</t>
  </si>
  <si>
    <t>-640.178223552177 179.336316831565 -468.792977576587</t>
  </si>
  <si>
    <t>-649.986629201025 177.862427479772 -591.049084265862</t>
  </si>
  <si>
    <t>-636.587872512616 178.414982315801 -668.252585144788</t>
  </si>
  <si>
    <t>-649.270690541268 209.664363127064 -537.492058715372</t>
  </si>
  <si>
    <t>-671.671887655533 362.811848901078 -517.975437073298</t>
  </si>
  <si>
    <t>-727.812728251894 447.222766905818 -254.723535339636</t>
  </si>
  <si>
    <t>-504.675353798729 456.790931538226 -190.952741739905</t>
  </si>
  <si>
    <t>-642.094856200606 147.354037050169 -537.316410847488</t>
  </si>
  <si>
    <t>-457.297968926709 90.6909416853664 -286.448363682592</t>
  </si>
  <si>
    <t>-620.351867252303 280.882874315778 -103.141113433924</t>
  </si>
  <si>
    <t>-621.144298862588 288.284979278589 312.367276708872</t>
  </si>
  <si>
    <t>-633.175242259289 317.255924273969 774.435959220057</t>
  </si>
  <si>
    <t>-481.502579012915 317.2191595728 828.094302003979</t>
  </si>
  <si>
    <t>-557.38001909325 107.066037264792 -103.436739798064</t>
  </si>
  <si>
    <t>-544.405452605489 99.0080658608317 311.857499019537</t>
  </si>
  <si>
    <t>-566.25840209281 45.1157053988293 771.204051349925</t>
  </si>
  <si>
    <t>-415.983221879582 61.9401592847323 826.141424989287</t>
  </si>
  <si>
    <t>9763-20170724T120954.339797500.bin</t>
  </si>
  <si>
    <t>-588.550804663124 193.857792758304 -101.596298056868</t>
  </si>
  <si>
    <t>-609.463305719014 186.534755455836 -210.070024308312</t>
  </si>
  <si>
    <t>-621.850451209624 183.214650701514 -302.055581302081</t>
  </si>
  <si>
    <t>-631.786623701391 180.989127279659 -385.329090487523</t>
  </si>
  <si>
    <t>-639.87624628182 179.590869219715 -468.819884632123</t>
  </si>
  <si>
    <t>-649.640431936459 178.372867640162 -591.082439269709</t>
  </si>
  <si>
    <t>-636.159954572815 179.116489997904 -668.270123449783</t>
  </si>
  <si>
    <t>-649.000979678725 210.055833217535 -537.453858947176</t>
  </si>
  <si>
    <t>-671.623909988912 363.126882245209 -517.612884742802</t>
  </si>
  <si>
    <t>-728.27363079678 447.289680188824 -254.390537482066</t>
  </si>
  <si>
    <t>-505.100523466711 456.666380294254 -190.716384775387</t>
  </si>
  <si>
    <t>-641.711032530151 147.758682081868 -537.415453193869</t>
  </si>
  <si>
    <t>-456.932435677523 90.8147515017959 -286.930035549818</t>
  </si>
  <si>
    <t>-620.159389353502 280.717965654702 -103.127685391568</t>
  </si>
  <si>
    <t>-620.957781968196 288.180202869034 312.379567263771</t>
  </si>
  <si>
    <t>-633.137769916113 317.235031745918 774.446140907877</t>
  </si>
  <si>
    <t>-481.477712043022 317.074930844257 828.140041981122</t>
  </si>
  <si>
    <t>-557.268320526918 106.939093399596 -103.451105951679</t>
  </si>
  <si>
    <t>-544.248857710383 98.8297466090007 311.840741183736</t>
  </si>
  <si>
    <t>-566.28317925401 45.0763108326159 771.191889090884</t>
  </si>
  <si>
    <t>-416.018992623615 62.057418620358 826.111244866501</t>
  </si>
  <si>
    <t>9763-20170724T120954.374891100.bin</t>
  </si>
  <si>
    <t>-588.462469755146 193.871771870346 -101.600459045358</t>
  </si>
  <si>
    <t>-609.373559808364 186.553903024568 -210.074727317636</t>
  </si>
  <si>
    <t>-621.736134467244 183.28412459724 -302.065548163921</t>
  </si>
  <si>
    <t>-631.639514348711 181.121720352679 -385.344432068252</t>
  </si>
  <si>
    <t>-639.685105345138 179.804398286936 -468.841062053652</t>
  </si>
  <si>
    <t>-649.371632577434 178.725079356677 -591.111059811037</t>
  </si>
  <si>
    <t>-635.823702584005 179.590483043648 -668.285502367824</t>
  </si>
  <si>
    <t>-648.799710561682 210.34341390254 -537.443598217029</t>
  </si>
  <si>
    <t>-671.58330026288 363.36935207543 -517.443793377085</t>
  </si>
  <si>
    <t>-728.507187969115 447.316642869485 -254.211736649381</t>
  </si>
  <si>
    <t>-505.334163023598 456.741984101591 -190.544633196791</t>
  </si>
  <si>
    <t>-641.442767193481 148.054050240165 -537.476389398373</t>
  </si>
  <si>
    <t>-456.779683977826 90.9981189832297 -287.102961324546</t>
  </si>
  <si>
    <t>-620.080547734927 280.714193366074 -103.123811531204</t>
  </si>
  <si>
    <t>-620.845456161874 288.183143873341 312.383390119523</t>
  </si>
  <si>
    <t>-633.097082020485 317.257465730984 774.450631837703</t>
  </si>
  <si>
    <t>-481.442864862707 317.255262731846 828.161206436125</t>
  </si>
  <si>
    <t>-557.159084856423 106.947127169765 -103.461350277848</t>
  </si>
  <si>
    <t>-544.193344477763 98.7915926449459 311.83130233627</t>
  </si>
  <si>
    <t>-566.308826027198 45.1034130815297 771.184983665547</t>
  </si>
  <si>
    <t>-416.070922535477 62.37356570629 826.086334772134</t>
  </si>
  <si>
    <t>9763-20170724T120954.437608200.bin</t>
  </si>
  <si>
    <t>-588.228582037397 193.912045232433 -101.609798095124</t>
  </si>
  <si>
    <t>-609.075477979735 186.613892583555 -210.097725998286</t>
  </si>
  <si>
    <t>-621.376374332062 183.425986956553 -302.099787240288</t>
  </si>
  <si>
    <t>-631.218768572756 181.364059023172 -385.388508772222</t>
  </si>
  <si>
    <t>-639.197412257823 180.173472442907 -468.89338212195</t>
  </si>
  <si>
    <t>-648.7785473227 179.308153511565 -591.173142022895</t>
  </si>
  <si>
    <t>-635.111830895985 180.373457638756 -668.324359456685</t>
  </si>
  <si>
    <t>-648.292235558632 210.827765406582 -537.446885790454</t>
  </si>
  <si>
    <t>-671.251714776533 363.791307896713 -517.15008673435</t>
  </si>
  <si>
    <t>-728.974327825256 447.068065700283 -253.878882983433</t>
  </si>
  <si>
    <t>-505.82961269314 456.294472191546 -190.083874902258</t>
  </si>
  <si>
    <t>-640.856642834299 148.547800647481 -537.588830050268</t>
  </si>
  <si>
    <t>-456.434356084119 91.2489586182405 -287.377243194728</t>
  </si>
  <si>
    <t>-619.891881706169 280.740575967057 -103.111743424132</t>
  </si>
  <si>
    <t>-620.804004604115 288.144472729509 312.39632567477</t>
  </si>
  <si>
    <t>-633.04211714289 317.307810773368 774.447894556566</t>
  </si>
  <si>
    <t>-481.394250107067 317.437727440443 828.176112418321</t>
  </si>
  <si>
    <t>-556.850100336642 106.964045462257 -103.470543986349</t>
  </si>
  <si>
    <t>-543.94405608103 98.7517304244075 311.822831619713</t>
  </si>
  <si>
    <t>-566.295672477248 45.015934914177 771.175266189845</t>
  </si>
  <si>
    <t>-416.024733948565 61.9234609690809 826.098641225612</t>
  </si>
  <si>
    <t>9763-20170724T120954.475686000.bin</t>
  </si>
  <si>
    <t>-588.098478370772 193.97058123778 -101.610030718158</t>
  </si>
  <si>
    <t>-608.901214090735 186.683965907795 -210.107236391014</t>
  </si>
  <si>
    <t>-621.155124078347 183.528862586931 -302.116627476028</t>
  </si>
  <si>
    <t>-630.950582649329 181.5055694352 -385.411842013886</t>
  </si>
  <si>
    <t>-638.877592494025 180.362293129778 -468.922240330435</t>
  </si>
  <si>
    <t>-648.377588769151 179.576627816535 -591.208979203112</t>
  </si>
  <si>
    <t>-634.647976373606 180.715209350502 -668.348055328045</t>
  </si>
  <si>
    <t>-647.951919878354 211.058561464119 -537.459890801538</t>
  </si>
  <si>
    <t>-671.018026671122 363.996586195623 -517.0756597809</t>
  </si>
  <si>
    <t>-729.270722334513 447.091750691921 -253.863850637858</t>
  </si>
  <si>
    <t>-506.130351878943 456.008935397263 -190.009948051538</t>
  </si>
  <si>
    <t>-640.466121619704 148.784592906473 -537.641367544586</t>
  </si>
  <si>
    <t>-456.175117890489 91.338577110776 -287.453489781221</t>
  </si>
  <si>
    <t>-619.781948996879 280.824029904759 -103.112979156048</t>
  </si>
  <si>
    <t>-620.779008079234 288.166651938736 312.396010421266</t>
  </si>
  <si>
    <t>-633.021986623605 317.339694296158 774.445236805573</t>
  </si>
  <si>
    <t>-481.374046473449 317.502072126334 828.173270569741</t>
  </si>
  <si>
    <t>-556.734242391265 107.022994651884 -103.467295476927</t>
  </si>
  <si>
    <t>-543.724936428149 98.7503973207818 311.821683181482</t>
  </si>
  <si>
    <t>-566.274728537064 44.9580786440392 771.168463159848</t>
  </si>
  <si>
    <t>-415.96943174973 61.4548478159911 826.122913539769</t>
  </si>
  <si>
    <t>9763-20170724T120954.544381800.bin</t>
  </si>
  <si>
    <t>-587.958226121029 194.28803194689 -101.593174401379</t>
  </si>
  <si>
    <t>-608.671546579149 187.021449910904 -210.108838532758</t>
  </si>
  <si>
    <t>-620.794188755138 183.910122672554 -302.137080676282</t>
  </si>
  <si>
    <t>-630.448024826295 181.93434296831 -385.450010973369</t>
  </si>
  <si>
    <t>-638.209970962692 180.848114950867 -468.97661110521</t>
  </si>
  <si>
    <t>-647.443053412856 180.154491309451 -591.284453678953</t>
  </si>
  <si>
    <t>-633.572404580566 181.362345799129 -668.397037978037</t>
  </si>
  <si>
    <t>-647.19759248635 211.58788661121 -537.506135190184</t>
  </si>
  <si>
    <t>-670.553656048167 364.472088806526 -517.064151775467</t>
  </si>
  <si>
    <t>-729.965541601187 447.257439874673 -254.01393730484</t>
  </si>
  <si>
    <t>-506.913645429662 455.269429150292 -189.731891928771</t>
  </si>
  <si>
    <t>-639.585869134882 149.329373122227 -537.727577534105</t>
  </si>
  <si>
    <t>-455.498470011892 91.6884311904178 -287.742743402935</t>
  </si>
  <si>
    <t>-619.636113153004 281.078484203278 -103.115856312479</t>
  </si>
  <si>
    <t>-620.745320846086 288.317816371186 312.394564121121</t>
  </si>
  <si>
    <t>-633.00031939098 317.394044200087 774.440632911346</t>
  </si>
  <si>
    <t>-481.349920797022 317.521578144475 828.161703429194</t>
  </si>
  <si>
    <t>-556.587269700017 107.401428377639 -103.451551813168</t>
  </si>
  <si>
    <t>-543.300687391653 98.8273917490701 311.822451170771</t>
  </si>
  <si>
    <t>-566.243987473684 44.930196730063 771.14481704812</t>
  </si>
  <si>
    <t>-416.005497240844 61.849696086342 826.153537157106</t>
  </si>
  <si>
    <t>9763-20170724T120954.606548500.bin</t>
  </si>
  <si>
    <t>-587.848291129958 194.553209467426 -101.597258131411</t>
  </si>
  <si>
    <t>-608.417482247785 187.308214646981 -210.141699910834</t>
  </si>
  <si>
    <t>-620.362155808994 184.195567056445 -302.19323384831</t>
  </si>
  <si>
    <t>-629.833324982765 182.208311268397 -385.526806380841</t>
  </si>
  <si>
    <t>-637.391242846253 181.101294525878 -469.071879839911</t>
  </si>
  <si>
    <t>-646.303370021221 180.365963040497 -591.403236952168</t>
  </si>
  <si>
    <t>-632.285323170034 181.563677411982 -668.48944578395</t>
  </si>
  <si>
    <t>-646.264922651476 211.809524288212 -537.630395548116</t>
  </si>
  <si>
    <t>-669.90701954044 364.665451379194 -517.257022734643</t>
  </si>
  <si>
    <t>-730.49397187927 447.206930430997 -254.398414868301</t>
  </si>
  <si>
    <t>-507.725869701129 453.979109948408 -188.998915257917</t>
  </si>
  <si>
    <t>-638.520749167737 149.567452618701 -537.820335242427</t>
  </si>
  <si>
    <t>-454.782956383597 91.8749380601789 -288.380882618851</t>
  </si>
  <si>
    <t>-619.577650478096 281.316410771305 -103.12340200259</t>
  </si>
  <si>
    <t>-620.863626001023 288.446744921906 312.388464058903</t>
  </si>
  <si>
    <t>-632.975779646158 317.453401328194 774.434080598169</t>
  </si>
  <si>
    <t>-481.320835229562 317.495511819106 828.142320455509</t>
  </si>
  <si>
    <t>-556.396715999343 107.648893938796 -103.448612223458</t>
  </si>
  <si>
    <t>-542.886124541852 98.9317329387322 311.815253702234</t>
  </si>
  <si>
    <t>-566.210280696414 44.8900333767706 771.107377381323</t>
  </si>
  <si>
    <t>-415.967619511725 61.5615610845387 826.180316239862</t>
  </si>
  <si>
    <t>9763-20170724T120954.642598700.bin</t>
  </si>
  <si>
    <t>-587.686707697207 194.698182739416 -101.58548930551</t>
  </si>
  <si>
    <t>-608.170913742835 187.459786545607 -210.146562779042</t>
  </si>
  <si>
    <t>-620.032812164755 184.318512163261 -302.207743292573</t>
  </si>
  <si>
    <t>-629.425487438851 182.290667167018 -385.549176782323</t>
  </si>
  <si>
    <t>-636.901987968356 181.128015419275 -469.10086860029</t>
  </si>
  <si>
    <t>-645.692410194777 180.295668503761 -591.440463444683</t>
  </si>
  <si>
    <t>-631.606541242962 181.459150800321 -668.514644359636</t>
  </si>
  <si>
    <t>-645.7391149072 211.778217504786 -537.690034624705</t>
  </si>
  <si>
    <t>-669.556624600889 364.62055129836 -517.450342400086</t>
  </si>
  <si>
    <t>-730.749734848456 447.118409442522 -254.718305643363</t>
  </si>
  <si>
    <t>-508.130126052362 452.944991372132 -188.725078780047</t>
  </si>
  <si>
    <t>-637.931399716974 149.543604802863 -537.827761735504</t>
  </si>
  <si>
    <t>-454.640007983513 92.1270847904593 -288.862308328717</t>
  </si>
  <si>
    <t>-619.494214948729 281.465970556233 -103.123676201262</t>
  </si>
  <si>
    <t>-620.896178704373 288.540032098571 312.388729268623</t>
  </si>
  <si>
    <t>-632.956283603813 317.502279696884 774.430319957715</t>
  </si>
  <si>
    <t>-481.295794236834 317.693573075755 828.122800059949</t>
  </si>
  <si>
    <t>-556.155615688241 107.854487236361 -103.445317032837</t>
  </si>
  <si>
    <t>-542.70234950165 98.9131218129451 311.815639905823</t>
  </si>
  <si>
    <t>-566.177000000942 44.8084088235228 771.088413758975</t>
  </si>
  <si>
    <t>-415.872776723452 60.7664941063265 826.204735127737</t>
  </si>
  <si>
    <t>9763-20170724T120954.705775300.bin</t>
  </si>
  <si>
    <t>-587.231494011646 195.244254539564 -101.603485750098</t>
  </si>
  <si>
    <t>-607.563266048264 187.994669812981 -210.192460385599</t>
  </si>
  <si>
    <t>-619.262184844681 184.776423543299 -302.271874134334</t>
  </si>
  <si>
    <t>-628.495103550336 182.6490897647 -385.628679289758</t>
  </si>
  <si>
    <t>-635.800860986343 181.356562592454 -469.19367432863</t>
  </si>
  <si>
    <t>-644.330562920259 180.301161392822 -591.549885341936</t>
  </si>
  <si>
    <t>-630.093747873449 181.359171200607 -668.597931117915</t>
  </si>
  <si>
    <t>-644.544851660587 211.874549014191 -537.853487798832</t>
  </si>
  <si>
    <t>-668.634523085533 364.711056529934 -517.887725806497</t>
  </si>
  <si>
    <t>-730.908082320973 447.407089940175 -255.472089313482</t>
  </si>
  <si>
    <t>-508.454428360971 451.920647653476 -188.820085110238</t>
  </si>
  <si>
    <t>-636.630862508778 149.653628858887 -537.868438607485</t>
  </si>
  <si>
    <t>-453.627023568511 92.0248560018376 -290.141334524149</t>
  </si>
  <si>
    <t>-619.141644097601 281.878315291169 -103.150888300666</t>
  </si>
  <si>
    <t>-620.926561113612 288.817489993686 312.362430020854</t>
  </si>
  <si>
    <t>-632.93244254376 317.583726884501 774.416357192086</t>
  </si>
  <si>
    <t>-481.260808254876 317.955740166013 828.076438422453</t>
  </si>
  <si>
    <t>-555.583041301187 108.549457430116 -103.447285053929</t>
  </si>
  <si>
    <t>-542.275605546356 99.0294219819093 311.805525593354</t>
  </si>
  <si>
    <t>-566.145692628609 44.9271841693637 771.056708019542</t>
  </si>
  <si>
    <t>-416.037380912381 62.3999656282333 826.247469748793</t>
  </si>
  <si>
    <t>9763-20170724T120954.741897400.bin</t>
  </si>
  <si>
    <t>-587.041711658514 195.433519014825 -101.592072974085</t>
  </si>
  <si>
    <t>-607.332977633236 188.176316072753 -210.18808061937</t>
  </si>
  <si>
    <t>-618.967081897884 184.915659300352 -302.2742219667</t>
  </si>
  <si>
    <t>-628.129918788218 182.734281034971 -385.637410399132</t>
  </si>
  <si>
    <t>-635.354995507056 181.371973895128 -469.208286204479</t>
  </si>
  <si>
    <t>-643.755843548345 180.196625924036 -591.572302765967</t>
  </si>
  <si>
    <t>-629.440179650571 181.187222844167 -668.606674098688</t>
  </si>
  <si>
    <t>-644.062275202807 211.81835031458 -537.904655180305</t>
  </si>
  <si>
    <t>-668.33456831743 364.643867051533 -518.086558428177</t>
  </si>
  <si>
    <t>-730.903293169794 447.458178903449 -255.778468025264</t>
  </si>
  <si>
    <t>-508.470526650554 452.02877799209 -189.06029337492</t>
  </si>
  <si>
    <t>-636.077000699592 149.606121296046 -537.855231589344</t>
  </si>
  <si>
    <t>-453.440973270555 92.2677919599491 -291.09089567416</t>
  </si>
  <si>
    <t>-618.998531781121 282.03320390413 -103.154416382455</t>
  </si>
  <si>
    <t>-620.847205146587 288.918373143259 312.359454697981</t>
  </si>
  <si>
    <t>-632.923392484655 317.597959002517 774.412753539068</t>
  </si>
  <si>
    <t>-481.252540350521 317.952862339318 828.074944509637</t>
  </si>
  <si>
    <t>-555.38285634332 108.726791402049 -103.428430379529</t>
  </si>
  <si>
    <t>-541.900990342414 98.9374994544851 311.81251809066</t>
  </si>
  <si>
    <t>-566.059486714408 44.7340613673759 771.044810034557</t>
  </si>
  <si>
    <t>-415.829132604008 60.7920492199551 826.333247532364</t>
  </si>
  <si>
    <t>9763-20170724T120954.807070300.bin</t>
  </si>
  <si>
    <t>-586.752274547481 195.878434325175 -101.592827006162</t>
  </si>
  <si>
    <t>-607.025437075198 188.580910663542 -210.189521452905</t>
  </si>
  <si>
    <t>-618.593909383463 185.230604500899 -302.280654850447</t>
  </si>
  <si>
    <t>-627.678542623561 182.942553578683 -385.649469949539</t>
  </si>
  <si>
    <t>-634.807865701881 181.448767646072 -469.226224451526</t>
  </si>
  <si>
    <t>-643.05062784881 180.053693981754 -591.598953618249</t>
  </si>
  <si>
    <t>-628.581264253299 180.91046720909 -668.605983008486</t>
  </si>
  <si>
    <t>-643.509218148798 211.76096252073 -537.982814712995</t>
  </si>
  <si>
    <t>-668.117652052753 364.572644790207 -518.465174043416</t>
  </si>
  <si>
    <t>-730.957109479423 447.929978062733 -256.393879394082</t>
  </si>
  <si>
    <t>-508.532457229764 452.787406277774 -189.668739052832</t>
  </si>
  <si>
    <t>-635.358299621126 149.570809552525 -537.822790690695</t>
  </si>
  <si>
    <t>-453.02062930727 93.7057157775339 -292.719633542515</t>
  </si>
  <si>
    <t>-618.857180207799 282.353200066273 -103.158797959385</t>
  </si>
  <si>
    <t>-620.790077279735 289.12832984209 312.356487162072</t>
  </si>
  <si>
    <t>-632.895648728268 317.642186784208 774.414637111827</t>
  </si>
  <si>
    <t>-481.22748808936 317.886484181307 828.085219689184</t>
  </si>
  <si>
    <t>-554.932351381003 109.290980215321 -103.421718518905</t>
  </si>
  <si>
    <t>-541.254036280949 99.1520189077742 311.804346186197</t>
  </si>
  <si>
    <t>-565.98789796217 44.7636997431398 770.998981965179</t>
  </si>
  <si>
    <t>-415.922706364215 61.932125009138 826.402127326416</t>
  </si>
  <si>
    <t>9763-20170724T120954.838203500.bin</t>
  </si>
  <si>
    <t>-586.602286158626 196.017666615769 -101.576053258376</t>
  </si>
  <si>
    <t>-606.894790997439 188.687660589498 -210.167002530115</t>
  </si>
  <si>
    <t>-618.44944209862 185.287054150148 -302.258001839984</t>
  </si>
  <si>
    <t>-627.509881928037 182.942030287315 -385.627982017887</t>
  </si>
  <si>
    <t>-634.603699325116 181.380612133933 -469.20640320439</t>
  </si>
  <si>
    <t>-642.782801282771 179.873791905388 -591.581927727077</t>
  </si>
  <si>
    <t>-628.240222392367 180.658746210662 -668.576077893061</t>
  </si>
  <si>
    <t>-643.310534072448 211.624712642783 -537.992295762573</t>
  </si>
  <si>
    <t>-668.112992923931 364.422147725398 -518.594107255933</t>
  </si>
  <si>
    <t>-730.954818354109 448.015288137572 -256.598496239112</t>
  </si>
  <si>
    <t>-508.504397213569 453.400702028894 -190.000285374775</t>
  </si>
  <si>
    <t>-635.077150834949 149.445433970505 -537.77701613316</t>
  </si>
  <si>
    <t>-452.699128762598 94.126650157099 -293.109886242475</t>
  </si>
  <si>
    <t>-618.792877574002 282.426754286371 -103.142863854004</t>
  </si>
  <si>
    <t>-620.771129063914 289.209215234991 312.372116556884</t>
  </si>
  <si>
    <t>-632.901309949465 317.641031944883 774.42054454499</t>
  </si>
  <si>
    <t>-481.234438228121 317.82861276967 828.094891542523</t>
  </si>
  <si>
    <t>-554.701018297277 109.486207280404 -103.394797826099</t>
  </si>
  <si>
    <t>-540.886094958361 99.2180587976159 311.823660315703</t>
  </si>
  <si>
    <t>-565.934798063563 44.6517698786915 770.967786423773</t>
  </si>
  <si>
    <t>-415.793561126388 60.9442176649807 826.429448172712</t>
  </si>
  <si>
    <t>9763-20170724T120954.877308100.bin</t>
  </si>
  <si>
    <t>-586.456004356059 196.153379976976 -101.564317878287</t>
  </si>
  <si>
    <t>-606.771666385804 188.781068310006 -210.148049235403</t>
  </si>
  <si>
    <t>-618.311403076775 185.32787349922 -302.238896799387</t>
  </si>
  <si>
    <t>-627.344423884498 182.926574678447 -385.610171806239</t>
  </si>
  <si>
    <t>-634.397662255408 181.299250825265 -469.190967825322</t>
  </si>
  <si>
    <t>-642.503108230552 179.685709082992 -591.570004016642</t>
  </si>
  <si>
    <t>-627.892354047081 180.40915504038 -668.551839276711</t>
  </si>
  <si>
    <t>-643.108143341714 211.477087884409 -538.005416261849</t>
  </si>
  <si>
    <t>-668.134480118206 364.24764199616 -518.718241855388</t>
  </si>
  <si>
    <t>-730.918699571266 447.975961922215 -256.751891271382</t>
  </si>
  <si>
    <t>-508.438653731685 453.979731754551 -190.305676448485</t>
  </si>
  <si>
    <t>-634.784927413868 149.31004368913 -537.736882222064</t>
  </si>
  <si>
    <t>-452.082726444637 94.1079181668892 -293.35077148265</t>
  </si>
  <si>
    <t>-618.767595951716 282.482829723457 -103.128866087491</t>
  </si>
  <si>
    <t>-620.779589609783 289.270720186469 312.385877909776</t>
  </si>
  <si>
    <t>-632.890025132453 317.661535943261 774.425522009649</t>
  </si>
  <si>
    <t>-481.221199935362 317.939849437076 828.094124600193</t>
  </si>
  <si>
    <t>-554.422269545638 109.687147886951 -103.399058003099</t>
  </si>
  <si>
    <t>-540.552260354871 99.3776449153315 311.816529958272</t>
  </si>
  <si>
    <t>-565.921837642491 44.6686481107224 770.929266813756</t>
  </si>
  <si>
    <t>-415.788675582778 60.9446103543594 826.417477391461</t>
  </si>
  <si>
    <t>9763-20170724T120954.942541500.bin</t>
  </si>
  <si>
    <t>-586.182975796198 196.487430142016 -101.577064737081</t>
  </si>
  <si>
    <t>-606.558434950563 189.034466258789 -210.144091986057</t>
  </si>
  <si>
    <t>-618.081909021682 185.503688823889 -302.234102567949</t>
  </si>
  <si>
    <t>-627.072825347962 183.02351523005 -385.607611288046</t>
  </si>
  <si>
    <t>-634.057166763714 181.308776240438 -469.192468357121</t>
  </si>
  <si>
    <t>-642.032676420862 179.556926846857 -591.578044421562</t>
  </si>
  <si>
    <t>-627.295895599444 180.198176554323 -668.536618729536</t>
  </si>
  <si>
    <t>-642.781588234178 211.397206622365 -538.044200306874</t>
  </si>
  <si>
    <t>-668.265692358887 364.114024733138 -518.955246124973</t>
  </si>
  <si>
    <t>-731.065938709637 447.839957809227 -256.99218705026</t>
  </si>
  <si>
    <t>-508.638760599106 454.921283540063 -190.475129109978</t>
  </si>
  <si>
    <t>-634.284610171033 149.254054042623 -537.708401592556</t>
  </si>
  <si>
    <t>-450.680066390701 93.4940282046528 -293.695015455368</t>
  </si>
  <si>
    <t>-618.761198489706 282.676080925572 -103.130630608596</t>
  </si>
  <si>
    <t>-620.729032213429 289.44687186453 312.384576123298</t>
  </si>
  <si>
    <t>-632.881103957293 317.676547961454 774.436863376719</t>
  </si>
  <si>
    <t>-481.209262293817 317.954574605718 828.096841613086</t>
  </si>
  <si>
    <t>-553.877287372087 110.186920939356 -103.413135140352</t>
  </si>
  <si>
    <t>-540.073537230634 99.7895194134826 311.802393171083</t>
  </si>
  <si>
    <t>-565.91494296383 44.6214350539938 770.825881579647</t>
  </si>
  <si>
    <t>-415.789216802917 60.9642474742748 826.31453747057</t>
  </si>
  <si>
    <t>9763-20170724T120955.004708600.bin</t>
  </si>
  <si>
    <t>-585.912378519068 196.887103933174 -101.588518491624</t>
  </si>
  <si>
    <t>-606.326961284673 189.379348674784 -210.144349495817</t>
  </si>
  <si>
    <t>-617.862919523202 185.814022246796 -302.231492077779</t>
  </si>
  <si>
    <t>-626.856332305409 183.305296786707 -385.603972189174</t>
  </si>
  <si>
    <t>-633.834371533344 181.565810369522 -469.188811876498</t>
  </si>
  <si>
    <t>-641.791060273554 179.781262024054 -591.575224786154</t>
  </si>
  <si>
    <t>-626.963049598046 180.372506229023 -668.516705885901</t>
  </si>
  <si>
    <t>-642.607042162887 211.627881300198 -538.045911801742</t>
  </si>
  <si>
    <t>-668.355912395522 364.303561360701 -518.986899366687</t>
  </si>
  <si>
    <t>-731.178248679831 447.836698301394 -256.96753447396</t>
  </si>
  <si>
    <t>-508.831170214942 455.482312487371 -190.245192527992</t>
  </si>
  <si>
    <t>-633.992376180333 149.500885527299 -537.700080260337</t>
  </si>
  <si>
    <t>-449.741753475653 92.7849378722403 -294.70211426077</t>
  </si>
  <si>
    <t>-618.584297918541 283.028582319039 -103.146639100965</t>
  </si>
  <si>
    <t>-620.545318986598 289.646902439838 312.371013188954</t>
  </si>
  <si>
    <t>-632.843895055362 317.72741673536 774.437185007431</t>
  </si>
  <si>
    <t>-481.170253466812 318.302407175596 828.089816445288</t>
  </si>
  <si>
    <t>-553.507630914423 110.589756780087 -103.438451768667</t>
  </si>
  <si>
    <t>-539.836424154186 100.152917091437 311.780410358047</t>
  </si>
  <si>
    <t>-565.940609187184 44.6122683889537 770.735144877051</t>
  </si>
  <si>
    <t>-415.80144875655 60.9680121746164 826.18375350636</t>
  </si>
  <si>
    <t>9763-20170724T120955.041534900.bin</t>
  </si>
  <si>
    <t>-585.792955895129 197.123340332126 -101.60383443655</t>
  </si>
  <si>
    <t>-606.213591496861 189.602814431724 -210.157676006204</t>
  </si>
  <si>
    <t>-617.759403221807 186.023900320768 -302.243042947194</t>
  </si>
  <si>
    <t>-626.763975416261 183.501911775462 -385.613831890639</t>
  </si>
  <si>
    <t>-633.755406103869 181.748956970008 -469.19726394832</t>
  </si>
  <si>
    <t>-641.734371406202 179.944617031197 -591.581926578614</t>
  </si>
  <si>
    <t>-626.874704162964 180.510491593886 -668.517541088098</t>
  </si>
  <si>
    <t>-642.553777798278 211.797999363259 -538.056813194106</t>
  </si>
  <si>
    <t>-668.375635779789 364.470916247806 -519.010211213569</t>
  </si>
  <si>
    <t>-731.131699298873 447.715517960914 -256.882997376071</t>
  </si>
  <si>
    <t>-508.812110868011 455.628150278214 -190.100235535865</t>
  </si>
  <si>
    <t>-633.912748255717 149.674684961732 -537.704417499357</t>
  </si>
  <si>
    <t>-449.588505438191 92.4374714264081 -295.599584027174</t>
  </si>
  <si>
    <t>-618.443337232371 283.270492146312 -103.16217414368</t>
  </si>
  <si>
    <t>-620.45443383318 289.764432299062 312.357270860389</t>
  </si>
  <si>
    <t>-632.842681090337 317.742254430013 774.430572037495</t>
  </si>
  <si>
    <t>-481.168708809777 318.230021325432 828.082940615737</t>
  </si>
  <si>
    <t>-553.412801643775 110.839969922471 -103.446040875642</t>
  </si>
  <si>
    <t>-539.858692105719 100.349973406791 311.775400426915</t>
  </si>
  <si>
    <t>-565.988351937052 44.7272952657672 770.699015437893</t>
  </si>
  <si>
    <t>-415.925406161961 61.915552811457 826.102297302951</t>
  </si>
  <si>
    <t>9763-20170724T120955.074620600.bin</t>
  </si>
  <si>
    <t>-585.652680878405 197.26921986443 -101.619505922738</t>
  </si>
  <si>
    <t>-606.071167663482 189.744874002563 -210.173573686005</t>
  </si>
  <si>
    <t>-617.617772025634 186.162644748868 -302.258587638023</t>
  </si>
  <si>
    <t>-626.624209861645 183.638357859877 -385.62925528369</t>
  </si>
  <si>
    <t>-633.618739820831 181.883926509091 -469.212298637096</t>
  </si>
  <si>
    <t>-641.603530662493 180.078288818826 -591.596603846476</t>
  </si>
  <si>
    <t>-626.713886552039 180.628778108803 -668.52653681328</t>
  </si>
  <si>
    <t>-642.418980212457 211.932428636009 -538.071891578036</t>
  </si>
  <si>
    <t>-668.222811590703 364.59987078849 -519.016133529848</t>
  </si>
  <si>
    <t>-730.941433115505 447.575300093746 -256.794831213728</t>
  </si>
  <si>
    <t>-508.672217359505 455.740565876795 -189.874990785476</t>
  </si>
  <si>
    <t>-633.780719402474 149.808816668871 -537.719025329201</t>
  </si>
  <si>
    <t>-449.322582061537 92.0498033252893 -296.394322835592</t>
  </si>
  <si>
    <t>-618.242200526966 283.446243569105 -103.176241914516</t>
  </si>
  <si>
    <t>-620.329860231351 289.850622961494 312.344216063298</t>
  </si>
  <si>
    <t>-632.843542793148 317.747048613601 774.424345507695</t>
  </si>
  <si>
    <t>-481.170082562428 318.22744815016 828.07849445953</t>
  </si>
  <si>
    <t>-553.309264177524 110.920025662379 -103.453812329316</t>
  </si>
  <si>
    <t>-539.893774248517 100.4480734787 311.772581999157</t>
  </si>
  <si>
    <t>-565.976625346213 44.6640003993332 770.678753873579</t>
  </si>
  <si>
    <t>-415.85110976391 61.2799468728012 826.08696335249</t>
  </si>
  <si>
    <t>9763-20170724T120955.139803000.bin</t>
  </si>
  <si>
    <t>-585.437183152657 197.532846053921 -101.631700017194</t>
  </si>
  <si>
    <t>-605.799946005205 190.034670113901 -210.197944999235</t>
  </si>
  <si>
    <t>-617.237003310374 186.472340509436 -302.297535808561</t>
  </si>
  <si>
    <t>-626.119769833064 183.96443927623 -385.681966252133</t>
  </si>
  <si>
    <t>-632.965648761359 182.223694732068 -469.277624473273</t>
  </si>
  <si>
    <t>-640.705886643477 180.434285344285 -591.677835463781</t>
  </si>
  <si>
    <t>-625.706104464803 180.959129553604 -668.586432461687</t>
  </si>
  <si>
    <t>-641.598551669189 212.285641419035 -538.152556398846</t>
  </si>
  <si>
    <t>-667.291660562848 364.978355678797 -519.092364991916</t>
  </si>
  <si>
    <t>-730.370366948877 447.651511779109 -256.861975385993</t>
  </si>
  <si>
    <t>-508.2483793117 455.620807008356 -189.431752342005</t>
  </si>
  <si>
    <t>-633.020400428611 150.153608777141 -537.786632263474</t>
  </si>
  <si>
    <t>-448.233895298432 91.2974351653429 -297.281116967699</t>
  </si>
  <si>
    <t>-617.869121965016 283.819709934434 -103.203221497406</t>
  </si>
  <si>
    <t>-620.077363053241 289.973384926599 312.320361451726</t>
  </si>
  <si>
    <t>-632.825518704517 317.765232699506 774.410320584885</t>
  </si>
  <si>
    <t>-481.156011433061 318.305900747774 828.075024220567</t>
  </si>
  <si>
    <t>-553.282891181375 111.165532729509 -103.460177420917</t>
  </si>
  <si>
    <t>-540.021066967731 100.535459223184 311.767138139854</t>
  </si>
  <si>
    <t>-565.972887178299 44.7052571096149 770.667757593178</t>
  </si>
  <si>
    <t>-415.848122009861 61.273077035077 826.09223463275</t>
  </si>
  <si>
    <t>9763-20170724T120955.207981800.bin</t>
  </si>
  <si>
    <t>-585.159696346642 197.733581283285 -101.644097222625</t>
  </si>
  <si>
    <t>-605.473465030671 190.282394210075 -210.222731414593</t>
  </si>
  <si>
    <t>-616.749670670816 186.739240772431 -302.342950470127</t>
  </si>
  <si>
    <t>-625.439924889013 184.239313386921 -385.747742357359</t>
  </si>
  <si>
    <t>-632.046376812662 182.493559083352 -469.362640756374</t>
  </si>
  <si>
    <t>-639.385643050215 180.681387538043 -591.787181138435</t>
  </si>
  <si>
    <t>-624.259479298497 181.153954059401 -668.671305066098</t>
  </si>
  <si>
    <t>-640.416703840276 212.547670693348 -538.273314136166</t>
  </si>
  <si>
    <t>-665.976520793165 365.265883347777 -519.281814773484</t>
  </si>
  <si>
    <t>-729.71592589837 447.833548085696 -257.177878983145</t>
  </si>
  <si>
    <t>-507.773865643337 455.323368952413 -189.103241002029</t>
  </si>
  <si>
    <t>-631.913694387152 150.405722240112 -537.863225061993</t>
  </si>
  <si>
    <t>-447.203597572329 90.5060802053877 -298.106760856738</t>
  </si>
  <si>
    <t>-617.46841109163 284.091481629049 -103.217443363908</t>
  </si>
  <si>
    <t>-619.845411460399 290.085044380124 312.307575736222</t>
  </si>
  <si>
    <t>-632.824880391688 317.751731287273 774.402892285278</t>
  </si>
  <si>
    <t>-481.1636855602 317.961925582988 828.093532785616</t>
  </si>
  <si>
    <t>-553.116824862193 111.238504906007 -103.46702851444</t>
  </si>
  <si>
    <t>-540.099831004566 100.661301053578 311.769445168771</t>
  </si>
  <si>
    <t>-565.936042637378 44.681947088661 770.683823839347</t>
  </si>
  <si>
    <t>-415.806351384727 61.1221876310542 826.133258761024</t>
  </si>
  <si>
    <t>9763-20170724T120955.239000900.bin</t>
  </si>
  <si>
    <t>-585.083921990983 197.830726688767 -101.642579807982</t>
  </si>
  <si>
    <t>-605.374516337779 190.400231771705 -210.226988522189</t>
  </si>
  <si>
    <t>-616.588033387025 186.870555762806 -302.355347419504</t>
  </si>
  <si>
    <t>-625.20454792192 184.380586034494 -385.768090651047</t>
  </si>
  <si>
    <t>-631.720028628031 182.642003156903 -469.390252677242</t>
  </si>
  <si>
    <t>-638.907511667693 180.836049764766 -591.823913973961</t>
  </si>
  <si>
    <t>-623.719962260822 181.276239421822 -668.696319093858</t>
  </si>
  <si>
    <t>-639.981805695767 212.702807316761 -538.311235861789</t>
  </si>
  <si>
    <t>-665.423163626193 365.441146913966 -519.313248608496</t>
  </si>
  <si>
    <t>-729.493151695925 447.937157358399 -257.267365987665</t>
  </si>
  <si>
    <t>-507.618247570377 455.245717567101 -188.954667498673</t>
  </si>
  <si>
    <t>-631.525552355623 150.554284805055 -537.890922025933</t>
  </si>
  <si>
    <t>-446.913828268672 90.3475171883156 -298.411748174898</t>
  </si>
  <si>
    <t>-617.311946382507 284.221114781989 -103.220943651063</t>
  </si>
  <si>
    <t>-619.771600646565 290.144003432232 312.304595822837</t>
  </si>
  <si>
    <t>-632.824556223639 317.753603966746 774.401063615002</t>
  </si>
  <si>
    <t>-481.169843131837 317.855988872481 828.110205474876</t>
  </si>
  <si>
    <t>-553.179428273089 111.348862539632 -103.452567877393</t>
  </si>
  <si>
    <t>-540.076995334508 100.751137371607 311.780627145651</t>
  </si>
  <si>
    <t>-565.93392677466 44.7200297912029 770.690143456313</t>
  </si>
  <si>
    <t>-415.828690158913 61.3788495624419 826.140568307571</t>
  </si>
  <si>
    <t>9763-20170724T120955.276099000.bin</t>
  </si>
  <si>
    <t>-585.040838709442 197.960824920272 -101.638708548239</t>
  </si>
  <si>
    <t>-605.306778675452 190.542603845371 -210.228554719725</t>
  </si>
  <si>
    <t>-616.473482479807 187.014848429687 -302.36275043314</t>
  </si>
  <si>
    <t>-625.037513433923 184.523379573689 -385.780834227647</t>
  </si>
  <si>
    <t>-631.490512541541 182.778796848541 -469.407721031709</t>
  </si>
  <si>
    <t>-638.575985082661 180.958912850296 -591.847172555549</t>
  </si>
  <si>
    <t>-623.330058940337 181.361679345048 -668.708119261942</t>
  </si>
  <si>
    <t>-639.684484237759 212.832817816783 -538.339582773576</t>
  </si>
  <si>
    <t>-665.080215318878 365.5823418426 -519.350427198091</t>
  </si>
  <si>
    <t>-729.398192257649 448.011032625704 -257.344085723093</t>
  </si>
  <si>
    <t>-507.591321333099 455.19832568213 -188.798181725414</t>
  </si>
  <si>
    <t>-631.249443582395 150.681812036666 -537.903927533977</t>
  </si>
  <si>
    <t>-446.751288508341 90.2400224682933 -298.708160496306</t>
  </si>
  <si>
    <t>-617.178642926651 284.356383763283 -103.222000582829</t>
  </si>
  <si>
    <t>-619.723970257897 290.213128402465 312.303931991545</t>
  </si>
  <si>
    <t>-632.813172684158 317.784652313071 774.398220260055</t>
  </si>
  <si>
    <t>-481.162407653388 318.006234869258 828.118007215941</t>
  </si>
  <si>
    <t>-553.232272240902 111.503198348787 -103.435428794906</t>
  </si>
  <si>
    <t>-540.045936893574 100.799898807093 311.792402345855</t>
  </si>
  <si>
    <t>-565.945690795863 44.7734322698891 770.69279410169</t>
  </si>
  <si>
    <t>-415.891927348048 61.9688978097256 826.118709826549</t>
  </si>
  <si>
    <t>9763-20170724T120955.344290200.bin</t>
  </si>
  <si>
    <t>-585.016040503608 198.204347738133 -101.640877104038</t>
  </si>
  <si>
    <t>-605.231527816246 190.814651912054 -210.242101805094</t>
  </si>
  <si>
    <t>-616.314920924228 187.293370189152 -302.386575326181</t>
  </si>
  <si>
    <t>-624.788122737438 184.799977204967 -385.813895001683</t>
  </si>
  <si>
    <t>-631.134941071203 183.04588933846 -469.448658505358</t>
  </si>
  <si>
    <t>-638.048720779793 181.202793521369 -591.897574728777</t>
  </si>
  <si>
    <t>-622.682392401276 181.537879769211 -668.734929595554</t>
  </si>
  <si>
    <t>-639.233249267694 213.086944677363 -538.397597280631</t>
  </si>
  <si>
    <t>-664.704745559708 365.824546133817 -519.414300268159</t>
  </si>
  <si>
    <t>-729.508279387956 448.008895118452 -257.45100513585</t>
  </si>
  <si>
    <t>-507.80555745325 454.766505139389 -188.525162013965</t>
  </si>
  <si>
    <t>-630.796735469562 150.936098149772 -537.938416440321</t>
  </si>
  <si>
    <t>-446.506298435255 90.1559775426508 -299.162463282048</t>
  </si>
  <si>
    <t>-617.049970563114 284.615038469135 -103.235560121975</t>
  </si>
  <si>
    <t>-619.742075107045 290.342155343418 312.291334842027</t>
  </si>
  <si>
    <t>-632.815072997063 317.82169633892 774.39222018136</t>
  </si>
  <si>
    <t>-481.169216110971 317.838237556051 828.126405010629</t>
  </si>
  <si>
    <t>-553.232283582745 111.67901952283 -103.426525016063</t>
  </si>
  <si>
    <t>-539.939129969109 100.887809908142 311.795626639719</t>
  </si>
  <si>
    <t>-565.925388665204 44.7712357219873 770.688915789448</t>
  </si>
  <si>
    <t>-415.853870498333 61.8019177781543 826.117275490229</t>
  </si>
  <si>
    <t>9763-20170724T120955.404454100.bin</t>
  </si>
  <si>
    <t>-584.986477938972 198.357709610094 -101.652801592637</t>
  </si>
  <si>
    <t>-605.13279243943 190.999533074092 -210.269003300386</t>
  </si>
  <si>
    <t>-616.071175426393 187.516572281208 -302.432186173387</t>
  </si>
  <si>
    <t>-624.378688899767 185.061129850847 -385.877340352244</t>
  </si>
  <si>
    <t>-630.524965309884 183.347653692989 -469.527922303227</t>
  </si>
  <si>
    <t>-637.107496218867 181.566431624119 -591.996032713149</t>
  </si>
  <si>
    <t>-621.571503965504 181.879759177961 -668.799198182939</t>
  </si>
  <si>
    <t>-638.463280082414 213.419950668206 -538.481870329698</t>
  </si>
  <si>
    <t>-664.132985284805 366.126535888435 -519.540251420209</t>
  </si>
  <si>
    <t>-729.902753301432 448.138714267874 -257.763803939254</t>
  </si>
  <si>
    <t>-508.297729997428 454.889444239355 -188.523550159602</t>
  </si>
  <si>
    <t>-629.974988578866 151.276139382253 -538.034200606883</t>
  </si>
  <si>
    <t>-445.579282187522 89.8916155734178 -299.374239410925</t>
  </si>
  <si>
    <t>-616.93049543723 284.840526929157 -103.248049716217</t>
  </si>
  <si>
    <t>-619.662094453787 290.460233656924 312.280037234442</t>
  </si>
  <si>
    <t>-632.790321551355 317.902964282829 774.379734335854</t>
  </si>
  <si>
    <t>-481.147856035799 318.025425843002 828.123274855038</t>
  </si>
  <si>
    <t>-553.2985994691 111.751933719256 -103.422566698559</t>
  </si>
  <si>
    <t>-539.798565346639 100.976643484837 311.793311405156</t>
  </si>
  <si>
    <t>-565.888490009069 44.7831365230509 770.68885556233</t>
  </si>
  <si>
    <t>-415.847195009663 62.0024915234299 826.14097671997</t>
  </si>
  <si>
    <t>9763-20170724T120955.444210300.bin</t>
  </si>
  <si>
    <t>-584.969705568044 198.409170723588 -101.660019911111</t>
  </si>
  <si>
    <t>-605.012078552322 191.078632069485 -210.297267113431</t>
  </si>
  <si>
    <t>-615.857850960906 187.609593556213 -302.471967678414</t>
  </si>
  <si>
    <t>-624.080158017654 185.162972289434 -385.92581267682</t>
  </si>
  <si>
    <t>-630.139851878182 183.454772781472 -469.582847742592</t>
  </si>
  <si>
    <t>-636.594635268826 181.67705945858 -592.057706884455</t>
  </si>
  <si>
    <t>-620.981277839184 181.977295982693 -668.845417655103</t>
  </si>
  <si>
    <t>-638.011783392983 213.528326772165 -538.543788935147</t>
  </si>
  <si>
    <t>-663.735346648805 366.234056114898 -519.625069973217</t>
  </si>
  <si>
    <t>-729.945627901684 448.334190345342 -257.987370426212</t>
  </si>
  <si>
    <t>-508.393282403722 454.945251144584 -188.565436727443</t>
  </si>
  <si>
    <t>-629.512900771487 151.38584721573 -538.089801838952</t>
  </si>
  <si>
    <t>-445.010976846631 89.7333394703105 -299.311548872696</t>
  </si>
  <si>
    <t>-616.885913699908 284.939780528809 -103.259300290823</t>
  </si>
  <si>
    <t>-619.644055855271 290.48583263929 312.269496225413</t>
  </si>
  <si>
    <t>-632.788056622529 317.927918309549 774.374777306559</t>
  </si>
  <si>
    <t>-481.150759889952 317.956471498404 828.133083516326</t>
  </si>
  <si>
    <t>-553.301406566018 111.780695799596 -103.419383141526</t>
  </si>
  <si>
    <t>-539.806443931868 100.843107453838 311.792448089758</t>
  </si>
  <si>
    <t>-565.858192545961 44.6888187949967 770.693619742293</t>
  </si>
  <si>
    <t>-415.728638108206 61.0781026710549 826.15835424251</t>
  </si>
  <si>
    <t>9763-20170724T120955.506375600.bin</t>
  </si>
  <si>
    <t>-584.874650186706 198.541606063782 -101.663580982032</t>
  </si>
  <si>
    <t>-604.74059065526 191.257827041289 -210.336297436525</t>
  </si>
  <si>
    <t>-615.426950793933 187.791768437245 -302.529714391408</t>
  </si>
  <si>
    <t>-623.502176002243 185.333494525233 -385.99757791422</t>
  </si>
  <si>
    <t>-629.412484568934 183.599592513361 -469.664825750842</t>
  </si>
  <si>
    <t>-635.647019621178 181.769329523626 -592.150374402724</t>
  </si>
  <si>
    <t>-619.881421180132 182.019335239583 -668.906990432982</t>
  </si>
  <si>
    <t>-637.182631016778 213.640475443111 -538.651618232245</t>
  </si>
  <si>
    <t>-663.087624104557 366.314574248224 -519.780158106941</t>
  </si>
  <si>
    <t>-729.935983922506 448.480224075282 -258.325193523538</t>
  </si>
  <si>
    <t>-508.437938053872 455.186638420885 -188.739356592767</t>
  </si>
  <si>
    <t>-628.640047775828 151.504474963781 -538.157896899668</t>
  </si>
  <si>
    <t>-444.193759762523 89.757755300579 -298.814099711952</t>
  </si>
  <si>
    <t>-616.749157552368 285.090906219099 -103.27247217553</t>
  </si>
  <si>
    <t>-619.799190300563 290.563036225348 312.255316029503</t>
  </si>
  <si>
    <t>-632.790559676205 317.987761350069 774.360689392002</t>
  </si>
  <si>
    <t>-481.155107730304 318.064547444744 828.124278011615</t>
  </si>
  <si>
    <t>-553.248985193893 111.879849214062 -103.427545224786</t>
  </si>
  <si>
    <t>-540.017158542779 100.494387597476 311.780772149877</t>
  </si>
  <si>
    <t>-565.885465501854 44.7424047549157 770.713645920064</t>
  </si>
  <si>
    <t>-415.7463138499 61.2611213639568 826.114084932142</t>
  </si>
  <si>
    <t>9763-20170724T120955.541479000.bin</t>
  </si>
  <si>
    <t>-584.845000055194 198.575697039825 -101.671985959016</t>
  </si>
  <si>
    <t>-604.616969908557 191.316336564548 -210.363549282228</t>
  </si>
  <si>
    <t>-615.218943762411 187.859508542775 -302.567104567944</t>
  </si>
  <si>
    <t>-623.216396622271 185.405157130436 -386.042546471399</t>
  </si>
  <si>
    <t>-629.047684252893 183.670650612552 -469.715350904673</t>
  </si>
  <si>
    <t>-635.165619822702 181.835139378432 -592.20667842757</t>
  </si>
  <si>
    <t>-619.33561889732 182.056590872513 -668.950186029617</t>
  </si>
  <si>
    <t>-636.766385689655 213.706688018368 -538.709931770266</t>
  </si>
  <si>
    <t>-662.742091503178 366.375013449796 -519.871292362403</t>
  </si>
  <si>
    <t>-730.009319471057 448.673955708113 -258.56585803642</t>
  </si>
  <si>
    <t>-508.519610143606 455.533436446071 -188.96843821192</t>
  </si>
  <si>
    <t>-628.19586562569 151.574565325151 -538.207018067473</t>
  </si>
  <si>
    <t>-443.930839159824 90.1395412414076 -298.876225719921</t>
  </si>
  <si>
    <t>-616.662905872333 285.144733175382 -103.298181760496</t>
  </si>
  <si>
    <t>-619.869520101932 290.610503862623 312.228574161349</t>
  </si>
  <si>
    <t>-632.784234955746 318.024802652625 774.348445645243</t>
  </si>
  <si>
    <t>-481.147525800536 318.116512880016 828.10835383969</t>
  </si>
  <si>
    <t>-553.275278924678 111.901054831352 -103.434902636156</t>
  </si>
  <si>
    <t>-540.200051077786 100.279553939884 311.771819906381</t>
  </si>
  <si>
    <t>-565.893730692372 44.7240260398332 770.734825826426</t>
  </si>
  <si>
    <t>-415.752074963436 61.3518572882085 826.095683627753</t>
  </si>
  <si>
    <t>9763-20170724T120955.573564700.bin</t>
  </si>
  <si>
    <t>-584.822153279885 198.583673300639 -101.676400072529</t>
  </si>
  <si>
    <t>-604.5019376217 191.343415563445 -210.385946121515</t>
  </si>
  <si>
    <t>-615.019877224926 187.881576378031 -302.598913221211</t>
  </si>
  <si>
    <t>-622.939742172178 185.414842461636 -386.081406838403</t>
  </si>
  <si>
    <t>-628.692309269122 183.660691819262 -469.759048210128</t>
  </si>
  <si>
    <t>-634.694355829158 181.788650214034 -592.255610474977</t>
  </si>
  <si>
    <t>-618.795065030631 181.958194993514 -668.984999434642</t>
  </si>
  <si>
    <t>-636.369421089891 213.672956264737 -538.768797165166</t>
  </si>
  <si>
    <t>-662.437401798755 366.334844114167 -519.978947643091</t>
  </si>
  <si>
    <t>-730.174788177576 448.863077766311 -258.867457948171</t>
  </si>
  <si>
    <t>-508.680748845768 455.883162514629 -189.299890347395</t>
  </si>
  <si>
    <t>-627.751949843193 151.54724245915 -538.241655921273</t>
  </si>
  <si>
    <t>-443.702631645466 90.524794409439 -298.754562576619</t>
  </si>
  <si>
    <t>-616.569762200582 285.174388769397 -103.324824994637</t>
  </si>
  <si>
    <t>-619.840427619217 290.655436553778 312.201169191921</t>
  </si>
  <si>
    <t>-632.78226223218 318.048854382371 774.336854343899</t>
  </si>
  <si>
    <t>-481.147793066927 318.101294850194 828.103064714904</t>
  </si>
  <si>
    <t>-553.320220739098 111.871120995926 -103.431929510477</t>
  </si>
  <si>
    <t>-540.320007622076 100.050488289316 311.771523537418</t>
  </si>
  <si>
    <t>-565.86858671144 44.6587357469157 770.767201306282</t>
  </si>
  <si>
    <t>-415.696890963103 61.026454064086 826.124264505207</t>
  </si>
  <si>
    <t>9763-20170724T120955.643757400.bin</t>
  </si>
  <si>
    <t>-584.775026791538 198.678914979949 -101.645122583908</t>
  </si>
  <si>
    <t>-604.343702251815 191.467488592656 -210.376665704531</t>
  </si>
  <si>
    <t>-614.707206916989 187.973944421999 -302.605984546299</t>
  </si>
  <si>
    <t>-622.464986862087 185.455045289011 -386.102031934047</t>
  </si>
  <si>
    <t>-628.034142894895 183.624835615259 -469.790578794409</t>
  </si>
  <si>
    <t>-633.745777545423 181.615635216832 -592.298827668732</t>
  </si>
  <si>
    <t>-617.686816338578 181.646273772401 -668.995094545913</t>
  </si>
  <si>
    <t>-635.58114743002 213.554977838714 -538.850275525521</t>
  </si>
  <si>
    <t>-661.865543069497 366.200943352121 -520.285719062558</t>
  </si>
  <si>
    <t>-730.558963396908 449.3421811131 -259.618610184732</t>
  </si>
  <si>
    <t>-509.135068409052 456.332938380016 -189.825505908996</t>
  </si>
  <si>
    <t>-626.897971714161 151.439597508512 -538.236245813182</t>
  </si>
  <si>
    <t>-443.169297546222 91.0922728276764 -298.075835465268</t>
  </si>
  <si>
    <t>-616.496165413673 285.283129274253 -103.324247639249</t>
  </si>
  <si>
    <t>-619.812489218822 290.741373817864 312.201699381016</t>
  </si>
  <si>
    <t>-632.799500674085 318.042442703238 774.332130341498</t>
  </si>
  <si>
    <t>-481.171924349382 317.930797135958 828.117728185748</t>
  </si>
  <si>
    <t>-553.324551248687 111.975474625628 -103.393395005752</t>
  </si>
  <si>
    <t>-540.342853053787 99.9023988182271 311.803366674196</t>
  </si>
  <si>
    <t>-565.8236529924 44.6485023078326 770.843847883656</t>
  </si>
  <si>
    <t>-415.665868949003 61.0932278845282 826.215679551409</t>
  </si>
  <si>
    <t>9763-20170724T120955.676844900.bin</t>
  </si>
  <si>
    <t>-584.70197556788 198.698176665639 -101.643502510875</t>
  </si>
  <si>
    <t>-604.243244114779 191.487771372649 -210.380060202376</t>
  </si>
  <si>
    <t>-614.546846463287 187.975236186188 -302.615284907508</t>
  </si>
  <si>
    <t>-622.23637244016 185.429972347059 -386.116983434502</t>
  </si>
  <si>
    <t>-627.72320877112 183.564618676836 -469.81011461111</t>
  </si>
  <si>
    <t>-633.299858257056 181.492694274872 -592.323626050017</t>
  </si>
  <si>
    <t>-617.162308800226 181.450794595423 -669.003274090208</t>
  </si>
  <si>
    <t>-635.202824912037 213.458209476942 -538.893022005137</t>
  </si>
  <si>
    <t>-661.535161437229 366.112708872384 -520.441115902155</t>
  </si>
  <si>
    <t>-730.763656793361 449.472989516967 -259.98559301039</t>
  </si>
  <si>
    <t>-509.392462575392 456.264326806629 -190.005439567105</t>
  </si>
  <si>
    <t>-626.502889380481 151.345507811669 -538.238590445006</t>
  </si>
  <si>
    <t>-442.970615634038 91.417810530816 -297.563391114966</t>
  </si>
  <si>
    <t>-616.447740244317 285.299272208673 -103.321874206996</t>
  </si>
  <si>
    <t>-619.834737044695 290.760103622322 312.203424622675</t>
  </si>
  <si>
    <t>-632.792878434029 318.072483896146 774.331264844437</t>
  </si>
  <si>
    <t>-481.164441766131 318.018208206921 828.114370652092</t>
  </si>
  <si>
    <t>-553.226695610746 111.97839866513 -103.36279716314</t>
  </si>
  <si>
    <t>-540.204258369663 99.8902674220612 311.832236533598</t>
  </si>
  <si>
    <t>-565.783157176485 44.5921993160009 770.876009711408</t>
  </si>
  <si>
    <t>-415.560080653941 60.3308555175113 826.275980719517</t>
  </si>
  <si>
    <t>9763-20170724T120955.741024400.bin</t>
  </si>
  <si>
    <t>-584.419544679664 198.800167577108 -101.619390093127</t>
  </si>
  <si>
    <t>-603.828822717429 191.576816868671 -210.378754279528</t>
  </si>
  <si>
    <t>-613.973404429141 188.000744959086 -302.629102973687</t>
  </si>
  <si>
    <t>-621.501232579318 185.374744563175 -386.143155528305</t>
  </si>
  <si>
    <t>-626.809614244879 183.40466849198 -469.845341819354</t>
  </si>
  <si>
    <t>-632.10770719878 181.153564809145 -592.368000168257</t>
  </si>
  <si>
    <t>-615.813602318557 180.966996581531 -669.014398790787</t>
  </si>
  <si>
    <t>-634.171933274481 213.19136244487 -538.986796878535</t>
  </si>
  <si>
    <t>-660.742646533748 365.836505518865 -520.819323312446</t>
  </si>
  <si>
    <t>-731.050939905055 449.571751431826 -260.773731510878</t>
  </si>
  <si>
    <t>-509.844684842694 455.699689553172 -190.21325175161</t>
  </si>
  <si>
    <t>-625.394002905651 151.091114894248 -538.225309459497</t>
  </si>
  <si>
    <t>-442.802224791277 92.0834017901279 -296.723046857976</t>
  </si>
  <si>
    <t>-616.250874032275 285.411215082984 -103.317984954673</t>
  </si>
  <si>
    <t>-619.799060667139 290.802898323687 312.206875803062</t>
  </si>
  <si>
    <t>-632.766469455206 318.155712673124 774.329684789304</t>
  </si>
  <si>
    <t>-481.138550583313 318.416634242329 828.113775528507</t>
  </si>
  <si>
    <t>-552.797887658341 112.083514769956 -103.299707326648</t>
  </si>
  <si>
    <t>-539.874366279982 99.8718400157682 311.894834378973</t>
  </si>
  <si>
    <t>-565.787339916105 44.6063824459266 770.92275009921</t>
  </si>
  <si>
    <t>-415.538603479208 60.340617528424 826.254316598606</t>
  </si>
  <si>
    <t>9763-20170724T120955.774110800.bin</t>
  </si>
  <si>
    <t>-584.19574346152 198.921328014309 -101.612329606561</t>
  </si>
  <si>
    <t>-603.537739190695 191.686780341882 -210.382935047885</t>
  </si>
  <si>
    <t>-613.608164689047 188.080804896851 -302.640276541322</t>
  </si>
  <si>
    <t>-621.062411387251 185.418300396378 -386.159674503273</t>
  </si>
  <si>
    <t>-626.290927819965 183.402634722585 -469.865859982737</t>
  </si>
  <si>
    <t>-631.46609224893 181.074000288363 -592.392265055033</t>
  </si>
  <si>
    <t>-615.109516105507 180.828901314878 -669.02524469927</t>
  </si>
  <si>
    <t>-633.609372304189 213.142242052557 -539.032379233045</t>
  </si>
  <si>
    <t>-660.317949877702 365.780021047965 -521.012879383772</t>
  </si>
  <si>
    <t>-731.118105783293 449.633887116644 -261.139078371089</t>
  </si>
  <si>
    <t>-509.971267296492 455.576168111194 -190.376622476364</t>
  </si>
  <si>
    <t>-624.781191603772 151.049296428638 -538.225175289265</t>
  </si>
  <si>
    <t>-442.548339943022 92.476611145265 -296.524279230707</t>
  </si>
  <si>
    <t>-616.120754416592 285.535475779759 -103.325748405889</t>
  </si>
  <si>
    <t>-619.724223707997 290.883606258356 312.199236026601</t>
  </si>
  <si>
    <t>-632.759115200883 318.186568292267 774.328537105915</t>
  </si>
  <si>
    <t>-481.134473482666 318.49948101013 828.121690537798</t>
  </si>
  <si>
    <t>-552.476236786199 112.220638142006 -103.286558966038</t>
  </si>
  <si>
    <t>-539.792450026259 99.8233445230826 311.909833632206</t>
  </si>
  <si>
    <t>-565.840917171057 44.651856844976 770.932164044206</t>
  </si>
  <si>
    <t>-415.595984865841 60.8141723291217 826.15073890937</t>
  </si>
  <si>
    <t>9763-20170724T120955.839167900.bin</t>
  </si>
  <si>
    <t>-583.797344336353 199.20812616232 -101.608571440459</t>
  </si>
  <si>
    <t>-603.049640232113 191.948099749119 -210.393418615243</t>
  </si>
  <si>
    <t>-613.017344243376 188.269257115641 -302.659046204628</t>
  </si>
  <si>
    <t>-620.369056967396 185.518640334635 -386.184641007816</t>
  </si>
  <si>
    <t>-625.486646627362 183.392932821892 -469.894948527426</t>
  </si>
  <si>
    <t>-630.491221374363 180.879891329227 -592.424767541469</t>
  </si>
  <si>
    <t>-614.010185772381 180.528181107682 -669.030780919554</t>
  </si>
  <si>
    <t>-632.769372197378 213.01986618377 -539.113602793816</t>
  </si>
  <si>
    <t>-659.777989418939 365.639991811207 -521.373490291718</t>
  </si>
  <si>
    <t>-731.389340309235 449.73013111659 -261.798326333764</t>
  </si>
  <si>
    <t>-510.341659117456 455.540663992951 -190.71616124611</t>
  </si>
  <si>
    <t>-623.821025997707 150.945706359128 -538.205980536461</t>
  </si>
  <si>
    <t>-441.832378379404 92.9764920227663 -296.161478782266</t>
  </si>
  <si>
    <t>-615.915199588489 285.805232732695 -103.342143258042</t>
  </si>
  <si>
    <t>-619.619681402648 291.081481400388 312.182810715431</t>
  </si>
  <si>
    <t>-632.755872361878 318.217536157871 774.32247509993</t>
  </si>
  <si>
    <t>-481.138878452856 318.387801323673 828.137903824797</t>
  </si>
  <si>
    <t>-551.928233089035 112.507706023537 -103.275144826928</t>
  </si>
  <si>
    <t>-539.769006530427 99.7510193762632 311.926052719583</t>
  </si>
  <si>
    <t>-565.942539940471 44.7437044595838 770.951570876916</t>
  </si>
  <si>
    <t>-415.662494577852 61.1966485739108 825.988254128246</t>
  </si>
  <si>
    <t>9763-20170724T120955.878272100.bin</t>
  </si>
  <si>
    <t>-583.675639876493 199.334883795842 -101.612253094504</t>
  </si>
  <si>
    <t>-602.899867699109 192.065915008412 -210.401405987848</t>
  </si>
  <si>
    <t>-612.827349965939 188.348691550028 -302.669823506089</t>
  </si>
  <si>
    <t>-620.136907015687 185.550416662366 -386.197560610888</t>
  </si>
  <si>
    <t>-625.207353537974 183.36399394157 -469.909132866844</t>
  </si>
  <si>
    <t>-630.137790692128 180.748979657772 -592.439908319474</t>
  </si>
  <si>
    <t>-613.602083372969 180.344175632573 -669.03382908546</t>
  </si>
  <si>
    <t>-632.477520414543 212.928933810269 -539.155669501875</t>
  </si>
  <si>
    <t>-659.649728873746 365.537448259069 -521.574746188953</t>
  </si>
  <si>
    <t>-731.613713869409 449.732282508752 -262.131057575748</t>
  </si>
  <si>
    <t>-510.624554097914 455.313800228001 -190.849065876568</t>
  </si>
  <si>
    <t>-623.471172189238 150.863955629819 -538.193361703148</t>
  </si>
  <si>
    <t>-441.437328907954 93.1656094434907 -296.022774592688</t>
  </si>
  <si>
    <t>-615.889442446899 285.939809754649 -103.349383127286</t>
  </si>
  <si>
    <t>-619.613339429337 291.181149575089 312.175940741221</t>
  </si>
  <si>
    <t>-632.752537729303 318.243929442511 774.315849565687</t>
  </si>
  <si>
    <t>-481.136220723362 318.376146544888 828.133082230321</t>
  </si>
  <si>
    <t>-551.735691331586 112.614111439406 -103.265898767777</t>
  </si>
  <si>
    <t>-539.802484188276 99.7308458752582 311.93791711833</t>
  </si>
  <si>
    <t>-565.970935576132 44.7161563538889 770.969317695853</t>
  </si>
  <si>
    <t>-415.663639553227 61.2187376750221 825.916710367087</t>
  </si>
  <si>
    <t>9763-20170724T120955.945464400.bin</t>
  </si>
  <si>
    <t>-583.499868119901 199.412623500426 -101.622186600853</t>
  </si>
  <si>
    <t>-602.679108672833 192.143443682123 -210.419320819994</t>
  </si>
  <si>
    <t>-612.516756579405 188.360155356169 -302.694640555263</t>
  </si>
  <si>
    <t>-619.726163288105 185.474128576536 -386.228133465654</t>
  </si>
  <si>
    <t>-624.678665861555 183.172131844505 -469.943693544431</t>
  </si>
  <si>
    <t>-629.418708564753 180.356423693383 -592.477566463793</t>
  </si>
  <si>
    <t>-612.82699216564 179.84558398523 -669.058637645047</t>
  </si>
  <si>
    <t>-631.884698144092 212.617344425514 -539.247828806765</t>
  </si>
  <si>
    <t>-659.302353041701 365.222304153989 -521.958930040639</t>
  </si>
  <si>
    <t>-732.139507763028 449.839455667518 -262.896772059902</t>
  </si>
  <si>
    <t>-511.319696220494 455.037016444391 -191.062747846968</t>
  </si>
  <si>
    <t>-622.792896197223 150.566636073373 -538.17363849793</t>
  </si>
  <si>
    <t>-440.716558909178 93.1852819888554 -295.903777840569</t>
  </si>
  <si>
    <t>-615.801003510935 286.073385736177 -103.368563308863</t>
  </si>
  <si>
    <t>-619.590271496428 291.343924441106 312.155766170975</t>
  </si>
  <si>
    <t>-632.74602146998 318.293761844546 774.311075916018</t>
  </si>
  <si>
    <t>-481.124787477439 318.489006864632 828.114479274774</t>
  </si>
  <si>
    <t>-551.435022143887 112.633791642474 -103.269859914782</t>
  </si>
  <si>
    <t>-539.842691263414 99.6831255601396 311.94152555116</t>
  </si>
  <si>
    <t>-566.074738412035 44.7139830358324 770.98472727091</t>
  </si>
  <si>
    <t>-415.673372830007 61.0894771082419 825.711875676951</t>
  </si>
  <si>
    <t>9763-20170724T120955.978548700.bin</t>
  </si>
  <si>
    <t>-583.386930762195 199.417355274601 -101.62808114242</t>
  </si>
  <si>
    <t>-602.565402022862 192.141946964854 -210.424968010167</t>
  </si>
  <si>
    <t>-612.373450573881 188.319708284549 -302.701837330118</t>
  </si>
  <si>
    <t>-619.54533137633 185.383933624739 -386.236771025937</t>
  </si>
  <si>
    <t>-624.450126707785 183.017812679022 -469.953410149759</t>
  </si>
  <si>
    <t>-629.109984434378 180.091832249539 -592.487759484858</t>
  </si>
  <si>
    <t>-612.497684806994 179.521100611279 -669.063811460444</t>
  </si>
  <si>
    <t>-631.625625737659 212.398200825976 -539.288063826564</t>
  </si>
  <si>
    <t>-659.148161114766 364.99961282772 -522.185161008581</t>
  </si>
  <si>
    <t>-732.404660574911 449.848178564733 -263.316820138939</t>
  </si>
  <si>
    <t>-511.688264106886 455.117014426278 -191.170948728835</t>
  </si>
  <si>
    <t>-622.505069095222 150.35286938538 -538.153308055056</t>
  </si>
  <si>
    <t>-440.514282515551 93.1727809276244 -295.776752331497</t>
  </si>
  <si>
    <t>-615.705746338869 286.064192358007 -103.373683388989</t>
  </si>
  <si>
    <t>-619.520017263773 291.370942058204 312.149902678298</t>
  </si>
  <si>
    <t>-632.758428519615 318.280415830222 774.308429454917</t>
  </si>
  <si>
    <t>-481.137315216491 318.249066749685 828.112416537513</t>
  </si>
  <si>
    <t>-551.302319853402 112.658810878854 -103.27394691538</t>
  </si>
  <si>
    <t>-539.788798343067 99.6982499415303 311.939334270048</t>
  </si>
  <si>
    <t>-566.09813660281 44.7420002905467 770.976850396464</t>
  </si>
  <si>
    <t>-415.672729117913 61.014112795739 825.669135051741</t>
  </si>
  <si>
    <t>9763-20170724T120956.040281400.bin</t>
  </si>
  <si>
    <t>-583.360559208221 199.466140824361 -101.605451908048</t>
  </si>
  <si>
    <t>-602.570224361858 192.13665670919 -210.393147619879</t>
  </si>
  <si>
    <t>-612.345342370135 188.232624578994 -302.670148305359</t>
  </si>
  <si>
    <t>-619.464082248268 185.205169274224 -386.206289105078</t>
  </si>
  <si>
    <t>-624.293017132446 182.728573844241 -469.924226047846</t>
  </si>
  <si>
    <t>-628.817430523333 179.619543054919 -592.458961661824</t>
  </si>
  <si>
    <t>-612.13876563133 178.917596373015 -669.019711978844</t>
  </si>
  <si>
    <t>-631.399521165028 212.004338123782 -539.310296930546</t>
  </si>
  <si>
    <t>-659.081336669414 364.611321721016 -522.491656012984</t>
  </si>
  <si>
    <t>-732.834516059996 449.724414803089 -263.851281777419</t>
  </si>
  <si>
    <t>-512.301431117631 455.216088796932 -191.163426806878</t>
  </si>
  <si>
    <t>-622.264816383538 149.963129616339 -538.073381825302</t>
  </si>
  <si>
    <t>-440.791661716055 93.4088970474991 -295.613744261191</t>
  </si>
  <si>
    <t>-615.83998542446 286.029028168462 -103.368195397849</t>
  </si>
  <si>
    <t>-619.390053030762 291.433015083374 312.156552907025</t>
  </si>
  <si>
    <t>-632.73787869985 318.288311675858 774.314597509181</t>
  </si>
  <si>
    <t>-481.117103115258 318.549429460336 828.11894022727</t>
  </si>
  <si>
    <t>-551.18765896997 112.81107084685 -103.222534771485</t>
  </si>
  <si>
    <t>-539.455799999594 99.9233182949092 311.986837900931</t>
  </si>
  <si>
    <t>-565.987162201265 44.7127755988413 771.018060784718</t>
  </si>
  <si>
    <t>-415.594254133857 60.8405244500586 825.842276053202</t>
  </si>
  <si>
    <t>9763-20170724T120956.080388000.bin</t>
  </si>
  <si>
    <t>-583.406248094537 199.48654376238 -101.586209603756</t>
  </si>
  <si>
    <t>-602.590774433254 192.125999312903 -210.376285828251</t>
  </si>
  <si>
    <t>-612.347830017659 188.180165275363 -302.653385907464</t>
  </si>
  <si>
    <t>-619.45163839405 185.106420011969 -386.189162773189</t>
  </si>
  <si>
    <t>-624.267177441116 182.575374018085 -469.906238541344</t>
  </si>
  <si>
    <t>-628.774013164597 179.376875271239 -592.439282071254</t>
  </si>
  <si>
    <t>-612.047660128036 178.615236069642 -668.989123018696</t>
  </si>
  <si>
    <t>-631.362482820246 211.800748803075 -539.314685034247</t>
  </si>
  <si>
    <t>-659.09239546214 364.412800699143 -522.630841385239</t>
  </si>
  <si>
    <t>-732.965686167156 449.641990253368 -264.063023934802</t>
  </si>
  <si>
    <t>-512.462587621609 455.229081703052 -191.291290248013</t>
  </si>
  <si>
    <t>-622.230411317254 149.75998863415 -538.031015657946</t>
  </si>
  <si>
    <t>-440.99718489484 93.4664085276395 -295.471246037258</t>
  </si>
  <si>
    <t>-615.981236434405 285.962297915481 -103.350023494791</t>
  </si>
  <si>
    <t>-619.471473097927 291.452998801688 312.173999452422</t>
  </si>
  <si>
    <t>-632.745878429409 318.268717448034 774.323915695319</t>
  </si>
  <si>
    <t>-481.12074424958 318.542938751744 828.115907927941</t>
  </si>
  <si>
    <t>-551.114847110139 112.937631929492 -103.184122325659</t>
  </si>
  <si>
    <t>-539.302649198794 100.089137465159 312.02429489523</t>
  </si>
  <si>
    <t>-565.962756998193 44.8205202990287 771.034378704752</t>
  </si>
  <si>
    <t>-415.685684381417 61.8463787502565 825.904640369887</t>
  </si>
  <si>
    <t>9763-20170724T120956.139548700.bin</t>
  </si>
  <si>
    <t>-583.585383419217 199.580519829837 -101.541863461655</t>
  </si>
  <si>
    <t>-602.66442745338 192.165839507139 -210.346827491987</t>
  </si>
  <si>
    <t>-612.406845437315 188.157949399872 -302.622801938545</t>
  </si>
  <si>
    <t>-619.526586224895 185.020080640059 -386.154746154145</t>
  </si>
  <si>
    <t>-624.387896315288 182.417566466841 -469.867011698836</t>
  </si>
  <si>
    <t>-628.994508791905 179.107055239119 -592.393467766564</t>
  </si>
  <si>
    <t>-612.197539524957 178.279145415056 -668.927053045777</t>
  </si>
  <si>
    <t>-631.575169269 211.574444028263 -539.294886499115</t>
  </si>
  <si>
    <t>-659.523176261743 364.159062275514 -522.748147956306</t>
  </si>
  <si>
    <t>-733.258021718712 449.468802800528 -264.167463386171</t>
  </si>
  <si>
    <t>-512.83763139397 455.196626175366 -191.156555812043</t>
  </si>
  <si>
    <t>-622.371105205954 149.545124422082 -537.964895184738</t>
  </si>
  <si>
    <t>-441.378438372597 93.773910258627 -295.497564536244</t>
  </si>
  <si>
    <t>-616.391715227587 285.829663528581 -103.329815555755</t>
  </si>
  <si>
    <t>-619.789211100352 291.503556381213 312.19254264585</t>
  </si>
  <si>
    <t>-632.76955990569 318.229319158989 774.338900549078</t>
  </si>
  <si>
    <t>-481.130408356587 318.585580589414 828.090926856387</t>
  </si>
  <si>
    <t>-551.043749548464 113.210701612441 -103.122346721103</t>
  </si>
  <si>
    <t>-539.070816240236 100.251132282212 312.078033980492</t>
  </si>
  <si>
    <t>-565.880055264667 44.7772193326248 771.041098654463</t>
  </si>
  <si>
    <t>-415.604688587052 61.5166042144335 826.004112009498</t>
  </si>
  <si>
    <t>9763-20170724T120956.172636900.bin</t>
  </si>
  <si>
    <t>-583.70795521222 199.615832928255 -101.51754959191</t>
  </si>
  <si>
    <t>-602.728338133451 192.191918164699 -210.332157547995</t>
  </si>
  <si>
    <t>-612.472498692694 188.176171145605 -302.60763493779</t>
  </si>
  <si>
    <t>-619.613982688348 185.031732815391 -386.137559383686</t>
  </si>
  <si>
    <t>-624.517539783022 182.42403469029 -469.84712253123</t>
  </si>
  <si>
    <t>-629.208410913499 179.108068035118 -592.370134670304</t>
  </si>
  <si>
    <t>-612.441250129488 178.294961415365 -668.910492796819</t>
  </si>
  <si>
    <t>-631.785133091184 211.573016728109 -539.269798731284</t>
  </si>
  <si>
    <t>-659.874242995063 364.126237430962 -522.716630132844</t>
  </si>
  <si>
    <t>-733.557485870462 449.268226842758 -264.065842966921</t>
  </si>
  <si>
    <t>-513.151350780913 454.938238534817 -191.007574577747</t>
  </si>
  <si>
    <t>-622.5150137769 149.553360477361 -537.946383433135</t>
  </si>
  <si>
    <t>-441.512767398112 94.1114015948342 -295.646016509577</t>
  </si>
  <si>
    <t>-616.602598171259 285.792391408056 -103.321842341363</t>
  </si>
  <si>
    <t>-620.038937107212 291.528614151328 312.199312983174</t>
  </si>
  <si>
    <t>-632.772765180488 318.232547831909 774.343683522849</t>
  </si>
  <si>
    <t>-481.124181105267 318.726545320511 828.067917559763</t>
  </si>
  <si>
    <t>-551.06258003597 113.309616574924 -103.099239603756</t>
  </si>
  <si>
    <t>-539.027043832657 100.265703524678 312.096553001479</t>
  </si>
  <si>
    <t>-565.836329148874 44.7558511670932 771.038656771053</t>
  </si>
  <si>
    <t>-415.54624384277 61.1843281988088 826.055121153206</t>
  </si>
  <si>
    <t>9763-20170724T120956.240823900.bin</t>
  </si>
  <si>
    <t>-583.845924849494 199.659224227867 -101.502730473332</t>
  </si>
  <si>
    <t>-602.758470162775 192.257963173323 -210.337726392062</t>
  </si>
  <si>
    <t>-612.453245198165 188.265895971048 -302.619295126921</t>
  </si>
  <si>
    <t>-619.566516324188 185.14424402013 -386.152472202393</t>
  </si>
  <si>
    <t>-624.458444597511 182.562288177956 -469.863558840308</t>
  </si>
  <si>
    <t>-629.150064646795 179.288522867712 -592.387819400527</t>
  </si>
  <si>
    <t>-612.513054946087 178.549137926193 -668.957196535757</t>
  </si>
  <si>
    <t>-631.770067688129 211.728490339667 -539.274487151032</t>
  </si>
  <si>
    <t>-660.06488901231 364.245221892392 -522.605109379522</t>
  </si>
  <si>
    <t>-733.716303454692 448.479533032429 -263.648349486776</t>
  </si>
  <si>
    <t>-513.323653849996 453.916888413893 -190.531636691652</t>
  </si>
  <si>
    <t>-622.412752615397 149.721656550337 -537.975935597292</t>
  </si>
  <si>
    <t>-441.237562730357 94.719485080067 -296.149549825823</t>
  </si>
  <si>
    <t>-616.801164068602 285.704784883047 -103.303357339129</t>
  </si>
  <si>
    <t>-620.411534995408 291.555301664679 312.214796595184</t>
  </si>
  <si>
    <t>-632.79656709528 318.235869635136 774.355033343728</t>
  </si>
  <si>
    <t>-481.127892019633 318.762466510459 828.021976647594</t>
  </si>
  <si>
    <t>-551.112708614894 113.506762342979 -103.099551673918</t>
  </si>
  <si>
    <t>-538.928019560015 100.214777527106 312.084072846577</t>
  </si>
  <si>
    <t>-565.717180201696 44.5995346160394 771.022609164432</t>
  </si>
  <si>
    <t>-415.404759505812 60.421646082845 826.155708896202</t>
  </si>
  <si>
    <t>9763-20170724T120956.303992400.bin</t>
  </si>
  <si>
    <t>-583.752762384697 199.788956375827 -101.480623547957</t>
  </si>
  <si>
    <t>-602.567302628215 192.383476774922 -210.332197678406</t>
  </si>
  <si>
    <t>-612.230586892249 188.417612175837 -302.61831660884</t>
  </si>
  <si>
    <t>-619.334780630862 185.330384371827 -386.153506508184</t>
  </si>
  <si>
    <t>-624.236474738686 182.795419334942 -469.865521233996</t>
  </si>
  <si>
    <t>-628.962508831649 179.604040034898 -592.390590506463</t>
  </si>
  <si>
    <t>-612.533405214357 178.981233070946 -669.005887450971</t>
  </si>
  <si>
    <t>-631.591083769696 212.004880782934 -539.253766593104</t>
  </si>
  <si>
    <t>-660.046807110875 364.45873919679 -522.385895939523</t>
  </si>
  <si>
    <t>-733.531531320021 447.548239896047 -263.012245944318</t>
  </si>
  <si>
    <t>-513.304938242922 452.13357568564 -189.338909177794</t>
  </si>
  <si>
    <t>-622.186435066883 150.004035902665 -538.001489138024</t>
  </si>
  <si>
    <t>-441.217322076348 95.3393145042792 -296.654479666932</t>
  </si>
  <si>
    <t>-616.827956883641 285.658619423978 -103.295734888372</t>
  </si>
  <si>
    <t>-620.426080168649 291.604487010725 312.221129533443</t>
  </si>
  <si>
    <t>-632.800288354219 318.216306427665 774.367255801199</t>
  </si>
  <si>
    <t>-481.126343494895 318.802515152136 828.01874560177</t>
  </si>
  <si>
    <t>-550.90455764716 113.820009664828 -103.091013260014</t>
  </si>
  <si>
    <t>-538.768103914183 100.316823117888 312.087295596905</t>
  </si>
  <si>
    <t>-565.692495497448 44.6940270264381 771.00593119717</t>
  </si>
  <si>
    <t>-415.522938456215 61.7832548535127 826.150267269826</t>
  </si>
  <si>
    <t>9763-20170724T120956.341610300.bin</t>
  </si>
  <si>
    <t>-583.562272566667 199.887929113048 -101.490795507468</t>
  </si>
  <si>
    <t>-602.372307187305 192.482301874787 -210.343134377187</t>
  </si>
  <si>
    <t>-612.050939666564 188.540449842628 -302.628692296872</t>
  </si>
  <si>
    <t>-619.175772892732 185.484605142084 -386.163316226352</t>
  </si>
  <si>
    <t>-624.104435541764 182.991418710564 -469.87491978777</t>
  </si>
  <si>
    <t>-628.876696709331 179.871810652086 -592.400125865997</t>
  </si>
  <si>
    <t>-612.554555830637 179.325659624684 -669.038848107739</t>
  </si>
  <si>
    <t>-631.490008004988 212.240537735927 -539.243013626692</t>
  </si>
  <si>
    <t>-659.940238857095 364.677921477839 -522.215364117643</t>
  </si>
  <si>
    <t>-733.265676537906 447.339910244967 -262.66004734233</t>
  </si>
  <si>
    <t>-513.085718314421 451.465235692182 -188.820635998139</t>
  </si>
  <si>
    <t>-622.075364261492 150.24063002439 -538.031183721587</t>
  </si>
  <si>
    <t>-441.114317158015 95.6942379931593 -296.875062255162</t>
  </si>
  <si>
    <t>-616.67581347021 285.705128983403 -103.286975002887</t>
  </si>
  <si>
    <t>-620.32679294058 291.687636415185 312.228948077633</t>
  </si>
  <si>
    <t>-632.816737131345 318.174486262384 774.37907652044</t>
  </si>
  <si>
    <t>-481.14081848635 318.760776083851 828.02515376475</t>
  </si>
  <si>
    <t>-550.681643318648 113.964945112174 -103.095131944588</t>
  </si>
  <si>
    <t>-538.685318891593 100.385380367832 312.084684147941</t>
  </si>
  <si>
    <t>-565.724723116546 44.8277966231328 770.984021260376</t>
  </si>
  <si>
    <t>-415.604779864466 62.4232464197785 826.104140313083</t>
  </si>
  <si>
    <t>9763-20170724T120956.405781400.bin</t>
  </si>
  <si>
    <t>-583.009002237093 200.12187028287 -101.484866239922</t>
  </si>
  <si>
    <t>-601.880967016629 192.719776205696 -210.326757959293</t>
  </si>
  <si>
    <t>-611.667413404944 188.827426049394 -302.602914898897</t>
  </si>
  <si>
    <t>-618.911200022789 185.837924789834 -386.129748101984</t>
  </si>
  <si>
    <t>-623.979415941879 183.433550949809 -469.835711089753</t>
  </si>
  <si>
    <t>-628.977494117388 180.469951489515 -592.355613264514</t>
  </si>
  <si>
    <t>-612.904032557023 180.092149541491 -669.047914038618</t>
  </si>
  <si>
    <t>-631.496908942306 212.77057713939 -539.152591023547</t>
  </si>
  <si>
    <t>-659.804597740738 365.193884397062 -521.752894136054</t>
  </si>
  <si>
    <t>-732.227568958396 446.95719295389 -261.660167960758</t>
  </si>
  <si>
    <t>-511.959628586124 450.521869137181 -188.054140020209</t>
  </si>
  <si>
    <t>-622.071829628398 150.770140137548 -538.03726941407</t>
  </si>
  <si>
    <t>-440.990474008428 96.5273766039149 -298.122517431297</t>
  </si>
  <si>
    <t>-616.039488714959 285.968841050163 -103.266591824517</t>
  </si>
  <si>
    <t>-619.900240280511 291.787381559737 312.249728793305</t>
  </si>
  <si>
    <t>-632.823498657084 318.100208120754 774.404210680879</t>
  </si>
  <si>
    <t>-481.156852751533 318.684912771208 828.076659949412</t>
  </si>
  <si>
    <t>-550.247904480778 114.139124512467 -103.091569899831</t>
  </si>
  <si>
    <t>-538.294568748814 100.41030429186 312.084533845568</t>
  </si>
  <si>
    <t>-565.607660915715 44.5628405474606 770.960504209795</t>
  </si>
  <si>
    <t>-415.339801413891 60.5854649910477 826.157164058791</t>
  </si>
  <si>
    <t>9763-20170724T120956.445390900.bin</t>
  </si>
  <si>
    <t>-582.642497837308 200.3443851114 -101.466083998422</t>
  </si>
  <si>
    <t>-601.581217250059 192.946309771625 -210.296577664812</t>
  </si>
  <si>
    <t>-611.455209760952 189.072658975627 -302.564389504108</t>
  </si>
  <si>
    <t>-618.790570808114 186.108370083668 -386.083995475173</t>
  </si>
  <si>
    <t>-623.96267320127 183.737526321811 -469.784458969767</t>
  </si>
  <si>
    <t>-629.125542737023 180.833798877506 -592.299087084732</t>
  </si>
  <si>
    <t>-613.158232644803 180.519636199528 -669.013912832538</t>
  </si>
  <si>
    <t>-631.561368654113 213.110306827504 -539.077503902916</t>
  </si>
  <si>
    <t>-659.702244551095 365.552933224498 -521.520018197915</t>
  </si>
  <si>
    <t>-731.459109716815 446.800363822094 -261.081204715848</t>
  </si>
  <si>
    <t>-511.074817855598 450.092025833205 -187.81150804145</t>
  </si>
  <si>
    <t>-622.158824547228 151.105815992896 -538.00418148125</t>
  </si>
  <si>
    <t>-440.843646026858 96.7566460471589 -298.808784565331</t>
  </si>
  <si>
    <t>-615.552148640334 286.225700613279 -103.250243416731</t>
  </si>
  <si>
    <t>-619.572696373756 291.951834441552 312.26585276958</t>
  </si>
  <si>
    <t>-632.82219143739 318.076166068659 774.418107850836</t>
  </si>
  <si>
    <t>-481.16041964693 318.702312526987 828.103558490589</t>
  </si>
  <si>
    <t>-549.989843432139 114.350351332474 -103.078741668766</t>
  </si>
  <si>
    <t>-538.054100627783 100.560419207435 312.095925439881</t>
  </si>
  <si>
    <t>-565.590640247893 44.5957945551879 770.94763522918</t>
  </si>
  <si>
    <t>-415.378149416827 61.0749242525633 826.160663358655</t>
  </si>
  <si>
    <t>9763-20170724T120956.473466200.bin</t>
  </si>
  <si>
    <t>-582.182419253955 200.60387371514 -101.439866872073</t>
  </si>
  <si>
    <t>-601.229880103205 193.19995289011 -210.251145497155</t>
  </si>
  <si>
    <t>-611.220682919342 189.342134557502 -302.506953881471</t>
  </si>
  <si>
    <t>-618.67130587644 186.402769125058 -386.017276056767</t>
  </si>
  <si>
    <t>-623.967954387149 184.067403774192 -469.710954816356</t>
  </si>
  <si>
    <t>-629.32272390911 181.227371243415 -592.218844048524</t>
  </si>
  <si>
    <t>-613.445966117554 180.965750657816 -668.952681321089</t>
  </si>
  <si>
    <t>-631.649806067698 213.479782369348 -538.977746690916</t>
  </si>
  <si>
    <t>-659.54411314782 365.939987567473 -521.251165718957</t>
  </si>
  <si>
    <t>-730.528430369297 446.679126135859 -260.442800883284</t>
  </si>
  <si>
    <t>-510.00171689126 449.727274038414 -187.592194881055</t>
  </si>
  <si>
    <t>-622.29640502322 151.467248206633 -537.948939573889</t>
  </si>
  <si>
    <t>-440.67487136468 96.7653989949595 -299.516459863618</t>
  </si>
  <si>
    <t>-614.98182711161 286.523845643337 -103.229677408814</t>
  </si>
  <si>
    <t>-619.142918379627 292.149732526391 312.286446096357</t>
  </si>
  <si>
    <t>-632.816084148117 318.056986365433 774.432665497789</t>
  </si>
  <si>
    <t>-481.160000619207 318.709258774285 828.133929110642</t>
  </si>
  <si>
    <t>-549.646979617451 114.563306037452 -103.056150906863</t>
  </si>
  <si>
    <t>-537.729562604763 100.749250158811 312.1182181999</t>
  </si>
  <si>
    <t>-565.554748923284 44.5395045557593 770.930206991441</t>
  </si>
  <si>
    <t>-415.32595545641 60.8329530463593 826.153799954946</t>
  </si>
  <si>
    <t>9763-20170724T120956.542662800.bin</t>
  </si>
  <si>
    <t>-580.98041211923 201.354547999799 -101.405197743794</t>
  </si>
  <si>
    <t>-600.274183429397 193.94006031656 -210.172240265183</t>
  </si>
  <si>
    <t>-610.552874189259 190.096512393782 -302.397200163035</t>
  </si>
  <si>
    <t>-618.295959453852 187.184480393366 -385.881842336962</t>
  </si>
  <si>
    <t>-623.916704664242 184.890992764764 -469.555444189593</t>
  </si>
  <si>
    <t>-629.779261075755 182.129613401182 -592.042012034665</t>
  </si>
  <si>
    <t>-614.108958480255 181.905248818401 -668.818295034692</t>
  </si>
  <si>
    <t>-631.80008745307 214.360737248008 -538.775419445121</t>
  </si>
  <si>
    <t>-658.899143479036 366.92324980153 -520.692298514639</t>
  </si>
  <si>
    <t>-728.069722264009 446.555163861522 -259.057437057771</t>
  </si>
  <si>
    <t>-507.291423801612 448.875329335703 -186.945843456677</t>
  </si>
  <si>
    <t>-622.613518621214 152.321987304202 -537.816383855311</t>
  </si>
  <si>
    <t>-440.36552215888 96.8030363568068 -301.031505081987</t>
  </si>
  <si>
    <t>-613.454951412026 287.452875298568 -103.189943244162</t>
  </si>
  <si>
    <t>-618.175931008575 292.523117036954 312.327297206443</t>
  </si>
  <si>
    <t>-632.803410245987 318.02604182001 774.461033913465</t>
  </si>
  <si>
    <t>-481.17516349239 318.339717695693 828.243706983699</t>
  </si>
  <si>
    <t>-548.746091340557 115.138809277581 -103.016763573587</t>
  </si>
  <si>
    <t>-536.961273914411 101.320089746036 312.161192020358</t>
  </si>
  <si>
    <t>-565.590458592557 44.5810120333595 770.86777018849</t>
  </si>
  <si>
    <t>-415.331786493745 60.9440489760996 825.989489391291</t>
  </si>
  <si>
    <t>9763-20170724T120956.574747000.bin</t>
  </si>
  <si>
    <t>-580.254815461426 201.831707204749 -101.404018785465</t>
  </si>
  <si>
    <t>-599.636909833801 194.418981258252 -210.155372338124</t>
  </si>
  <si>
    <t>-610.059422064515 190.5760177983 -302.364080358797</t>
  </si>
  <si>
    <t>-617.960808647896 187.667642148333 -385.83411676503</t>
  </si>
  <si>
    <t>-623.768009248579 185.381020502463 -469.495261960119</t>
  </si>
  <si>
    <t>-629.933890312001 182.634222041041 -591.967188320468</t>
  </si>
  <si>
    <t>-614.386944887621 182.398151963009 -668.768442998762</t>
  </si>
  <si>
    <t>-631.768559298761 214.866715091226 -538.694793659673</t>
  </si>
  <si>
    <t>-658.455747102373 367.487835463741 -520.484421034506</t>
  </si>
  <si>
    <t>-726.654307372295 446.60238770446 -258.437762161755</t>
  </si>
  <si>
    <t>-505.75696154281 448.421484450556 -186.677064422853</t>
  </si>
  <si>
    <t>-622.688155071571 152.812217015053 -537.760254360045</t>
  </si>
  <si>
    <t>-609.031965100431 0.214813474518223 -508.324497601974</t>
  </si>
  <si>
    <t>-440.104489625375 96.7896768225241 -301.814806436341</t>
  </si>
  <si>
    <t>-612.542236595285 288.037180076724 -103.183012216352</t>
  </si>
  <si>
    <t>-617.606782338396 292.774764599333 312.334133201291</t>
  </si>
  <si>
    <t>-632.778605975752 318.040489835436 774.469130796245</t>
  </si>
  <si>
    <t>-481.171636373705 318.268329521351 828.312255028183</t>
  </si>
  <si>
    <t>-548.198407449651 115.520345948378 -102.999152860605</t>
  </si>
  <si>
    <t>-536.582089859609 101.620038152597 312.180817589004</t>
  </si>
  <si>
    <t>-565.658035051091 44.582369205865 770.826884397182</t>
  </si>
  <si>
    <t>-415.346988097331 60.9707224015519 825.798079538889</t>
  </si>
  <si>
    <t>9763-20170724T120956.644726400.bin</t>
  </si>
  <si>
    <t>-578.873819172784 202.968624104549 -101.407636530263</t>
  </si>
  <si>
    <t>-598.300917404629 195.537769213376 -210.149827371231</t>
  </si>
  <si>
    <t>-608.989314039093 191.687942231583 -302.32781765661</t>
  </si>
  <si>
    <t>-617.22288006849 188.785084897016 -385.765855169401</t>
  </si>
  <si>
    <t>-623.4534942838 186.517469406547 -469.397030037396</t>
  </si>
  <si>
    <t>-630.338084962592 183.815602406212 -591.831622032546</t>
  </si>
  <si>
    <t>-615.061207160061 183.509710027834 -668.686980101426</t>
  </si>
  <si>
    <t>-631.739201755109 216.045901456017 -538.544755358917</t>
  </si>
  <si>
    <t>-657.557852409254 368.773597183163 -520.039276901725</t>
  </si>
  <si>
    <t>-724.031556355835 446.966343727904 -257.273839736922</t>
  </si>
  <si>
    <t>-502.992476133594 447.565334426029 -185.930116140043</t>
  </si>
  <si>
    <t>-622.895162786245 153.956439957954 -537.672090590547</t>
  </si>
  <si>
    <t>-609.795334121088 1.31278403134024 -508.21771896556</t>
  </si>
  <si>
    <t>-439.599808089453 96.8467841330271 -303.551702469839</t>
  </si>
  <si>
    <t>-610.812418647728 289.323977823994 -103.19087036625</t>
  </si>
  <si>
    <t>-616.492803626801 293.355449243507 312.325811626527</t>
  </si>
  <si>
    <t>-632.737968546969 318.101025973218 774.467951175694</t>
  </si>
  <si>
    <t>-481.181508178404 318.133469558686 828.45379464037</t>
  </si>
  <si>
    <t>-547.204997744675 116.491315984379 -102.971125407502</t>
  </si>
  <si>
    <t>-536.144540986041 102.171846792243 312.20984936937</t>
  </si>
  <si>
    <t>-566.03317477333 44.5971304107588 770.729333313885</t>
  </si>
  <si>
    <t>-415.434361320804 60.7386386032499 824.981346161608</t>
  </si>
  <si>
    <t>9763-20170724T120956.709898100.bin</t>
  </si>
  <si>
    <t>-577.767532802631 204.269454187139 -101.370163085406</t>
  </si>
  <si>
    <t>-597.219036511324 196.83202988574 -210.107675329975</t>
  </si>
  <si>
    <t>-608.091559749008 192.997585250644 -302.264579010028</t>
  </si>
  <si>
    <t>-616.55736671608 190.123464614174 -385.680541236067</t>
  </si>
  <si>
    <t>-623.085331663779 187.900135400848 -469.290188942438</t>
  </si>
  <si>
    <t>-630.475023133169 185.283505657665 -591.697238540178</t>
  </si>
  <si>
    <t>-615.465553713072 184.92002740621 -668.604892377375</t>
  </si>
  <si>
    <t>-631.545994757809 217.492414807694 -538.389618680869</t>
  </si>
  <si>
    <t>-656.564942804781 370.332971849763 -519.616106074467</t>
  </si>
  <si>
    <t>-721.577957515957 447.605480446625 -256.213601019386</t>
  </si>
  <si>
    <t>-500.391001116252 447.183913147104 -185.328469748242</t>
  </si>
  <si>
    <t>-622.918863092735 155.371299476632 -537.582521495083</t>
  </si>
  <si>
    <t>-610.382169732125 2.69315324055492 -508.117405035288</t>
  </si>
  <si>
    <t>-438.979234136411 97.2417544204268 -305.189711197369</t>
  </si>
  <si>
    <t>-609.204974395868 290.724116864679 -103.204428075302</t>
  </si>
  <si>
    <t>-615.725746643129 294.045900554855 312.306161913158</t>
  </si>
  <si>
    <t>-632.737775584348 318.16977627293 774.446686555937</t>
  </si>
  <si>
    <t>-481.221321046083 317.728881165668 828.542979911571</t>
  </si>
  <si>
    <t>-546.621186024513 117.709768445938 -102.943257677618</t>
  </si>
  <si>
    <t>-536.079318027614 102.819510797829 312.231101743949</t>
  </si>
  <si>
    <t>-566.697346062397 44.7493853831629 770.610858787473</t>
  </si>
  <si>
    <t>-415.706101021676 61.2618648675209 823.646759496321</t>
  </si>
  <si>
    <t>9763-20170724T120956.741698900.bin</t>
  </si>
  <si>
    <t>-577.308509676363 204.855498646395 -101.361411157824</t>
  </si>
  <si>
    <t>-596.796009761772 197.4097058518 -210.091840973105</t>
  </si>
  <si>
    <t>-607.736772049005 193.57953607717 -302.24084423713</t>
  </si>
  <si>
    <t>-616.279385840095 190.716355413406 -385.649380283755</t>
  </si>
  <si>
    <t>-622.89895186542 188.510424724847 -469.252219979601</t>
  </si>
  <si>
    <t>-630.438463615758 185.926851362037 -591.650809486375</t>
  </si>
  <si>
    <t>-615.571954141693 185.543143332746 -668.586207370535</t>
  </si>
  <si>
    <t>-631.399677920589 218.127367208159 -538.336067978754</t>
  </si>
  <si>
    <t>-656.140264820051 370.998907679268 -519.470284019803</t>
  </si>
  <si>
    <t>-720.389690088711 447.795913333468 -255.74160061957</t>
  </si>
  <si>
    <t>-499.117057480431 447.002391682409 -185.127734092172</t>
  </si>
  <si>
    <t>-622.860654467334 155.993877440969 -537.550637124016</t>
  </si>
  <si>
    <t>-610.539092932667 3.29597979601772 -508.086318293113</t>
  </si>
  <si>
    <t>-438.605251527012 97.5506795967867 -305.81939369866</t>
  </si>
  <si>
    <t>-608.497702379473 291.362225297382 -103.219305865327</t>
  </si>
  <si>
    <t>-615.37432457721 294.398134308147 312.28772717575</t>
  </si>
  <si>
    <t>-632.735822939358 318.210549268141 774.43038850369</t>
  </si>
  <si>
    <t>-481.23104067393 317.948465942845 828.560384960652</t>
  </si>
  <si>
    <t>-546.39467563277 118.232545996002 -102.932289744827</t>
  </si>
  <si>
    <t>-535.991680840321 103.152616035991 312.238723548404</t>
  </si>
  <si>
    <t>-566.986025702654 44.7508515175466 770.553389814927</t>
  </si>
  <si>
    <t>-415.71827536075 60.5275024202795 823.022240864498</t>
  </si>
  <si>
    <t>9763-20170724T120956.774786000.bin</t>
  </si>
  <si>
    <t>-576.886950932899 205.372643819801 -101.351867409205</t>
  </si>
  <si>
    <t>-596.429493033409 197.9185878467 -210.071741697705</t>
  </si>
  <si>
    <t>-607.438498804033 194.092438375998 -302.212960357646</t>
  </si>
  <si>
    <t>-616.051537954089 191.23858363463 -385.614498168848</t>
  </si>
  <si>
    <t>-622.749971021121 189.047837132048 -469.211409480683</t>
  </si>
  <si>
    <t>-630.413673762649 186.49361791721 -591.602954973519</t>
  </si>
  <si>
    <t>-615.678682648281 186.093695790088 -668.563540204656</t>
  </si>
  <si>
    <t>-631.284215386465 218.686208992864 -538.282146927175</t>
  </si>
  <si>
    <t>-655.820281419762 371.584169920224 -519.374426684016</t>
  </si>
  <si>
    <t>-719.510726864145 448.018351593899 -255.404969265341</t>
  </si>
  <si>
    <t>-498.206333910071 446.921058563821 -184.894759836836</t>
  </si>
  <si>
    <t>-622.817603097248 156.542558976736 -537.5151973345</t>
  </si>
  <si>
    <t>-610.650679103537 3.83164548773698 -508.044302071148</t>
  </si>
  <si>
    <t>-438.343905601318 97.9477322672574 -306.230298043335</t>
  </si>
  <si>
    <t>-607.876327581598 291.928419799022 -103.227227355157</t>
  </si>
  <si>
    <t>-615.040694903583 294.681548038931 312.276909077565</t>
  </si>
  <si>
    <t>-632.730576383887 318.270229227969 774.416812684633</t>
  </si>
  <si>
    <t>-481.236754991618 318.128524307293 828.578005984468</t>
  </si>
  <si>
    <t>-546.168599684913 118.677603477149 -102.906580291507</t>
  </si>
  <si>
    <t>-535.833736286171 103.483470891004 312.261965296996</t>
  </si>
  <si>
    <t>-567.203739999917 44.7603885216699 770.523995580151</t>
  </si>
  <si>
    <t>-415.727010063474 60.039845465792 822.535046825786</t>
  </si>
  <si>
    <t>9763-20170724T120956.841970900.bin</t>
  </si>
  <si>
    <t>-575.963001241134 206.443853601531 -101.324593011344</t>
  </si>
  <si>
    <t>-595.583875600198 198.97719048308 -210.029631926561</t>
  </si>
  <si>
    <t>-606.691408820051 195.169062197352 -302.159661592495</t>
  </si>
  <si>
    <t>-615.406149682766 192.34631243129 -385.551562889988</t>
  </si>
  <si>
    <t>-622.218296367595 190.201203646614 -469.140727637224</t>
  </si>
  <si>
    <t>-630.060993082689 187.7294562433 -591.522411622574</t>
  </si>
  <si>
    <t>-615.56808936071 187.33908570422 -668.52914151138</t>
  </si>
  <si>
    <t>-630.80253467755 219.892873078326 -538.182062347991</t>
  </si>
  <si>
    <t>-655.053551172683 372.822323264551 -519.14663991124</t>
  </si>
  <si>
    <t>-718.372692003586 449.026306645554 -255.021303119494</t>
  </si>
  <si>
    <t>-497.059050438619 447.412178383428 -184.550115859224</t>
  </si>
  <si>
    <t>-622.436909933949 157.734933439081 -537.462795608078</t>
  </si>
  <si>
    <t>-610.508289427494 4.99017011290039 -508.06521936346</t>
  </si>
  <si>
    <t>-437.836368387538 98.8775703983993 -306.536598252663</t>
  </si>
  <si>
    <t>-606.593091985578 293.057541941179 -103.217769772058</t>
  </si>
  <si>
    <t>-614.495054091316 295.245316000246 312.276336042103</t>
  </si>
  <si>
    <t>-632.770155304361 318.328079460852 774.404061305243</t>
  </si>
  <si>
    <t>-481.304941057268 317.89446251226 828.643754864502</t>
  </si>
  <si>
    <t>-545.57663725629 119.756619634243 -102.830019847571</t>
  </si>
  <si>
    <t>-535.394959682591 104.21277541451 312.329384517066</t>
  </si>
  <si>
    <t>-567.477989876966 44.9094520529109 770.511872042015</t>
  </si>
  <si>
    <t>-415.87363982866 60.9745574900887 821.910699688024</t>
  </si>
  <si>
    <t>9763-20170724T120956.908147600.bin</t>
  </si>
  <si>
    <t>-574.830541753163 207.381050487804 -101.248611742029</t>
  </si>
  <si>
    <t>-594.493907696068 199.895372541349 -209.944615194903</t>
  </si>
  <si>
    <t>-605.654242855907 196.111238160493 -302.069231414944</t>
  </si>
  <si>
    <t>-614.422692996125 193.327276400519 -385.456903986673</t>
  </si>
  <si>
    <t>-621.293643303199 191.238325304498 -469.042574756012</t>
  </si>
  <si>
    <t>-629.227330073042 188.868079776631 -591.420624860203</t>
  </si>
  <si>
    <t>-614.905001656608 188.531498941632 -668.459361898135</t>
  </si>
  <si>
    <t>-629.912772423881 220.989592824522 -538.054088651074</t>
  </si>
  <si>
    <t>-654.076516607934 373.910532337274 -518.82821736739</t>
  </si>
  <si>
    <t>-717.458869521313 450.007245421283 -254.686934598843</t>
  </si>
  <si>
    <t>-496.24670278275 448.219193163762 -183.902014066391</t>
  </si>
  <si>
    <t>-621.579426078152 158.826574216348 -537.390262092865</t>
  </si>
  <si>
    <t>-609.694872731284 6.05659120747282 -508.12187511027</t>
  </si>
  <si>
    <t>-437.09879104162 99.9993955697364 -306.528666680022</t>
  </si>
  <si>
    <t>-605.260753899191 294.025497235719 -103.186361256277</t>
  </si>
  <si>
    <t>-613.870443270202 295.752429444339 312.295829453953</t>
  </si>
  <si>
    <t>-632.795445385068 318.413713143493 774.403098858591</t>
  </si>
  <si>
    <t>-481.355916690322 317.924680301804 828.713947205266</t>
  </si>
  <si>
    <t>-544.599347410247 120.657179886459 -102.708196580498</t>
  </si>
  <si>
    <t>-534.731238264075 104.702886602916 312.443166583676</t>
  </si>
  <si>
    <t>-567.49869028094 44.7663957023278 770.537049391536</t>
  </si>
  <si>
    <t>-415.688265276926 59.7356142493354 821.658028888584</t>
  </si>
  <si>
    <t>9763-20170724T120956.938882800.bin</t>
  </si>
  <si>
    <t>-574.242660887095 207.83576022063 -101.203768818221</t>
  </si>
  <si>
    <t>-593.908518985436 200.33991802357 -209.898581789122</t>
  </si>
  <si>
    <t>-605.08104263469 196.570697491878 -302.022525287295</t>
  </si>
  <si>
    <t>-613.863975413276 193.809280455516 -385.409386898065</t>
  </si>
  <si>
    <t>-620.752301318203 191.75266053459 -468.994384528136</t>
  </si>
  <si>
    <t>-628.714192287626 189.440381097949 -591.371642376246</t>
  </si>
  <si>
    <t>-614.430591471288 189.149025720454 -668.417705460879</t>
  </si>
  <si>
    <t>-629.386252637647 221.536885832421 -537.989812795592</t>
  </si>
  <si>
    <t>-653.54128617425 374.440501910153 -518.628201893841</t>
  </si>
  <si>
    <t>-717.087982381081 450.397121654722 -254.486309257108</t>
  </si>
  <si>
    <t>-495.922621808907 448.606008830697 -183.555260356176</t>
  </si>
  <si>
    <t>-621.054889013634 159.373325404258 -537.357304286998</t>
  </si>
  <si>
    <t>-609.16463017493 6.58541499067201 -508.172495295967</t>
  </si>
  <si>
    <t>-436.594649701976 100.613427611223 -306.458762511742</t>
  </si>
  <si>
    <t>-604.655082306617 294.469730383772 -103.155873970697</t>
  </si>
  <si>
    <t>-613.537484982525 295.986099081053 312.321437352477</t>
  </si>
  <si>
    <t>-632.798095926839 318.469770271423 774.410413859699</t>
  </si>
  <si>
    <t>-481.371407047364 318.156924870099 828.758126608549</t>
  </si>
  <si>
    <t>-544.046179942867 121.115113072812 -102.646335825469</t>
  </si>
  <si>
    <t>-534.366349345199 104.957846408651 312.501655184238</t>
  </si>
  <si>
    <t>-567.493020836176 44.7454013502286 770.539143068652</t>
  </si>
  <si>
    <t>-415.607716489838 59.2297358911121 821.577191862968</t>
  </si>
  <si>
    <t>9763-20170724T120956.976983400.bin</t>
  </si>
  <si>
    <t>-573.652052604542 208.282971541676 -101.15938795955</t>
  </si>
  <si>
    <t>-593.313247289285 200.773372601922 -209.854089139828</t>
  </si>
  <si>
    <t>-604.505473849845 197.020230469122 -301.976270504727</t>
  </si>
  <si>
    <t>-613.314781152571 194.284882445633 -385.361136390141</t>
  </si>
  <si>
    <t>-620.237703448305 192.26595824999 -468.944257017313</t>
  </si>
  <si>
    <t>-628.258706911505 190.021971867711 -591.318917251625</t>
  </si>
  <si>
    <t>-614.027205345998 189.786414999428 -668.374785241357</t>
  </si>
  <si>
    <t>-628.91268397403 222.087366110928 -537.918388533984</t>
  </si>
  <si>
    <t>-653.120789168803 374.963627419759 -518.431218959697</t>
  </si>
  <si>
    <t>-716.816561466562 450.818893153266 -254.296060336739</t>
  </si>
  <si>
    <t>-495.692273062259 448.937994505354 -183.239203243566</t>
  </si>
  <si>
    <t>-620.565698426652 159.925623799295 -537.325568249197</t>
  </si>
  <si>
    <t>-608.620385180814 7.12477448104437 -508.239989874366</t>
  </si>
  <si>
    <t>-436.131255154378 101.248952403581 -306.511973111346</t>
  </si>
  <si>
    <t>-604.05362255312 294.869611405958 -103.120185892145</t>
  </si>
  <si>
    <t>-613.212860318042 296.202373026139 312.351793093891</t>
  </si>
  <si>
    <t>-632.809215204849 318.508449764147 774.42199989577</t>
  </si>
  <si>
    <t>-481.3976173298 318.195495685397 828.811805208691</t>
  </si>
  <si>
    <t>-543.477537891419 121.600838168897 -102.58624406778</t>
  </si>
  <si>
    <t>-533.977584031504 105.262931624771 312.558757808955</t>
  </si>
  <si>
    <t>-567.483342345358 44.7749070319303 770.545232177232</t>
  </si>
  <si>
    <t>-415.608179840777 59.6127261153956 821.511823083518</t>
  </si>
  <si>
    <t>9763-20170724T120957.040155500.bin</t>
  </si>
  <si>
    <t>-572.68991113513 209.047968571298 -101.078566458739</t>
  </si>
  <si>
    <t>-592.303722784923 201.518192895496 -209.780478728414</t>
  </si>
  <si>
    <t>-603.530215974479 197.827338713465 -301.900906238936</t>
  </si>
  <si>
    <t>-612.397902702796 195.181020384253 -385.282606722456</t>
  </si>
  <si>
    <t>-619.405687410233 193.285753060643 -468.861504443083</t>
  </si>
  <si>
    <t>-627.578258943742 191.262291385295 -591.230020768791</t>
  </si>
  <si>
    <t>-613.439958218935 191.191298014177 -668.303388266881</t>
  </si>
  <si>
    <t>-628.219051926991 223.224457125114 -537.767197388755</t>
  </si>
  <si>
    <t>-652.707516126178 376.007645201782 -517.920964761873</t>
  </si>
  <si>
    <t>-716.726638291012 451.579185467437 -253.782609411413</t>
  </si>
  <si>
    <t>-495.675174352149 449.789844078467 -182.497452723005</t>
  </si>
  <si>
    <t>-619.765336003182 161.075973562621 -537.304154615653</t>
  </si>
  <si>
    <t>-607.538730453831 8.23501167699101 -508.505143828975</t>
  </si>
  <si>
    <t>-435.190612066876 102.657536400712 -306.831410065813</t>
  </si>
  <si>
    <t>-603.193154702288 295.52102550058 -103.056497635716</t>
  </si>
  <si>
    <t>-612.804404614968 296.504195497907 312.406210258692</t>
  </si>
  <si>
    <t>-632.833928768783 318.59529838448 774.446836596321</t>
  </si>
  <si>
    <t>-481.447491753723 318.168561384723 828.905879521149</t>
  </si>
  <si>
    <t>-542.458925641987 122.46617935172 -102.485042642784</t>
  </si>
  <si>
    <t>-533.280716160388 105.749850704096 312.652216050264</t>
  </si>
  <si>
    <t>-567.461225278045 44.8445861222729 770.539260896145</t>
  </si>
  <si>
    <t>-415.5641556743 59.8737202904586 821.384538516169</t>
  </si>
  <si>
    <t>9763-20170724T120957.078257500.bin</t>
  </si>
  <si>
    <t>-572.280341669172 209.401857427911 -101.040365368249</t>
  </si>
  <si>
    <t>-591.842624865178 201.862907271845 -209.750879617129</t>
  </si>
  <si>
    <t>-603.05610676528 198.217277050178 -301.874820689504</t>
  </si>
  <si>
    <t>-611.922520712371 195.63353191285 -385.258459740251</t>
  </si>
  <si>
    <t>-618.938662241068 193.824174177071 -468.838673970713</t>
  </si>
  <si>
    <t>-627.133574973757 191.951338315356 -591.208009668175</t>
  </si>
  <si>
    <t>-613.018173992986 191.994735925817 -668.285568789474</t>
  </si>
  <si>
    <t>-627.810914572275 223.841477190268 -537.702686409874</t>
  </si>
  <si>
    <t>-652.519329416146 376.567290079661 -517.66519539959</t>
  </si>
  <si>
    <t>-716.729195262206 451.879839855821 -253.499068542955</t>
  </si>
  <si>
    <t>-495.643454257873 450.320060094045 -182.314793178155</t>
  </si>
  <si>
    <t>-619.264469387437 161.704971576685 -537.324060162302</t>
  </si>
  <si>
    <t>-606.867070004157 8.8524796370416 -508.686394657847</t>
  </si>
  <si>
    <t>-434.475691995696 103.358269368245 -307.018648798711</t>
  </si>
  <si>
    <t>-602.850076302951 295.788977829226 -103.021694876582</t>
  </si>
  <si>
    <t>-612.709015961461 296.64745773401 312.43548432808</t>
  </si>
  <si>
    <t>-632.862698800829 318.634042532432 774.456029104062</t>
  </si>
  <si>
    <t>-481.482543120836 318.215251012041 828.932517908178</t>
  </si>
  <si>
    <t>-541.967835123222 122.908454153687 -102.445799828385</t>
  </si>
  <si>
    <t>-533.002059806546 105.958139305189 312.686572239081</t>
  </si>
  <si>
    <t>-567.448042026865 44.8856241928306 770.524732663185</t>
  </si>
  <si>
    <t>-415.583875327124 60.4223394413427 821.315680869231</t>
  </si>
  <si>
    <t>9763-20170724T120957.142436300.bin</t>
  </si>
  <si>
    <t>-571.400017027045 210.044088462465 -100.981972934341</t>
  </si>
  <si>
    <t>-590.815962083397 202.485759665548 -209.71728741631</t>
  </si>
  <si>
    <t>-601.914410827973 198.915239253268 -301.8580779326</t>
  </si>
  <si>
    <t>-610.677150771247 196.434218762087 -385.255911301609</t>
  </si>
  <si>
    <t>-617.588903731719 194.763509369441 -468.847556360889</t>
  </si>
  <si>
    <t>-625.628691680827 193.134377812582 -591.230705485445</t>
  </si>
  <si>
    <t>-611.513846763624 193.424967709924 -668.307926265149</t>
  </si>
  <si>
    <t>-626.468702487498 224.904399396282 -537.656530452676</t>
  </si>
  <si>
    <t>-651.619541637306 377.50332376977 -517.219155015245</t>
  </si>
  <si>
    <t>-716.231409797168 452.14035461059 -252.959566997669</t>
  </si>
  <si>
    <t>-495.101002568827 451.192676219539 -181.903468705141</t>
  </si>
  <si>
    <t>-617.733184477016 162.793887511134 -537.403538985406</t>
  </si>
  <si>
    <t>-604.926472472288 9.91552098836428 -509.094282888003</t>
  </si>
  <si>
    <t>-432.297545666403 104.230580095546 -306.970291535079</t>
  </si>
  <si>
    <t>-602.118256428362 296.275790531229 -102.993722637581</t>
  </si>
  <si>
    <t>-612.403380603162 296.951437150453 312.45348839577</t>
  </si>
  <si>
    <t>-632.89393844074 318.736148514066 774.466365089866</t>
  </si>
  <si>
    <t>-481.524518461638 318.51422376021 828.973737247105</t>
  </si>
  <si>
    <t>-540.895269732426 123.715696687488 -102.374938637045</t>
  </si>
  <si>
    <t>-532.469304996993 106.238312825452 312.746887985875</t>
  </si>
  <si>
    <t>-567.344677857657 44.7690390733367 770.497743831635</t>
  </si>
  <si>
    <t>-415.376194326501 59.3702459808032 821.254205242426</t>
  </si>
  <si>
    <t>9763-20170724T120957.207610200.bin</t>
  </si>
  <si>
    <t>-570.522878768631 210.533535065261 -100.960608953007</t>
  </si>
  <si>
    <t>-589.785036822349 202.95467350159 -209.721994314889</t>
  </si>
  <si>
    <t>-600.792844093751 199.448623557893 -301.876078616316</t>
  </si>
  <si>
    <t>-609.486582406624 197.058265834349 -385.28366796007</t>
  </si>
  <si>
    <t>-616.341541890547 195.512845564522 -468.882433187672</t>
  </si>
  <si>
    <t>-624.310419776381 194.104922487933 -591.273093728959</t>
  </si>
  <si>
    <t>-610.171827836878 194.625707535615 -668.344667925051</t>
  </si>
  <si>
    <t>-625.280181580055 225.764026113923 -537.635351608582</t>
  </si>
  <si>
    <t>-650.85598773731 378.243626157643 -516.817702302215</t>
  </si>
  <si>
    <t>-716.132772280949 452.539458578574 -252.625273428987</t>
  </si>
  <si>
    <t>-495.031923584497 451.977347431332 -181.473089944014</t>
  </si>
  <si>
    <t>-616.347379492964 163.681146480587 -537.502823690888</t>
  </si>
  <si>
    <t>-603.069037273155 10.7892083437305 -509.507593874359</t>
  </si>
  <si>
    <t>-430.392786000858 105.151971351048 -306.574771274174</t>
  </si>
  <si>
    <t>-601.438649227852 296.619109284356 -102.979361034228</t>
  </si>
  <si>
    <t>-612.164663416383 297.106260700678 312.456945539157</t>
  </si>
  <si>
    <t>-632.931714425407 318.858730651019 774.467617287552</t>
  </si>
  <si>
    <t>-481.573028221634 318.923305821862 829.005374123891</t>
  </si>
  <si>
    <t>-539.843241611886 124.31494087057 -102.329927044271</t>
  </si>
  <si>
    <t>-532.001243189861 106.399481139075 312.784634322968</t>
  </si>
  <si>
    <t>-567.285532621737 44.7847233739371 770.468620587899</t>
  </si>
  <si>
    <t>-415.320446701316 59.6335301037459 821.163090382575</t>
  </si>
  <si>
    <t>9763-20170724T120957.242577500.bin</t>
  </si>
  <si>
    <t>-570.089823660688 210.647728484216 -100.956169532723</t>
  </si>
  <si>
    <t>-589.268827109135 203.058886734702 -209.731579732005</t>
  </si>
  <si>
    <t>-600.223283866159 199.583286685916 -301.893036646899</t>
  </si>
  <si>
    <t>-608.874704481016 197.234259930594 -385.306290366108</t>
  </si>
  <si>
    <t>-615.692626924989 195.746154408866 -468.909092931823</t>
  </si>
  <si>
    <t>-623.612499773029 194.440634642734 -591.304087902384</t>
  </si>
  <si>
    <t>-609.474000529629 195.059425449861 -668.374996867212</t>
  </si>
  <si>
    <t>-624.659516634209 226.046808447475 -537.636696121808</t>
  </si>
  <si>
    <t>-650.466050683925 378.464249460593 -516.625706709063</t>
  </si>
  <si>
    <t>-716.069194796213 452.628910272971 -252.477196610647</t>
  </si>
  <si>
    <t>-494.987384875275 452.293180019276 -181.264263038227</t>
  </si>
  <si>
    <t>-615.615080173229 163.980181093627 -537.55978182651</t>
  </si>
  <si>
    <t>-602.084562263006 11.0797867104068 -509.716597898465</t>
  </si>
  <si>
    <t>-429.476880199878 105.648205260659 -306.602395000218</t>
  </si>
  <si>
    <t>-601.121865926302 296.683566700664 -102.976853311765</t>
  </si>
  <si>
    <t>-612.131714278454 297.144929045428 312.452040068395</t>
  </si>
  <si>
    <t>-632.955749980391 318.922740715152 774.461961458271</t>
  </si>
  <si>
    <t>-481.600277932916 318.98640411771 829.008672815881</t>
  </si>
  <si>
    <t>-539.297112525588 124.492638885302 -102.312234188338</t>
  </si>
  <si>
    <t>-531.736002327285 106.336169069851 312.797132719007</t>
  </si>
  <si>
    <t>-567.219808703848 44.685023650595 770.465008487164</t>
  </si>
  <si>
    <t>-415.220030292236 59.1935530826454 821.154163935598</t>
  </si>
  <si>
    <t>9763-20170724T120957.275662100.bin</t>
  </si>
  <si>
    <t>-569.714657611688 210.697983936579 -100.94814645849</t>
  </si>
  <si>
    <t>-588.792001013782 203.119050567663 -209.742134717361</t>
  </si>
  <si>
    <t>-599.681335852813 199.679708381214 -301.912616983459</t>
  </si>
  <si>
    <t>-608.281226993645 197.374203328949 -385.332521346868</t>
  </si>
  <si>
    <t>-615.054670023881 195.941779090991 -468.939947972686</t>
  </si>
  <si>
    <t>-622.917055656995 194.730736652859 -591.339502451257</t>
  </si>
  <si>
    <t>-608.781688984532 195.428383597689 -668.41027210999</t>
  </si>
  <si>
    <t>-624.041874860025 226.288071430896 -537.644741013189</t>
  </si>
  <si>
    <t>-650.051182938847 378.642796510756 -516.450904806497</t>
  </si>
  <si>
    <t>-715.996660123983 452.657899025025 -252.345673012904</t>
  </si>
  <si>
    <t>-494.93539791218 452.626854921232 -181.068594441336</t>
  </si>
  <si>
    <t>-614.89230039049 164.236465642869 -537.618540412708</t>
  </si>
  <si>
    <t>-601.15554195234 11.3343709604096 -509.88490934291</t>
  </si>
  <si>
    <t>-428.567625676429 106.154979732825 -306.673784487421</t>
  </si>
  <si>
    <t>-600.86477981795 296.708342060103 -102.974406514466</t>
  </si>
  <si>
    <t>-612.104912378166 297.166039302689 312.448327844204</t>
  </si>
  <si>
    <t>-632.964868935212 319.003063670834 774.453484728071</t>
  </si>
  <si>
    <t>-481.614936812535 319.186471248122 829.015285803377</t>
  </si>
  <si>
    <t>-538.784500180595 124.582320304688 -102.30881558208</t>
  </si>
  <si>
    <t>-531.498812401375 106.272727599257 312.79870178026</t>
  </si>
  <si>
    <t>-567.181769459702 44.7254583393642 770.460722030592</t>
  </si>
  <si>
    <t>-415.211252719516 59.5614146460418 821.142876196894</t>
  </si>
  <si>
    <t>9763-20170724T120957.339760200.bin</t>
  </si>
  <si>
    <t>-569.046511546505 210.222201438908 -100.949370657906</t>
  </si>
  <si>
    <t>-587.920079893901 202.692122108675 -209.782339427872</t>
  </si>
  <si>
    <t>-598.690913578645 199.318222338406 -301.969189772488</t>
  </si>
  <si>
    <t>-607.203887584472 197.081732777865 -385.399802933132</t>
  </si>
  <si>
    <t>-613.910757216201 195.729851716469 -469.013965658222</t>
  </si>
  <si>
    <t>-621.697576975529 194.650510355464 -591.419497890596</t>
  </si>
  <si>
    <t>-607.558386134627 195.449743001443 -668.48872694686</t>
  </si>
  <si>
    <t>-622.931231495487 226.138430530106 -537.686738725018</t>
  </si>
  <si>
    <t>-649.360191245805 378.379194255358 -516.229628309233</t>
  </si>
  <si>
    <t>-716.307198123645 452.263019447948 -252.339721722203</t>
  </si>
  <si>
    <t>-495.353384265224 452.624733274737 -180.731134546407</t>
  </si>
  <si>
    <t>-613.630343896409 164.109496660192 -537.731379228318</t>
  </si>
  <si>
    <t>-599.416480930671 11.2091416378314 -510.207385891885</t>
  </si>
  <si>
    <t>-427.158980667176 106.603800415651 -306.691810237608</t>
  </si>
  <si>
    <t>-600.493695286137 296.296742901732 -102.959425544536</t>
  </si>
  <si>
    <t>-612.106738118616 296.855897270504 312.452969452733</t>
  </si>
  <si>
    <t>-632.982901967634 319.154492513146 774.441109457844</t>
  </si>
  <si>
    <t>-481.645394457831 319.652845553906 829.03537267951</t>
  </si>
  <si>
    <t>-537.804198215394 123.977873347849 -102.341631624944</t>
  </si>
  <si>
    <t>-530.845842669164 105.65809649736 312.771096552771</t>
  </si>
  <si>
    <t>-567.046860273426 44.6378047757717 770.473901519304</t>
  </si>
  <si>
    <t>-415.098461044775 59.5798170571863 821.191191630271</t>
  </si>
  <si>
    <t>9763-20170724T120957.372850500.bin</t>
  </si>
  <si>
    <t>-568.88584246993 209.841880230784 -100.944050908443</t>
  </si>
  <si>
    <t>-587.655395488208 202.338707861524 -209.796767006627</t>
  </si>
  <si>
    <t>-598.340363325659 199.005350526409 -301.995182678838</t>
  </si>
  <si>
    <t>-606.776029348561 196.810879139209 -385.434776718092</t>
  </si>
  <si>
    <t>-613.405302037977 195.508565105465 -469.055915442073</t>
  </si>
  <si>
    <t>-621.07869378693 194.508559901191 -591.469302799311</t>
  </si>
  <si>
    <t>-606.927290572478 195.362746284649 -668.535657244064</t>
  </si>
  <si>
    <t>-622.407828331349 225.954922972603 -537.714354375329</t>
  </si>
  <si>
    <t>-649.105087967344 378.138992892866 -516.167922390673</t>
  </si>
  <si>
    <t>-716.646014191692 452.076294063694 -252.444405799242</t>
  </si>
  <si>
    <t>-495.735077849189 452.632911656082 -180.704679132741</t>
  </si>
  <si>
    <t>-613.015503773152 163.939847379434 -537.796494585846</t>
  </si>
  <si>
    <t>-598.571431843484 11.0373909160176 -510.406584976285</t>
  </si>
  <si>
    <t>-426.666579111646 106.629480484355 -306.758759701144</t>
  </si>
  <si>
    <t>-600.509614606311 295.941382942815 -102.944085105746</t>
  </si>
  <si>
    <t>-612.165895756731 296.619111051402 312.466865008413</t>
  </si>
  <si>
    <t>-632.985103937457 319.217593079932 774.443991043587</t>
  </si>
  <si>
    <t>-481.654562324978 320.003796218755 829.054310855615</t>
  </si>
  <si>
    <t>-537.474221282898 123.602455527669 -102.358903161065</t>
  </si>
  <si>
    <t>-530.629554279744 105.317338447333 312.757256907533</t>
  </si>
  <si>
    <t>-566.991643214578 44.6122183003395 770.484280294059</t>
  </si>
  <si>
    <t>-415.030242443555 59.3367325443983 821.226325961965</t>
  </si>
  <si>
    <t>9763-20170724T120957.440034600.bin</t>
  </si>
  <si>
    <t>-568.839655881787 209.046739728649 -100.940365572793</t>
  </si>
  <si>
    <t>-587.432382072632 201.559894818991 -209.824400712491</t>
  </si>
  <si>
    <t>-597.963938047417 198.275317073045 -302.042318995543</t>
  </si>
  <si>
    <t>-606.257307511663 196.136565941813 -385.497653432749</t>
  </si>
  <si>
    <t>-612.740740843078 194.901787260148 -469.131157165495</t>
  </si>
  <si>
    <t>-620.196095192353 194.015368604513 -591.558845985034</t>
  </si>
  <si>
    <t>-606.012363904354 194.965184513289 -668.618157000742</t>
  </si>
  <si>
    <t>-621.719147625524 225.396850411367 -537.771223644094</t>
  </si>
  <si>
    <t>-648.981599926294 377.469634594599 -516.153331052157</t>
  </si>
  <si>
    <t>-717.547692179845 451.268640874957 -252.655749650887</t>
  </si>
  <si>
    <t>-496.767983388979 452.335695984063 -180.518990113397</t>
  </si>
  <si>
    <t>-612.130402658602 163.411867988062 -537.906168939879</t>
  </si>
  <si>
    <t>-597.232975701595 10.5202548856937 -510.695477235931</t>
  </si>
  <si>
    <t>-426.141766280104 106.354217887881 -306.77844215139</t>
  </si>
  <si>
    <t>-600.911390633098 295.054946628125 -102.921418483702</t>
  </si>
  <si>
    <t>-612.358723201693 296.124929801094 312.494525065435</t>
  </si>
  <si>
    <t>-633.019658656191 319.223944900143 774.465417117399</t>
  </si>
  <si>
    <t>-481.702436597218 320.101539802136 829.111079981993</t>
  </si>
  <si>
    <t>-536.991679473722 122.916382796179 -102.389255655945</t>
  </si>
  <si>
    <t>-530.564252145057 104.572316122441 312.73094913682</t>
  </si>
  <si>
    <t>-566.913867377761 44.5520821215523 770.504236737743</t>
  </si>
  <si>
    <t>-414.934986246292 59.1206174978779 821.238780898984</t>
  </si>
  <si>
    <t>9763-20170724T120957.507216600.bin</t>
  </si>
  <si>
    <t>-569.051665780348 208.395868752707 -100.968201040561</t>
  </si>
  <si>
    <t>-587.498439173094 200.903851265715 -209.876819934686</t>
  </si>
  <si>
    <t>-597.960501151722 197.639086182642 -302.10339269544</t>
  </si>
  <si>
    <t>-606.211512190929 195.526830286315 -385.563419852438</t>
  </si>
  <si>
    <t>-612.672956478654 194.330279953814 -469.199236080971</t>
  </si>
  <si>
    <t>-620.118296523644 193.512574603643 -591.628219181498</t>
  </si>
  <si>
    <t>-605.86400860989 194.555225163206 -668.673201658331</t>
  </si>
  <si>
    <t>-621.732239752897 224.850370296058 -537.817538518034</t>
  </si>
  <si>
    <t>-649.460454284892 376.836016013423 -516.159495551144</t>
  </si>
  <si>
    <t>-718.77912335295 450.490626247047 -252.818418492483</t>
  </si>
  <si>
    <t>-498.137764480826 451.889484656972 -180.265232435427</t>
  </si>
  <si>
    <t>-611.970377436294 162.892525981403 -537.997193804519</t>
  </si>
  <si>
    <t>-596.734765644902 10.0238568415668 -510.848851323446</t>
  </si>
  <si>
    <t>-426.023108842393 106.242570531822 -306.597935032444</t>
  </si>
  <si>
    <t>-601.462318461454 294.284946463594 -102.937618732476</t>
  </si>
  <si>
    <t>-612.731905987077 295.689244376892 312.482218687517</t>
  </si>
  <si>
    <t>-633.058833558011 319.24731984527 774.464061908654</t>
  </si>
  <si>
    <t>-481.744097080478 320.150938612833 829.116299105418</t>
  </si>
  <si>
    <t>-536.884098959515 122.373096292803 -102.4217822826</t>
  </si>
  <si>
    <t>-530.743523696878 103.942309434292 312.698894562472</t>
  </si>
  <si>
    <t>-566.863980926735 44.5444491529142 770.54867348914</t>
  </si>
  <si>
    <t>-414.944405801818 59.8656251780615 821.239089572069</t>
  </si>
  <si>
    <t>9763-20170724T120957.538873900.bin</t>
  </si>
  <si>
    <t>-569.218281641338 208.07010259765 -100.971898304903</t>
  </si>
  <si>
    <t>-587.599019536352 200.573009485776 -209.891253416884</t>
  </si>
  <si>
    <t>-598.027354781584 197.297159557852 -302.121177690946</t>
  </si>
  <si>
    <t>-606.256707828999 195.172107588601 -385.583115425391</t>
  </si>
  <si>
    <t>-612.705760633656 193.960839894656 -469.219738446751</t>
  </si>
  <si>
    <t>-620.143263043725 193.120009639349 -591.648919608363</t>
  </si>
  <si>
    <t>-605.836983944046 194.201084828693 -668.683705613178</t>
  </si>
  <si>
    <t>-621.800547824541 224.461501134674 -537.841824133902</t>
  </si>
  <si>
    <t>-649.744440672244 376.41188160507 -516.212282639749</t>
  </si>
  <si>
    <t>-719.288888250595 449.954937626434 -252.899691006958</t>
  </si>
  <si>
    <t>-498.663485732135 451.538834352722 -180.301714306356</t>
  </si>
  <si>
    <t>-611.959047620054 162.516167179235 -538.014182172485</t>
  </si>
  <si>
    <t>-596.583488127623 9.66638001808337 -510.844555268975</t>
  </si>
  <si>
    <t>-426.025295304236 106.045723409107 -306.543691971425</t>
  </si>
  <si>
    <t>-601.758278129045 293.914077682889 -102.947913465026</t>
  </si>
  <si>
    <t>-612.898042878139 295.510550825558 312.474731048414</t>
  </si>
  <si>
    <t>-633.082020327537 319.252127244426 774.464113301538</t>
  </si>
  <si>
    <t>-481.766570634749 320.142409381344 829.114455710662</t>
  </si>
  <si>
    <t>-536.909088542256 122.087138453769 -102.424924527424</t>
  </si>
  <si>
    <t>-530.871308319513 103.619920233686 312.695712898074</t>
  </si>
  <si>
    <t>-566.820785595902 44.4236298717235 770.57699345733</t>
  </si>
  <si>
    <t>-414.813128741975 58.8846550041044 821.256311901496</t>
  </si>
  <si>
    <t>9763-20170724T120957.606054200.bin</t>
  </si>
  <si>
    <t>-569.547444701044 207.62750139516 -100.989056174746</t>
  </si>
  <si>
    <t>-587.884960119295 200.104778922797 -209.914060983154</t>
  </si>
  <si>
    <t>-598.220700695581 196.8006231807 -302.153249700789</t>
  </si>
  <si>
    <t>-606.343968237615 194.645128424745 -385.62487111385</t>
  </si>
  <si>
    <t>-612.665034795285 193.398446126399 -469.270722076542</t>
  </si>
  <si>
    <t>-619.891562275372 192.500289708822 -591.712107006058</t>
  </si>
  <si>
    <t>-605.444071907547 193.622148354062 -668.72007834602</t>
  </si>
  <si>
    <t>-621.696879953892 223.858273390927 -537.919301766771</t>
  </si>
  <si>
    <t>-650.023758334218 375.759855939386 -516.426813362401</t>
  </si>
  <si>
    <t>-719.951106330098 449.370742644768 -253.234453788436</t>
  </si>
  <si>
    <t>-499.303270464945 451.198632569423 -180.710661376391</t>
  </si>
  <si>
    <t>-611.744315013019 161.930716326944 -538.05247816301</t>
  </si>
  <si>
    <t>-596.184958227484 9.11700475137013 -510.782390494804</t>
  </si>
  <si>
    <t>-425.883022762721 105.744736359131 -306.525309837039</t>
  </si>
  <si>
    <t>-602.224944430317 293.422983206995 -102.976127074789</t>
  </si>
  <si>
    <t>-613.136880422073 295.305487305016 312.451367238589</t>
  </si>
  <si>
    <t>-633.118397738389 319.288028880245 774.459177827247</t>
  </si>
  <si>
    <t>-481.794044372443 320.353204311775 829.0819141677</t>
  </si>
  <si>
    <t>-537.105408339432 121.719742135609 -102.420153067688</t>
  </si>
  <si>
    <t>-531.122968718588 103.325456084626 312.704425276403</t>
  </si>
  <si>
    <t>-566.803738649975 44.4774459532503 770.635250610008</t>
  </si>
  <si>
    <t>-414.86450234626 59.8814338600594 821.24154341033</t>
  </si>
  <si>
    <t>9763-20170724T120957.640755200.bin</t>
  </si>
  <si>
    <t>-569.709091862616 207.478099462173 -100.99057362423</t>
  </si>
  <si>
    <t>-588.023146099184 199.937319975907 -209.918217764369</t>
  </si>
  <si>
    <t>-598.253516748204 196.619967317261 -302.168830159022</t>
  </si>
  <si>
    <t>-606.247055011487 194.450689200121 -385.65246774648</t>
  </si>
  <si>
    <t>-612.403826115528 193.18760005423 -469.310379035857</t>
  </si>
  <si>
    <t>-619.352603765976 192.260580761942 -591.76772895232</t>
  </si>
  <si>
    <t>-604.779184618165 193.378603404878 -668.751905244076</t>
  </si>
  <si>
    <t>-621.296383834723 223.628500138352 -537.985478509925</t>
  </si>
  <si>
    <t>-649.751064329854 375.516960111233 -516.586682046057</t>
  </si>
  <si>
    <t>-719.879995276278 449.254496431157 -253.483594684959</t>
  </si>
  <si>
    <t>-499.208754701139 451.209033403456 -181.03408817278</t>
  </si>
  <si>
    <t>-611.31067505208 161.706142526374 -538.083407797696</t>
  </si>
  <si>
    <t>-595.715942201454 8.91152157038664 -510.733405286826</t>
  </si>
  <si>
    <t>-425.543987172574 105.719732188482 -306.546320666458</t>
  </si>
  <si>
    <t>-602.428966160818 293.282052542323 -102.989382947599</t>
  </si>
  <si>
    <t>-613.160118032213 295.186622639771 312.442679579275</t>
  </si>
  <si>
    <t>-633.127183597951 319.325722530624 774.451088682149</t>
  </si>
  <si>
    <t>-481.802101027871 320.591201655427 829.06722015114</t>
  </si>
  <si>
    <t>-537.21900160222 121.579913840542 -102.407577621269</t>
  </si>
  <si>
    <t>-531.251197022301 103.24075725063 312.719648438713</t>
  </si>
  <si>
    <t>-566.776002897744 44.4475502297735 770.672421618242</t>
  </si>
  <si>
    <t>-414.824133440204 59.8162513056168 821.2517887436</t>
  </si>
  <si>
    <t>9763-20170724T120957.676851600.bin</t>
  </si>
  <si>
    <t>-569.84495365669 207.360533485586 -100.983811499808</t>
  </si>
  <si>
    <t>-588.124501128762 199.8001288098 -209.915847732415</t>
  </si>
  <si>
    <t>-598.263067288968 196.460963807154 -302.175733298559</t>
  </si>
  <si>
    <t>-606.148677142927 194.267325357726 -385.669145265232</t>
  </si>
  <si>
    <t>-612.172380872591 192.9753593972 -469.336132920354</t>
  </si>
  <si>
    <t>-618.899466446191 191.999668244991 -591.805417090886</t>
  </si>
  <si>
    <t>-604.243890141445 193.09054091397 -668.774573823138</t>
  </si>
  <si>
    <t>-620.959077391398 223.3860488946 -538.038385809507</t>
  </si>
  <si>
    <t>-649.490941926354 375.276448331348 -516.739327501803</t>
  </si>
  <si>
    <t>-719.781884586902 449.161093270248 -253.720674556309</t>
  </si>
  <si>
    <t>-499.112631062563 451.205395036831 -181.267547453787</t>
  </si>
  <si>
    <t>-610.936270624762 161.46959166522 -538.095602934289</t>
  </si>
  <si>
    <t>-595.290698277118 8.70134138608864 -510.648198640959</t>
  </si>
  <si>
    <t>-425.260668743336 105.656778602948 -306.523038758412</t>
  </si>
  <si>
    <t>-602.612093333466 293.137774243794 -102.991191270177</t>
  </si>
  <si>
    <t>-613.203478835464 295.099333104178 312.444248563569</t>
  </si>
  <si>
    <t>-633.153076011821 319.33128071803 774.445733409047</t>
  </si>
  <si>
    <t>-481.830387697006 320.485857091428 829.071146794077</t>
  </si>
  <si>
    <t>-537.296224629843 121.49606134038 -102.383710881484</t>
  </si>
  <si>
    <t>-531.429710378627 103.162462479914 312.745269391504</t>
  </si>
  <si>
    <t>-566.756827543163 44.4298154770156 770.711633769956</t>
  </si>
  <si>
    <t>-414.757799105009 59.4020234610489 821.268063208883</t>
  </si>
  <si>
    <t>9763-20170724T120957.740053600.bin</t>
  </si>
  <si>
    <t>-570.107079586173 207.323554652005 -100.959515330378</t>
  </si>
  <si>
    <t>-588.265126118843 199.75143181034 -209.91108913838</t>
  </si>
  <si>
    <t>-598.248910662337 196.374208311593 -302.186450370239</t>
  </si>
  <si>
    <t>-605.974182432786 194.132866184415 -385.693586162965</t>
  </si>
  <si>
    <t>-611.817834447754 192.778998300511 -469.372440615913</t>
  </si>
  <si>
    <t>-618.260392225516 191.697499335626 -591.856170397847</t>
  </si>
  <si>
    <t>-603.522851576804 192.702581743732 -668.810702011882</t>
  </si>
  <si>
    <t>-620.482708230143 223.124179230972 -538.119137041113</t>
  </si>
  <si>
    <t>-649.261217920319 375.001063636116 -517.079806777262</t>
  </si>
  <si>
    <t>-719.93346748821 449.331338026203 -254.289020305877</t>
  </si>
  <si>
    <t>-499.3543578178 451.571828322221 -181.567756749491</t>
  </si>
  <si>
    <t>-610.384228119573 161.219873979342 -538.10354271809</t>
  </si>
  <si>
    <t>-594.7748722363 8.49622001534294 -510.359794496903</t>
  </si>
  <si>
    <t>-424.841325585478 105.197535337635 -306.41810581854</t>
  </si>
  <si>
    <t>-602.965510071671 292.937268181036 -102.983966073394</t>
  </si>
  <si>
    <t>-613.47119931462 295.055932588413 312.452830165454</t>
  </si>
  <si>
    <t>-633.217641267893 319.332343431385 774.445298459382</t>
  </si>
  <si>
    <t>-481.891813845308 320.315725041683 829.065491811706</t>
  </si>
  <si>
    <t>-537.4855156082 121.590712339648 -102.34263069644</t>
  </si>
  <si>
    <t>-531.981163685677 102.970664542313 312.778506515312</t>
  </si>
  <si>
    <t>-566.711083156138 44.3962980846802 770.794708037829</t>
  </si>
  <si>
    <t>-414.758898630394 60.018911656611 821.295106709741</t>
  </si>
  <si>
    <t>9763-20170724T120957.808219400.bin</t>
  </si>
  <si>
    <t>-570.290729025561 207.367627434235 -100.93535817922</t>
  </si>
  <si>
    <t>-588.400396581204 199.775850310802 -209.89364081635</t>
  </si>
  <si>
    <t>-598.276860658778 196.326095787362 -302.177945775009</t>
  </si>
  <si>
    <t>-605.879810103599 193.994368572187 -385.693747096149</t>
  </si>
  <si>
    <t>-611.576755300759 192.524372719042 -469.38087978579</t>
  </si>
  <si>
    <t>-617.779129814853 191.244317645445 -591.874874937345</t>
  </si>
  <si>
    <t>-602.988433671542 192.120012313646 -668.820896607608</t>
  </si>
  <si>
    <t>-620.121430403597 222.75566896823 -538.192652458269</t>
  </si>
  <si>
    <t>-649.013471244384 374.653383719204 -517.474498988656</t>
  </si>
  <si>
    <t>-719.887796656088 449.374348199897 -254.848812215866</t>
  </si>
  <si>
    <t>-499.374375272469 451.726923537874 -181.932499736746</t>
  </si>
  <si>
    <t>-609.993740816183 160.85628521251 -538.058461395563</t>
  </si>
  <si>
    <t>-594.502882593538 8.20325841195336 -509.893459724474</t>
  </si>
  <si>
    <t>-424.489915592038 104.751770775642 -306.465809517651</t>
  </si>
  <si>
    <t>-603.196254915891 292.936493999658 -103.005146764836</t>
  </si>
  <si>
    <t>-613.595262404411 295.16421705697 312.433750977522</t>
  </si>
  <si>
    <t>-633.257817268894 319.396095777811 774.438945279215</t>
  </si>
  <si>
    <t>-481.921705044786 320.43786683861 829.029553808004</t>
  </si>
  <si>
    <t>-537.598486400391 121.674715922864 -102.303835219757</t>
  </si>
  <si>
    <t>-532.400678359374 102.856108689085 312.812334233905</t>
  </si>
  <si>
    <t>-566.64227917454 44.3452568314497 770.880588688874</t>
  </si>
  <si>
    <t>-414.71085668291 60.230424942494 821.361493013219</t>
  </si>
  <si>
    <t>9763-20170724T120957.840127800.bin</t>
  </si>
  <si>
    <t>-570.35449069069 207.402384799193 -100.931229616498</t>
  </si>
  <si>
    <t>-588.467914240649 199.797248889266 -209.887894171428</t>
  </si>
  <si>
    <t>-598.328714941542 196.295983722987 -302.17185550236</t>
  </si>
  <si>
    <t>-605.910974729364 193.901391755943 -385.687944734573</t>
  </si>
  <si>
    <t>-611.58132838401 192.351692862708 -469.3752826832</t>
  </si>
  <si>
    <t>-617.739122427109 190.935776451682 -591.870206897489</t>
  </si>
  <si>
    <t>-602.93465220165 191.729007409125 -668.814330203783</t>
  </si>
  <si>
    <t>-620.094705679948 222.507684630606 -538.224064608246</t>
  </si>
  <si>
    <t>-648.977960370676 374.433883460478 -517.69678302866</t>
  </si>
  <si>
    <t>-719.837365273166 449.475078991801 -255.158486371485</t>
  </si>
  <si>
    <t>-499.366855107 451.611005700882 -182.105751387611</t>
  </si>
  <si>
    <t>-609.979522283311 160.606552619988 -538.016940442237</t>
  </si>
  <si>
    <t>-594.551149045584 7.98340239702816 -509.62090634645</t>
  </si>
  <si>
    <t>-424.557894260474 104.653435535259 -306.451870007506</t>
  </si>
  <si>
    <t>-603.274740030692 292.995247495311 -103.011413834702</t>
  </si>
  <si>
    <t>-613.63377259466 295.226581157681 312.42850365566</t>
  </si>
  <si>
    <t>-633.28697405659 319.411771303669 774.440619955321</t>
  </si>
  <si>
    <t>-481.948698924704 320.569314222511 829.022742599582</t>
  </si>
  <si>
    <t>-537.663526871096 121.669531859073 -102.27602230905</t>
  </si>
  <si>
    <t>-532.472340361567 102.853853153585 312.840429206655</t>
  </si>
  <si>
    <t>-566.576947001759 44.2039707275728 770.918508546138</t>
  </si>
  <si>
    <t>-414.53644299365 58.9597679515298 821.413641595789</t>
  </si>
  <si>
    <t>9763-20170724T120957.878233000.bin</t>
  </si>
  <si>
    <t>-570.416261933088 207.502476743645 -100.923878318903</t>
  </si>
  <si>
    <t>-588.557683699196 199.88766782985 -209.875113157439</t>
  </si>
  <si>
    <t>-598.421071165051 196.330714483675 -302.156891542148</t>
  </si>
  <si>
    <t>-605.998454202141 193.866466044943 -385.671084168537</t>
  </si>
  <si>
    <t>-611.657630154329 192.227111994632 -469.357601462938</t>
  </si>
  <si>
    <t>-617.792852488589 190.65773986197 -591.851767456914</t>
  </si>
  <si>
    <t>-602.98664315562 191.362124534039 -668.796470583653</t>
  </si>
  <si>
    <t>-620.149028940666 222.298213007303 -538.246009689253</t>
  </si>
  <si>
    <t>-648.995703296668 374.256194571719 -517.926535275503</t>
  </si>
  <si>
    <t>-719.767377792981 449.58969765889 -255.448289921088</t>
  </si>
  <si>
    <t>-499.317111856215 451.538998539775 -182.329078844976</t>
  </si>
  <si>
    <t>-610.052585196806 160.394368484075 -537.958624560457</t>
  </si>
  <si>
    <t>-594.672675596538 7.81069570492878 -509.338513598022</t>
  </si>
  <si>
    <t>-424.75789558867 104.641058775455 -306.415866749138</t>
  </si>
  <si>
    <t>-603.328278655697 293.116297440807 -103.008466180376</t>
  </si>
  <si>
    <t>-613.68178108681 295.337185034005 312.431635266186</t>
  </si>
  <si>
    <t>-633.315415481671 319.431379580579 774.444792886351</t>
  </si>
  <si>
    <t>-481.975040393032 320.53888274987 829.022233401392</t>
  </si>
  <si>
    <t>-537.750106327988 121.767458578599 -102.24814121704</t>
  </si>
  <si>
    <t>-532.491857285994 102.963916551093 312.86799212654</t>
  </si>
  <si>
    <t>-566.566912638282 44.269979620557 770.945915794031</t>
  </si>
  <si>
    <t>-414.567431571421 59.5199293994838 821.417780819551</t>
  </si>
  <si>
    <t>9763-20170724T120957.939400100.bin</t>
  </si>
  <si>
    <t>-570.511528477062 207.802887300119 -100.900453483846</t>
  </si>
  <si>
    <t>-588.786791568102 200.127070035281 -209.825179063462</t>
  </si>
  <si>
    <t>-598.720288142288 196.466449277487 -302.095256948295</t>
  </si>
  <si>
    <t>-606.345158294206 193.886935644433 -385.601799669473</t>
  </si>
  <si>
    <t>-612.03672240326 192.109304205008 -469.283320860738</t>
  </si>
  <si>
    <t>-618.203587695005 190.311812559759 -591.77264498833</t>
  </si>
  <si>
    <t>-603.420790893312 190.854156223038 -668.723204005629</t>
  </si>
  <si>
    <t>-620.519657855658 222.056335833284 -538.22678769778</t>
  </si>
  <si>
    <t>-649.208989359167 374.092495086755 -518.240699055045</t>
  </si>
  <si>
    <t>-719.742975580417 449.760203669127 -255.79467918069</t>
  </si>
  <si>
    <t>-499.291046523607 451.529017918729 -182.675885206577</t>
  </si>
  <si>
    <t>-610.475573237372 160.144767102136 -537.824000330947</t>
  </si>
  <si>
    <t>-595.358939504387 7.6047415978951 -508.811251276385</t>
  </si>
  <si>
    <t>-425.318226019278 104.585358020615 -306.499514709157</t>
  </si>
  <si>
    <t>-603.399219143969 293.45780923673 -103.004549907356</t>
  </si>
  <si>
    <t>-613.699586696127 295.592405049679 312.437328712027</t>
  </si>
  <si>
    <t>-633.38233879017 319.44394252839 774.45437698621</t>
  </si>
  <si>
    <t>-482.035209537206 320.357104387092 829.016608809502</t>
  </si>
  <si>
    <t>-537.856138176029 122.025813670002 -102.192218443977</t>
  </si>
  <si>
    <t>-532.440351100546 103.324639658788 312.926479771527</t>
  </si>
  <si>
    <t>-566.516973671637 44.3059950641366 770.978052126093</t>
  </si>
  <si>
    <t>-414.588491889748 60.3382206407036 821.421273757197</t>
  </si>
  <si>
    <t>9763-20170724T120957.976497500.bin</t>
  </si>
  <si>
    <t>-570.52482077077 207.991105103868 -100.891510445865</t>
  </si>
  <si>
    <t>-588.860635100459 200.285801518946 -209.803870258653</t>
  </si>
  <si>
    <t>-598.823155239957 196.56615362247 -302.068560657738</t>
  </si>
  <si>
    <t>-606.466331138749 193.919586997389 -385.571238464272</t>
  </si>
  <si>
    <t>-612.168831254914 192.060170607795 -469.250136611019</t>
  </si>
  <si>
    <t>-618.343998552827 190.126838557012 -591.737076293636</t>
  </si>
  <si>
    <t>-603.568617029835 190.576535976886 -668.689757387627</t>
  </si>
  <si>
    <t>-620.629549707021 221.935022930965 -538.227805882849</t>
  </si>
  <si>
    <t>-649.18156284289 374.020100844366 -518.393838362621</t>
  </si>
  <si>
    <t>-719.65951519574 449.862467609395 -255.983119357758</t>
  </si>
  <si>
    <t>-499.227246844872 451.458498803068 -182.801262142736</t>
  </si>
  <si>
    <t>-610.639261009505 160.015116655585 -537.754147222913</t>
  </si>
  <si>
    <t>-595.658325369602 7.49924204414219 -508.583420038176</t>
  </si>
  <si>
    <t>-425.432852721256 104.475918266527 -306.38336338397</t>
  </si>
  <si>
    <t>-603.353072791151 293.686142278277 -103.00721578553</t>
  </si>
  <si>
    <t>-613.65479267966 295.741513032918 312.435055791175</t>
  </si>
  <si>
    <t>-633.405236302625 319.477616768706 774.453805204346</t>
  </si>
  <si>
    <t>-482.052826806536 320.378899123321 829.001486515923</t>
  </si>
  <si>
    <t>-537.916884780133 122.174048800469 -102.160603459496</t>
  </si>
  <si>
    <t>-532.395764197294 103.518510977811 312.958737123802</t>
  </si>
  <si>
    <t>-566.491798423935 44.3196386401696 770.987476767922</t>
  </si>
  <si>
    <t>-414.585297410848 60.6009466962871 821.417195853066</t>
  </si>
  <si>
    <t>9763-20170724T120958.043679900.bin</t>
  </si>
  <si>
    <t>-570.437525287118 208.476782062248 -100.864753436907</t>
  </si>
  <si>
    <t>-588.857950200644 200.734824295292 -209.760310733957</t>
  </si>
  <si>
    <t>-598.920084132626 196.896880402582 -302.009224564879</t>
  </si>
  <si>
    <t>-606.667885556386 194.110300376056 -385.497864134316</t>
  </si>
  <si>
    <t>-612.490703520908 192.078233174051 -469.164433493092</t>
  </si>
  <si>
    <t>-618.860459123818 189.856980700295 -591.636567556331</t>
  </si>
  <si>
    <t>-604.158966000593 190.12098114121 -668.604126142333</t>
  </si>
  <si>
    <t>-621.019535540369 221.797727947001 -538.200808283043</t>
  </si>
  <si>
    <t>-649.32095823158 373.973223634219 -518.712091962041</t>
  </si>
  <si>
    <t>-719.574895481039 450.504724161746 -256.441362889072</t>
  </si>
  <si>
    <t>-499.128922347107 451.754704978147 -183.293811381196</t>
  </si>
  <si>
    <t>-611.111378681688 159.865596110171 -537.592880896678</t>
  </si>
  <si>
    <t>-596.311872835292 7.39746586950719 -508.073161869519</t>
  </si>
  <si>
    <t>-425.638583598274 104.462170215349 -306.280171169625</t>
  </si>
  <si>
    <t>-603.152131761683 294.310140962074 -103.02287256456</t>
  </si>
  <si>
    <t>-613.513042773235 295.91121361302 312.419850874802</t>
  </si>
  <si>
    <t>-633.459263954648 319.517886331956 774.447150036326</t>
  </si>
  <si>
    <t>-482.103984264911 320.427497924632 828.986729126869</t>
  </si>
  <si>
    <t>-537.94691488521 122.553595195122 -102.10534658573</t>
  </si>
  <si>
    <t>-532.380757148145 103.8637811806 313.011913052488</t>
  </si>
  <si>
    <t>-566.447459573626 44.3622629835982 771.005711155664</t>
  </si>
  <si>
    <t>-414.555755279363 60.8559836330815 821.410815740752</t>
  </si>
  <si>
    <t>9763-20170724T120958.074762400.bin</t>
  </si>
  <si>
    <t>-570.326790300171 208.702589640558 -100.857762977465</t>
  </si>
  <si>
    <t>-588.792935981028 200.941922402563 -209.744301612096</t>
  </si>
  <si>
    <t>-598.933868496537 197.038743681985 -301.981782992003</t>
  </si>
  <si>
    <t>-606.770426731313 194.1755592112 -385.459464218298</t>
  </si>
  <si>
    <t>-612.700557947122 192.048834474755 -469.116307552198</t>
  </si>
  <si>
    <t>-619.248191569583 189.670626218506 -591.575950856651</t>
  </si>
  <si>
    <t>-604.609678246955 189.831898108473 -668.555906304109</t>
  </si>
  <si>
    <t>-621.309844303867 221.682856440085 -538.179307227496</t>
  </si>
  <si>
    <t>-649.510128337255 373.89598160723 -518.833963538128</t>
  </si>
  <si>
    <t>-719.508241134609 450.83359354785 -256.613732600895</t>
  </si>
  <si>
    <t>-498.985264680383 452.064622033372 -183.698476233923</t>
  </si>
  <si>
    <t>-611.440408859597 159.745537617787 -537.504166729698</t>
  </si>
  <si>
    <t>-596.69991665929 7.31106104181436 -507.806899767343</t>
  </si>
  <si>
    <t>-425.671437599342 104.504405357531 -306.31047733096</t>
  </si>
  <si>
    <t>-602.982063735196 294.556797898482 -103.016937062875</t>
  </si>
  <si>
    <t>-613.468259674172 296.042377607257 312.423147996454</t>
  </si>
  <si>
    <t>-633.491395088865 319.543738140947 774.444640603387</t>
  </si>
  <si>
    <t>-482.135441964953 320.244209737329 828.985567569371</t>
  </si>
  <si>
    <t>-537.879544745985 122.747295473819 -102.080662215027</t>
  </si>
  <si>
    <t>-532.348582757455 103.985123935549 313.033790051551</t>
  </si>
  <si>
    <t>-566.407477329712 44.3343502834211 771.016816514685</t>
  </si>
  <si>
    <t>-414.484839617864 60.5336949904945 821.424437503969</t>
  </si>
  <si>
    <t>9763-20170724T120958.142516700.bin</t>
  </si>
  <si>
    <t>-570.12159056779 209.117680663892 -100.815197684092</t>
  </si>
  <si>
    <t>-588.711600313566 201.295736540835 -209.676241130858</t>
  </si>
  <si>
    <t>-599.061795497307 197.272955223124 -301.885407779877</t>
  </si>
  <si>
    <t>-607.131799430303 194.277548906832 -385.336187000943</t>
  </si>
  <si>
    <t>-613.34079402935 191.996412382016 -468.968642501748</t>
  </si>
  <si>
    <t>-620.346987302148 189.369530494702 -591.397883605105</t>
  </si>
  <si>
    <t>-605.895068038588 189.337175970563 -668.413143167496</t>
  </si>
  <si>
    <t>-622.194315150116 221.492291211419 -538.059811050679</t>
  </si>
  <si>
    <t>-650.247826613838 373.753334049482 -518.901227306377</t>
  </si>
  <si>
    <t>-719.603860070525 451.398522302934 -256.71899517453</t>
  </si>
  <si>
    <t>-498.904274601799 452.706701225502 -184.341326519312</t>
  </si>
  <si>
    <t>-612.351170368059 159.551976007883 -537.294119954221</t>
  </si>
  <si>
    <t>-597.652286264672 7.16752661922897 -507.291411840813</t>
  </si>
  <si>
    <t>-425.783926993074 104.731528737797 -306.485710682274</t>
  </si>
  <si>
    <t>-602.727583691243 295.018876236122 -103.007419555937</t>
  </si>
  <si>
    <t>-613.26203216112 296.226689926689 312.43233540407</t>
  </si>
  <si>
    <t>-633.529704832589 319.606632747562 774.441717677594</t>
  </si>
  <si>
    <t>-482.177270836124 320.215930676467 828.99362813251</t>
  </si>
  <si>
    <t>-537.731980032704 123.102874258523 -102.020640443569</t>
  </si>
  <si>
    <t>-532.166809298717 104.343950429024 313.093453559631</t>
  </si>
  <si>
    <t>-566.331952117332 44.286092404499 771.028635122581</t>
  </si>
  <si>
    <t>-414.37548404209 60.1843770116541 821.4299763306</t>
  </si>
  <si>
    <t>9763-20170724T120958.174602000.bin</t>
  </si>
  <si>
    <t>-570.010163616007 209.25687945 -100.802390566634</t>
  </si>
  <si>
    <t>-588.654544672268 201.415429940977 -209.652688566201</t>
  </si>
  <si>
    <t>-599.096363770461 197.344261418647 -301.84940845373</t>
  </si>
  <si>
    <t>-607.268508826782 194.293768160464 -385.288309491034</t>
  </si>
  <si>
    <t>-613.599713705244 191.946183105141 -468.90961871682</t>
  </si>
  <si>
    <t>-620.806766055922 189.211971894249 -591.324944820196</t>
  </si>
  <si>
    <t>-606.448154805275 189.07903866291 -668.357580860365</t>
  </si>
  <si>
    <t>-622.56277823325 221.382512440596 -538.0123668131</t>
  </si>
  <si>
    <t>-650.61380418958 373.653808645145 -518.943434653057</t>
  </si>
  <si>
    <t>-719.865749044923 451.687513903044 -256.849099061099</t>
  </si>
  <si>
    <t>-499.093542116101 452.987006397473 -184.693071105073</t>
  </si>
  <si>
    <t>-612.72587122181 159.441264312553 -537.208070094829</t>
  </si>
  <si>
    <t>-597.985725773624 7.07924498292095 -507.113149648727</t>
  </si>
  <si>
    <t>-425.768538147806 104.888673096296 -306.58941792925</t>
  </si>
  <si>
    <t>-602.604622637208 295.226219568324 -103.001566273614</t>
  </si>
  <si>
    <t>-613.101490182388 296.279353012246 312.439551971297</t>
  </si>
  <si>
    <t>-633.535748645794 319.645194133694 774.44255294102</t>
  </si>
  <si>
    <t>-482.19053413771 320.191518861999 829.01531514734</t>
  </si>
  <si>
    <t>-537.635510169508 123.190402672486 -102.000795510794</t>
  </si>
  <si>
    <t>-532.032206135058 104.500576830761 313.115960610005</t>
  </si>
  <si>
    <t>-566.304567708131 44.3034012130481 771.024804437772</t>
  </si>
  <si>
    <t>-414.311600941021 59.831466881725 821.431460710523</t>
  </si>
  <si>
    <t>9763-20170724T120958.240434600.bin</t>
  </si>
  <si>
    <t>-569.76775493781 209.48615090071 -100.796603509989</t>
  </si>
  <si>
    <t>-588.482840411767 201.611282691236 -209.632435521769</t>
  </si>
  <si>
    <t>-599.062984710288 197.480468159783 -301.8106477775</t>
  </si>
  <si>
    <t>-607.392944260108 194.366130580755 -385.231601681508</t>
  </si>
  <si>
    <t>-613.915467761405 191.947191490083 -468.836297713497</t>
  </si>
  <si>
    <t>-621.439600313005 189.101047398248 -591.229992126257</t>
  </si>
  <si>
    <t>-607.255886545161 188.829084248992 -668.294542200928</t>
  </si>
  <si>
    <t>-623.079376193248 221.316460521603 -537.94089831583</t>
  </si>
  <si>
    <t>-651.240796111842 373.580071106746 -518.973852159062</t>
  </si>
  <si>
    <t>-720.84866280289 452.353330596671 -257.1951075263</t>
  </si>
  <si>
    <t>-500.006798132012 453.824840720065 -185.255986688631</t>
  </si>
  <si>
    <t>-613.196796675566 159.383083203704 -537.108333086841</t>
  </si>
  <si>
    <t>-598.316802607005 7.04586476393615 -506.951094199293</t>
  </si>
  <si>
    <t>-425.691345285645 105.249495196309 -306.85762631732</t>
  </si>
  <si>
    <t>-602.306983581959 295.494007749572 -102.988691617094</t>
  </si>
  <si>
    <t>-612.859358917301 296.404635917362 312.451308383639</t>
  </si>
  <si>
    <t>-633.5638563684 319.731808043402 774.434662512581</t>
  </si>
  <si>
    <t>-482.226777662272 320.157806815804 829.030861680508</t>
  </si>
  <si>
    <t>-537.431616013525 123.363629293318 -101.979037827654</t>
  </si>
  <si>
    <t>-531.875016613606 104.69009033256 313.139074851284</t>
  </si>
  <si>
    <t>-566.230620385296 44.2867930683667 771.022274705678</t>
  </si>
  <si>
    <t>-414.268479829685 60.1164480430148 821.428319450098</t>
  </si>
  <si>
    <t>9763-20170724T120958.306610300.bin</t>
  </si>
  <si>
    <t>-569.728349602535 209.441617609079 -100.793655473472</t>
  </si>
  <si>
    <t>-588.416975490126 201.582592882757 -209.635136254275</t>
  </si>
  <si>
    <t>-599.05158813877 197.424633290256 -301.805895333713</t>
  </si>
  <si>
    <t>-607.463092116248 194.272635018273 -385.217215797145</t>
  </si>
  <si>
    <t>-614.100624239775 191.804306732144 -468.811433653856</t>
  </si>
  <si>
    <t>-621.830167445262 188.876179076189 -591.190328776432</t>
  </si>
  <si>
    <t>-607.766992239443 188.522909161557 -668.276661542979</t>
  </si>
  <si>
    <t>-623.425760585523 221.120019550398 -537.917401446874</t>
  </si>
  <si>
    <t>-651.834450289649 373.339723725545 -518.969477972266</t>
  </si>
  <si>
    <t>-722.311177924064 452.874751919634 -257.653887804026</t>
  </si>
  <si>
    <t>-501.330607689892 454.892942181735 -186.155461797945</t>
  </si>
  <si>
    <t>-613.45133926037 159.201770420638 -537.065811196259</t>
  </si>
  <si>
    <t>-598.318404992116 6.89316081621064 -506.905402230318</t>
  </si>
  <si>
    <t>-425.655057307626 105.619815420896 -307.232156677406</t>
  </si>
  <si>
    <t>-602.275082524513 295.50711033323 -102.99788468565</t>
  </si>
  <si>
    <t>-612.80659616507 296.367957351558 312.442784895162</t>
  </si>
  <si>
    <t>-633.604295988056 319.797248879276 774.424077346814</t>
  </si>
  <si>
    <t>-482.278415194343 320.077276391965 829.052172581724</t>
  </si>
  <si>
    <t>-537.377491281707 123.28718624706 -101.984133454646</t>
  </si>
  <si>
    <t>-531.918563955048 104.580206294853 313.13374888462</t>
  </si>
  <si>
    <t>-566.14896038991 44.2287435037049 771.024412219885</t>
  </si>
  <si>
    <t>-414.159874776857 59.7198983813162 821.454326881875</t>
  </si>
  <si>
    <t>9763-20170724T120958.341716100.bin</t>
  </si>
  <si>
    <t>-569.77734674452 209.335418261204 -100.797414788099</t>
  </si>
  <si>
    <t>-588.44161818848 201.47619412741 -209.643040596829</t>
  </si>
  <si>
    <t>-599.094350894581 197.31252667479 -301.811561001196</t>
  </si>
  <si>
    <t>-607.538089178916 194.153620034554 -385.219265027544</t>
  </si>
  <si>
    <t>-614.22398551411 191.678412598794 -468.809425722777</t>
  </si>
  <si>
    <t>-622.042004030617 188.74042787232 -591.182422861573</t>
  </si>
  <si>
    <t>-608.022968978909 188.380827841706 -668.276955403537</t>
  </si>
  <si>
    <t>-623.631049978629 220.983412004698 -537.908603771513</t>
  </si>
  <si>
    <t>-652.166134856902 373.18065108286 -518.953393871726</t>
  </si>
  <si>
    <t>-723.082960167882 453.009967152521 -257.846725735622</t>
  </si>
  <si>
    <t>-502.04406213423 455.309204855591 -186.537293863549</t>
  </si>
  <si>
    <t>-613.592056655466 159.075447076684 -537.063675045969</t>
  </si>
  <si>
    <t>-598.298470923487 6.77390136076247 -506.929945063544</t>
  </si>
  <si>
    <t>-425.620563278056 105.752857561929 -307.386648299536</t>
  </si>
  <si>
    <t>-602.38153247916 295.389551574167 -102.996365709959</t>
  </si>
  <si>
    <t>-612.856125684409 296.326826271073 312.445519679692</t>
  </si>
  <si>
    <t>-633.611931831214 319.828700455422 774.426294890541</t>
  </si>
  <si>
    <t>-482.290846039618 320.140836730084 829.067523027553</t>
  </si>
  <si>
    <t>-537.374529480164 123.183272646967 -101.996972832038</t>
  </si>
  <si>
    <t>-531.977181418455 104.456471366234 313.12079604561</t>
  </si>
  <si>
    <t>-566.111804655127 44.2240175558225 771.029903423057</t>
  </si>
  <si>
    <t>-414.144950673502 59.8862874705296 821.47396588684</t>
  </si>
  <si>
    <t>9763-20170724T120958.374804300.bin</t>
  </si>
  <si>
    <t>-569.942926480099 209.161162300659 -100.803564053067</t>
  </si>
  <si>
    <t>-588.593073470896 201.309376049856 -209.652247512918</t>
  </si>
  <si>
    <t>-599.261671875723 197.148240198934 -301.81880915853</t>
  </si>
  <si>
    <t>-607.730922591722 193.990518505187 -385.224184470545</t>
  </si>
  <si>
    <t>-614.453625542894 191.516578545959 -468.811379457081</t>
  </si>
  <si>
    <t>-622.338211843516 188.580561190797 -591.180265863032</t>
  </si>
  <si>
    <t>-608.353401630971 188.236644404896 -668.2808275118</t>
  </si>
  <si>
    <t>-623.933356296562 220.817393157688 -537.902662415717</t>
  </si>
  <si>
    <t>-652.643499522438 372.976676315875 -518.909497122537</t>
  </si>
  <si>
    <t>-723.918460550816 452.968452591872 -257.950184007745</t>
  </si>
  <si>
    <t>-502.802833481189 455.598522430175 -186.890373746117</t>
  </si>
  <si>
    <t>-613.823641430807 158.920535279865 -537.069028704837</t>
  </si>
  <si>
    <t>-598.346396804468 6.63038179033219 -506.972661799555</t>
  </si>
  <si>
    <t>-425.720689457935 105.884933168094 -307.547653029331</t>
  </si>
  <si>
    <t>-602.648005321331 295.187950785003 -102.995145262059</t>
  </si>
  <si>
    <t>-612.986022485574 296.229597670946 312.449988537201</t>
  </si>
  <si>
    <t>-633.634130745944 319.833549853945 774.427486733688</t>
  </si>
  <si>
    <t>-482.314492055539 320.047229320687 829.073181154791</t>
  </si>
  <si>
    <t>-537.464296668307 123.039142975834 -102.01750292875</t>
  </si>
  <si>
    <t>-532.070536646848 104.3432586155 313.101774743981</t>
  </si>
  <si>
    <t>-566.090979046531 44.2679374112379 771.034747144667</t>
  </si>
  <si>
    <t>-414.176660716812 60.4295484937202 821.479398165151</t>
  </si>
  <si>
    <t>9763-20170724T120958.443786400.bin</t>
  </si>
  <si>
    <t>-570.399571191747 208.711655216399 -100.838457962369</t>
  </si>
  <si>
    <t>-589.009661325384 200.853392560414 -209.693514613412</t>
  </si>
  <si>
    <t>-599.66324587176 196.705032786406 -301.862501127725</t>
  </si>
  <si>
    <t>-608.125814720317 193.564736660825 -385.269024041933</t>
  </si>
  <si>
    <t>-614.848889116116 191.116300010696 -468.856950822455</t>
  </si>
  <si>
    <t>-622.741423714259 188.227079833826 -591.226457555211</t>
  </si>
  <si>
    <t>-608.765357392851 187.96587060322 -668.329099288068</t>
  </si>
  <si>
    <t>-624.414083518801 220.430301468562 -537.930907650339</t>
  </si>
  <si>
    <t>-653.631964978584 372.487474409929 -518.899425177962</t>
  </si>
  <si>
    <t>-725.455788304782 452.605540569418 -258.129280815993</t>
  </si>
  <si>
    <t>-504.15202642316 455.879197403609 -187.684578812057</t>
  </si>
  <si>
    <t>-614.142332527446 158.559640056356 -537.132654512545</t>
  </si>
  <si>
    <t>-598.300322410791 6.28359382890062 -507.148955451303</t>
  </si>
  <si>
    <t>-425.928686234582 105.824066281543 -307.750883522344</t>
  </si>
  <si>
    <t>-603.344430145387 294.682548949162 -103.019929602415</t>
  </si>
  <si>
    <t>-613.285853398749 295.950427509218 312.434230528162</t>
  </si>
  <si>
    <t>-633.66309175394 319.820891080015 774.434321156461</t>
  </si>
  <si>
    <t>-482.34584913756 319.900671314882 829.086863604488</t>
  </si>
  <si>
    <t>-537.687588542144 122.609072115929 -102.063835412217</t>
  </si>
  <si>
    <t>-532.300374616308 104.041439235419 313.061276048698</t>
  </si>
  <si>
    <t>-566.020836710882 44.1932476322972 771.040343142662</t>
  </si>
  <si>
    <t>-414.152296049674 60.7640120584924 821.490083521904</t>
  </si>
  <si>
    <t>9763-20170724T120958.506956000.bin</t>
  </si>
  <si>
    <t>-570.968051608296 208.088524708327 -100.879378538744</t>
  </si>
  <si>
    <t>-589.486597475557 200.244534211132 -209.751055772182</t>
  </si>
  <si>
    <t>-600.059394424976 196.140267560664 -301.931272485255</t>
  </si>
  <si>
    <t>-608.446411203957 193.051976958558 -385.34744745999</t>
  </si>
  <si>
    <t>-615.091193374977 190.668760286853 -468.943489744299</t>
  </si>
  <si>
    <t>-622.866006147209 187.889203967345 -591.323085997284</t>
  </si>
  <si>
    <t>-608.817968827349 187.731252722175 -668.412924881129</t>
  </si>
  <si>
    <t>-624.653459741551 220.033857520839 -537.996070550046</t>
  </si>
  <si>
    <t>-654.340318579784 371.995709110754 -518.944896392239</t>
  </si>
  <si>
    <t>-727.231903413168 452.04246533956 -258.449339999579</t>
  </si>
  <si>
    <t>-505.796441012249 455.880831565852 -188.44821617297</t>
  </si>
  <si>
    <t>-614.255471027068 158.183894098036 -537.25197276174</t>
  </si>
  <si>
    <t>-598.145349635881 5.90405903241799 -507.432475388448</t>
  </si>
  <si>
    <t>-426.144155120817 105.575140173576 -307.819139046704</t>
  </si>
  <si>
    <t>-604.059221719223 294.062441435173 -103.043043571237</t>
  </si>
  <si>
    <t>-613.570693535599 295.655211978939 312.420050943311</t>
  </si>
  <si>
    <t>-633.681573935203 319.85019069482 774.426340471415</t>
  </si>
  <si>
    <t>-482.358684494113 320.180842491384 829.062410695678</t>
  </si>
  <si>
    <t>-538.07621437163 121.957291325974 -102.117794187672</t>
  </si>
  <si>
    <t>-532.687856556943 103.501597763664 313.012242030304</t>
  </si>
  <si>
    <t>-565.941200509838 44.0376729449274 771.06687896727</t>
  </si>
  <si>
    <t>-414.004734937254 59.8941745771799 821.541606012907</t>
  </si>
  <si>
    <t>9763-20170724T120958.539045300.bin</t>
  </si>
  <si>
    <t>-571.280538915759 207.748895858533 -100.900304879304</t>
  </si>
  <si>
    <t>-589.763828949657 199.933827474303 -209.779968058857</t>
  </si>
  <si>
    <t>-600.288208819551 195.85899575644 -301.967115859171</t>
  </si>
  <si>
    <t>-608.623972538117 192.799450686439 -385.389571100607</t>
  </si>
  <si>
    <t>-615.210035135286 190.447162943565 -468.991108221198</t>
  </si>
  <si>
    <t>-622.890868553799 187.715335728541 -591.377597141571</t>
  </si>
  <si>
    <t>-608.784513711809 187.599772981817 -668.456946472245</t>
  </si>
  <si>
    <t>-624.744217197542 219.835126971271 -538.037897721463</t>
  </si>
  <si>
    <t>-654.597490766204 371.772488209863 -519.001325916443</t>
  </si>
  <si>
    <t>-728.292394283857 451.842915030415 -258.739134203992</t>
  </si>
  <si>
    <t>-506.82173262524 455.983729298086 -188.866605648488</t>
  </si>
  <si>
    <t>-614.296852997333 157.993299012389 -537.313073564168</t>
  </si>
  <si>
    <t>-598.105555416812 5.71456516825378 -507.55288726676</t>
  </si>
  <si>
    <t>-426.301792102604 105.37568358959 -307.743028181308</t>
  </si>
  <si>
    <t>-604.415651298508 293.702654587572 -103.047219529092</t>
  </si>
  <si>
    <t>-613.768141293592 295.492881837561 312.418694978134</t>
  </si>
  <si>
    <t>-633.693466607391 319.861620554087 774.422910840201</t>
  </si>
  <si>
    <t>-482.365346369048 320.250655893822 829.044162178582</t>
  </si>
  <si>
    <t>-538.365467907938 121.639287981366 -102.153866771006</t>
  </si>
  <si>
    <t>-532.961949133546 103.260232928001 312.97938910375</t>
  </si>
  <si>
    <t>-565.949310896551 44.133228915548 771.084928432932</t>
  </si>
  <si>
    <t>-414.161519519956 61.4233608158609 821.536278411991</t>
  </si>
  <si>
    <t>9763-20170724T120958.604218400.bin</t>
  </si>
  <si>
    <t>-571.865467715471 206.771567960483 -100.963160164464</t>
  </si>
  <si>
    <t>-590.210472428372 199.029666833033 -209.871556339683</t>
  </si>
  <si>
    <t>-600.563352065208 195.024918990088 -302.081191605309</t>
  </si>
  <si>
    <t>-608.722520200073 192.030997556885 -385.523393305331</t>
  </si>
  <si>
    <t>-615.110182095169 189.747007270964 -469.142205191932</t>
  </si>
  <si>
    <t>-622.477145893185 187.117596281445 -591.550225657054</t>
  </si>
  <si>
    <t>-608.179554457815 187.056996337119 -668.594346901153</t>
  </si>
  <si>
    <t>-624.489607319772 219.18890600073 -538.187166263501</t>
  </si>
  <si>
    <t>-654.496949751717 371.098090290551 -519.175434882358</t>
  </si>
  <si>
    <t>-730.371036358829 451.582517674106 -259.668383348731</t>
  </si>
  <si>
    <t>-508.89329502208 456.163869031901 -189.845832446405</t>
  </si>
  <si>
    <t>-613.999570611602 157.35383688683 -537.49026713686</t>
  </si>
  <si>
    <t>-597.798668243739 5.05554233479484 -507.833426376119</t>
  </si>
  <si>
    <t>-426.485259816055 104.631415989492 -307.5618119054</t>
  </si>
  <si>
    <t>-605.010847245836 292.844312421654 -103.085252179217</t>
  </si>
  <si>
    <t>-614.136971096653 294.920898208575 312.384333426693</t>
  </si>
  <si>
    <t>-633.711984386932 319.858763230214 774.409385909545</t>
  </si>
  <si>
    <t>-482.384928318987 320.022814676322 829.034673884689</t>
  </si>
  <si>
    <t>-538.89821293868 120.577969773283 -102.221076891117</t>
  </si>
  <si>
    <t>-533.597035358831 102.342174952711 312.919771881609</t>
  </si>
  <si>
    <t>-565.883897952703 43.9604887732141 771.154555708806</t>
  </si>
  <si>
    <t>-414.018927237019 60.5324981148538 821.614844565071</t>
  </si>
  <si>
    <t>9763-20170724T120958.641321900.bin</t>
  </si>
  <si>
    <t>-572.12701558899 206.24172286099 -100.996495501762</t>
  </si>
  <si>
    <t>-590.360711225909 198.555530369699 -209.927429696585</t>
  </si>
  <si>
    <t>-600.594757845271 194.588235617758 -302.152028268741</t>
  </si>
  <si>
    <t>-608.636821741029 191.624730605349 -385.606639644833</t>
  </si>
  <si>
    <t>-614.897922250589 189.366337487249 -469.235752573022</t>
  </si>
  <si>
    <t>-622.069653438245 186.769669598907 -591.656037164694</t>
  </si>
  <si>
    <t>-607.653162007957 186.719027744149 -668.678042856692</t>
  </si>
  <si>
    <t>-624.172711597192 218.825852603045 -538.287365740631</t>
  </si>
  <si>
    <t>-654.248694646477 370.725389966281 -519.310876542741</t>
  </si>
  <si>
    <t>-731.280998986628 451.575986244408 -260.259307101257</t>
  </si>
  <si>
    <t>-509.800067856708 456.246912995088 -190.452860862067</t>
  </si>
  <si>
    <t>-613.672761734303 156.992314719604 -537.590850384894</t>
  </si>
  <si>
    <t>-597.489588046055 4.68027202047119 -507.996588720209</t>
  </si>
  <si>
    <t>-426.585071779255 104.152270751847 -307.433120939409</t>
  </si>
  <si>
    <t>-605.267286603409 292.372660771013 -103.102103839632</t>
  </si>
  <si>
    <t>-614.328295942796 294.651521447356 312.367904850157</t>
  </si>
  <si>
    <t>-633.703922128697 319.890694515214 774.400466905388</t>
  </si>
  <si>
    <t>-482.376388701437 320.24643811326 829.023347559856</t>
  </si>
  <si>
    <t>-539.158810109842 119.999690376844 -102.264931360979</t>
  </si>
  <si>
    <t>-534.017735286806 101.774152589631 312.878512325926</t>
  </si>
  <si>
    <t>-565.859859556031 43.888177061747 771.202245874603</t>
  </si>
  <si>
    <t>-413.935352758076 59.8810382134111 821.669965065862</t>
  </si>
  <si>
    <t>9763-20170724T120958.706495400.bin</t>
  </si>
  <si>
    <t>-572.758304659054 205.158429170315 -101.066506833269</t>
  </si>
  <si>
    <t>-590.63588679672 197.654816299137 -210.069201027782</t>
  </si>
  <si>
    <t>-600.577051539562 193.788163012488 -302.330071462278</t>
  </si>
  <si>
    <t>-608.359403916274 190.895140179129 -385.811728521993</t>
  </si>
  <si>
    <t>-614.366354515442 188.687703157007 -469.460862702401</t>
  </si>
  <si>
    <t>-621.173772333316 186.143768368312 -591.903228593744</t>
  </si>
  <si>
    <t>-606.522355142592 186.106972207403 -668.880754554908</t>
  </si>
  <si>
    <t>-623.43385438184 218.177109935195 -538.527168763262</t>
  </si>
  <si>
    <t>-653.58450838415 370.068990954165 -519.617038004945</t>
  </si>
  <si>
    <t>-732.924324894708 451.527296061733 -261.453786553125</t>
  </si>
  <si>
    <t>-511.517383898311 456.611899789298 -191.442014103832</t>
  </si>
  <si>
    <t>-612.939605880513 156.342892086532 -537.825916885492</t>
  </si>
  <si>
    <t>-596.876275111625 3.99573250222329 -508.332297034093</t>
  </si>
  <si>
    <t>-426.651468950056 103.060550096603 -307.116657281758</t>
  </si>
  <si>
    <t>-605.904221170919 291.355372092743 -103.122885141017</t>
  </si>
  <si>
    <t>-615.006736153934 294.058777398086 312.343646849653</t>
  </si>
  <si>
    <t>-633.707302334595 319.914053576561 774.380679603551</t>
  </si>
  <si>
    <t>-482.377003654799 320.245950698877 828.996415183118</t>
  </si>
  <si>
    <t>-539.788800004218 118.86434495171 -102.360780517969</t>
  </si>
  <si>
    <t>-535.151797738501 100.491925958337 312.781991979931</t>
  </si>
  <si>
    <t>-565.835004653977 43.7985353327467 771.318225116382</t>
  </si>
  <si>
    <t>-413.96622285449 60.385908334993 821.761835830342</t>
  </si>
  <si>
    <t>9763-20170724T120958.741594500.bin</t>
  </si>
  <si>
    <t>-573.125342534248 204.62694224833 -101.103935602166</t>
  </si>
  <si>
    <t>-590.724336745437 197.248374817616 -210.160530944148</t>
  </si>
  <si>
    <t>-600.494280655388 193.450662153788 -302.442507178969</t>
  </si>
  <si>
    <t>-608.148846509539 190.608001336182 -385.937800639649</t>
  </si>
  <si>
    <t>-614.055563783696 188.4398852451 -469.59506256623</t>
  </si>
  <si>
    <t>-620.747183141309 185.94323319541 -592.044706098369</t>
  </si>
  <si>
    <t>-605.99912221588 185.915811370513 -669.003723089559</t>
  </si>
  <si>
    <t>-623.057247596585 217.956198269463 -538.658582729436</t>
  </si>
  <si>
    <t>-653.150858213761 369.853348778129 -519.727848152653</t>
  </si>
  <si>
    <t>-733.807260208499 451.553374577203 -262.049260954314</t>
  </si>
  <si>
    <t>-512.460302287219 456.967975245557 -191.872761421842</t>
  </si>
  <si>
    <t>-612.564698345422 156.121191511051 -537.971180868746</t>
  </si>
  <si>
    <t>-596.544347197738 3.75645200064878 -508.542829675523</t>
  </si>
  <si>
    <t>-426.626256225408 102.672747727845 -306.971350448863</t>
  </si>
  <si>
    <t>-606.24225298249 290.863792322436 -103.150083559349</t>
  </si>
  <si>
    <t>-615.491753509605 293.798801952333 312.311654157533</t>
  </si>
  <si>
    <t>-633.710065842047 319.922167141012 774.369047250472</t>
  </si>
  <si>
    <t>-482.3755405761 320.229189603776 828.972869636523</t>
  </si>
  <si>
    <t>-540.155583762305 118.29863725261 -102.410639417448</t>
  </si>
  <si>
    <t>-535.851818092333 99.7825232594591 312.729385564955</t>
  </si>
  <si>
    <t>-565.831510699867 43.7803786024988 771.389418983303</t>
  </si>
  <si>
    <t>-414.009201810281 60.850375469885 821.811993721608</t>
  </si>
  <si>
    <t>9763-20170724T120958.804761700.bin</t>
  </si>
  <si>
    <t>-573.761478451499 203.656859535472 -101.160779932975</t>
  </si>
  <si>
    <t>-590.791337660544 196.504565633027 -210.322692576077</t>
  </si>
  <si>
    <t>-600.162570921758 192.84633271803 -302.651695778892</t>
  </si>
  <si>
    <t>-607.491856531585 190.113432363341 -386.179728549654</t>
  </si>
  <si>
    <t>-613.109010550593 188.039945365827 -469.859437493824</t>
  </si>
  <si>
    <t>-619.417330545969 185.667546768354 -592.331861176578</t>
  </si>
  <si>
    <t>-604.43815847475 185.693964517608 -669.246264034399</t>
  </si>
  <si>
    <t>-621.89507941522 217.626176018692 -538.920713592196</t>
  </si>
  <si>
    <t>-651.982845767911 369.531089395379 -520.0002694111</t>
  </si>
  <si>
    <t>-735.685143597057 452.187242105219 -263.601156515601</t>
  </si>
  <si>
    <t>-514.471888148725 458.002323902678 -193.035971839787</t>
  </si>
  <si>
    <t>-611.403518999045 155.790925112684 -538.263327784078</t>
  </si>
  <si>
    <t>-595.47261543457 3.38665894979499 -509.005849557476</t>
  </si>
  <si>
    <t>-426.309496021725 102.227730087905 -306.757371401622</t>
  </si>
  <si>
    <t>-606.839290197644 289.998325551043 -103.234612236973</t>
  </si>
  <si>
    <t>-616.223286609792 293.506973434286 312.21965404187</t>
  </si>
  <si>
    <t>-633.682189773388 320.014059969789 774.328488268235</t>
  </si>
  <si>
    <t>-482.340632908016 320.740608624639 828.909040189406</t>
  </si>
  <si>
    <t>-540.8109823747 117.218954919691 -102.470488513772</t>
  </si>
  <si>
    <t>-537.150664328903 98.3367410020724 312.659232563913</t>
  </si>
  <si>
    <t>-565.822230555149 43.6775962264494 771.557121145281</t>
  </si>
  <si>
    <t>-413.956228989277 60.4223627268495 821.95700671897</t>
  </si>
  <si>
    <t>9763-20170724T120958.842902900.bin</t>
  </si>
  <si>
    <t>-574.025820882918 203.20929446486 -101.171712207842</t>
  </si>
  <si>
    <t>-590.824150373404 196.14740673673 -210.375383735577</t>
  </si>
  <si>
    <t>-599.994567892679 192.543105803141 -302.726527007613</t>
  </si>
  <si>
    <t>-607.141137093651 189.850705049232 -386.271829700927</t>
  </si>
  <si>
    <t>-612.574484052143 187.810036244579 -469.964382817049</t>
  </si>
  <si>
    <t>-618.613426788962 185.476904115153 -592.451209768071</t>
  </si>
  <si>
    <t>-603.507491296104 185.538593737605 -669.340846553086</t>
  </si>
  <si>
    <t>-621.212673415245 217.417801837634 -539.035261704123</t>
  </si>
  <si>
    <t>-651.385431628525 369.309222540383 -520.177007412067</t>
  </si>
  <si>
    <t>-736.615923913955 452.551860613808 -264.472144332522</t>
  </si>
  <si>
    <t>-515.489788602873 458.513255531341 -193.646752696017</t>
  </si>
  <si>
    <t>-610.714403232119 155.583735503159 -538.374962559761</t>
  </si>
  <si>
    <t>-594.77097444325 3.15814667134123 -509.217712193647</t>
  </si>
  <si>
    <t>-426.061293716663 101.898474784615 -306.585608741825</t>
  </si>
  <si>
    <t>-607.112962425676 289.65214146075 -103.266081703372</t>
  </si>
  <si>
    <t>-616.423039708603 293.430576281152 312.187507154315</t>
  </si>
  <si>
    <t>-633.668910572685 320.057259526758 774.311521383311</t>
  </si>
  <si>
    <t>-482.329271455172 320.731601795018 828.897992763682</t>
  </si>
  <si>
    <t>-541.089679937255 116.685337192468 -102.473870112709</t>
  </si>
  <si>
    <t>-537.558191618611 97.765642442514 312.655158526719</t>
  </si>
  <si>
    <t>-565.8484744255 43.6863386514349 771.64510027836</t>
  </si>
  <si>
    <t>-413.984921574637 60.5921085640673 821.998717378553</t>
  </si>
  <si>
    <t>9763-20170724T120958.875988900.bin</t>
  </si>
  <si>
    <t>-574.29248815961 202.823271263064 -101.14417347121</t>
  </si>
  <si>
    <t>-590.947630146222 195.832135947604 -210.374368895338</t>
  </si>
  <si>
    <t>-599.96546752606 192.270870016368 -302.742279673374</t>
  </si>
  <si>
    <t>-606.962063352798 189.609919867645 -386.30128799967</t>
  </si>
  <si>
    <t>-612.233410920612 187.59400212251 -470.004748887931</t>
  </si>
  <si>
    <t>-618.023015573109 185.288349127162 -592.504135865884</t>
  </si>
  <si>
    <t>-602.793500838434 185.383579524206 -669.36934177966</t>
  </si>
  <si>
    <t>-620.743508664515 217.215153525131 -539.085684180562</t>
  </si>
  <si>
    <t>-651.067178391954 369.088951343301 -520.327779698715</t>
  </si>
  <si>
    <t>-737.628516077546 452.902816898936 -265.257345452342</t>
  </si>
  <si>
    <t>-516.577173103538 459.060883145456 -194.215437292651</t>
  </si>
  <si>
    <t>-610.2216731404 155.384953313775 -538.419216340983</t>
  </si>
  <si>
    <t>-594.213641714062 2.95431707951798 -509.335820473177</t>
  </si>
  <si>
    <t>-425.981966155216 101.594575037314 -306.288093542345</t>
  </si>
  <si>
    <t>-607.439162077581 289.343168929493 -103.255998912299</t>
  </si>
  <si>
    <t>-616.585727498835 293.348350566705 312.199047886395</t>
  </si>
  <si>
    <t>-633.636929295926 320.113586300882 774.307814642199</t>
  </si>
  <si>
    <t>-482.298790045224 320.946260309513 828.896112628764</t>
  </si>
  <si>
    <t>-541.371422813879 116.259026419728 -102.461437726412</t>
  </si>
  <si>
    <t>-537.81488839464 97.3834786629754 312.669425630653</t>
  </si>
  <si>
    <t>-565.858474061643 43.6525211728415 771.726754451789</t>
  </si>
  <si>
    <t>-414.00274420871 60.7614770427795 822.035288543896</t>
  </si>
  <si>
    <t>9763-20170724T120958.938877800.bin</t>
  </si>
  <si>
    <t>-574.724886509502 202.221037974896 -101.098112464439</t>
  </si>
  <si>
    <t>-591.229713797389 195.276730813326 -210.35413023941</t>
  </si>
  <si>
    <t>-600.059000850442 191.745616640659 -302.741461438756</t>
  </si>
  <si>
    <t>-606.859975938017 189.10583095984 -386.317229859008</t>
  </si>
  <si>
    <t>-611.910971016236 187.103709004456 -470.034714071736</t>
  </si>
  <si>
    <t>-617.351522851937 184.809986529087 -592.550254505141</t>
  </si>
  <si>
    <t>-601.872174528526 184.93439321819 -669.365522437995</t>
  </si>
  <si>
    <t>-620.270878415268 216.723602706976 -539.134428792599</t>
  </si>
  <si>
    <t>-650.954955946908 368.544903454706 -520.545554394629</t>
  </si>
  <si>
    <t>-739.518111718458 453.101866252161 -266.409314258976</t>
  </si>
  <si>
    <t>-518.526720561404 459.709670702055 -195.221486807316</t>
  </si>
  <si>
    <t>-609.657627269764 154.90940900399 -538.448453756495</t>
  </si>
  <si>
    <t>-593.369080574209 2.48873541126818 -509.446090250711</t>
  </si>
  <si>
    <t>-425.830078703811 101.059887103022 -305.756923869664</t>
  </si>
  <si>
    <t>-608.153560307792 288.683533840082 -103.207540960363</t>
  </si>
  <si>
    <t>-617.129883834091 293.045436083773 312.247632748134</t>
  </si>
  <si>
    <t>-633.640790397408 320.100185310499 774.322548993011</t>
  </si>
  <si>
    <t>-482.299532128218 320.823314172236 828.904032918952</t>
  </si>
  <si>
    <t>-541.53019484067 115.674027590743 -102.416561589137</t>
  </si>
  <si>
    <t>-538.006720973425 96.9944322396054 312.723502376831</t>
  </si>
  <si>
    <t>-565.856314143033 43.6009567022675 771.851165116442</t>
  </si>
  <si>
    <t>-413.918784216769 60.0867508518977 822.12072612203</t>
  </si>
  <si>
    <t>9763-20170724T120958.976985900.bin</t>
  </si>
  <si>
    <t>-574.888063798076 202.071780563681 -101.084062968405</t>
  </si>
  <si>
    <t>-591.354961157282 195.122569120429 -210.345501634726</t>
  </si>
  <si>
    <t>-600.15068055215 191.582439315334 -302.735740578301</t>
  </si>
  <si>
    <t>-606.920520752892 188.929996944547 -386.313509762525</t>
  </si>
  <si>
    <t>-611.939837555556 186.912325851529 -470.032576572068</t>
  </si>
  <si>
    <t>-617.333472199965 184.591930278198 -592.549716165045</t>
  </si>
  <si>
    <t>-601.735360406576 184.711532278879 -669.341037209401</t>
  </si>
  <si>
    <t>-620.314772248924 216.510044215308 -539.140021896547</t>
  </si>
  <si>
    <t>-651.211676670398 368.297962575076 -520.622802339885</t>
  </si>
  <si>
    <t>-740.409976596358 452.984204788007 -266.751840246077</t>
  </si>
  <si>
    <t>-519.434770361115 459.927564846979 -195.545980862256</t>
  </si>
  <si>
    <t>-609.618845390425 154.710075617355 -538.440422020981</t>
  </si>
  <si>
    <t>-593.115049661394 2.31691965045525 -509.430001521616</t>
  </si>
  <si>
    <t>-425.838571408438 101.076708187871 -305.534179319403</t>
  </si>
  <si>
    <t>-608.480282804162 288.467659066066 -103.196169367781</t>
  </si>
  <si>
    <t>-617.33625378285 292.946246930746 312.260319780494</t>
  </si>
  <si>
    <t>-633.609953363501 320.117528379942 774.33445747025</t>
  </si>
  <si>
    <t>-482.269337867506 321.061860572227 828.914091776078</t>
  </si>
  <si>
    <t>-541.518036167489 115.62422913817 -102.391090159145</t>
  </si>
  <si>
    <t>-537.941795742664 96.9800453546131 312.750114244587</t>
  </si>
  <si>
    <t>-565.878534795574 43.668635308878 771.88630990997</t>
  </si>
  <si>
    <t>-413.943695915972 60.2557568254078 822.130750354686</t>
  </si>
  <si>
    <t>9763-20170724T120959.045175000.bin</t>
  </si>
  <si>
    <t>-575.216274497285 202.102656098432 -101.031989890862</t>
  </si>
  <si>
    <t>-591.666331338564 195.095373533283 -210.292171728393</t>
  </si>
  <si>
    <t>-600.476915480729 191.482304476388 -302.678155754315</t>
  </si>
  <si>
    <t>-607.27101610873 188.751978153391 -386.251587544979</t>
  </si>
  <si>
    <t>-612.326512337964 186.645567185747 -469.966124189218</t>
  </si>
  <si>
    <t>-617.786377886882 184.184067777609 -592.477627035614</t>
  </si>
  <si>
    <t>-602.004094915031 184.256729996897 -669.231351986949</t>
  </si>
  <si>
    <t>-620.839771813341 216.145939768015 -539.098371141458</t>
  </si>
  <si>
    <t>-652.308803265389 367.828345265713 -520.70691217388</t>
  </si>
  <si>
    <t>-742.232128306678 452.260304746465 -267.007106846275</t>
  </si>
  <si>
    <t>-521.284400371591 460.088210128744 -195.807585809175</t>
  </si>
  <si>
    <t>-609.941528580131 154.382210819475 -538.343191188491</t>
  </si>
  <si>
    <t>-592.863522242918 2.06668317876324 -509.230960595333</t>
  </si>
  <si>
    <t>-425.882552081267 101.507395173085 -305.166227669589</t>
  </si>
  <si>
    <t>-609.234734465626 288.311358965962 -103.156339015463</t>
  </si>
  <si>
    <t>-617.610361711405 292.908040722632 312.308889919574</t>
  </si>
  <si>
    <t>-633.571581883129 320.11162529399 774.370587127042</t>
  </si>
  <si>
    <t>-482.234444702941 321.159079151159 828.958058218629</t>
  </si>
  <si>
    <t>-541.421076528865 115.821448402359 -102.332765085354</t>
  </si>
  <si>
    <t>-537.859861294553 97.1073979015923 312.805416146591</t>
  </si>
  <si>
    <t>-565.886054411715 43.6469892056439 771.917111840275</t>
  </si>
  <si>
    <t>-413.951356072418 60.3702821821284 822.116729537727</t>
  </si>
  <si>
    <t>9763-20170724T120959.105334600.bin</t>
  </si>
  <si>
    <t>-575.42209659914 202.456616240951 -101.019326980477</t>
  </si>
  <si>
    <t>-591.932212135444 195.364141133879 -210.265006172606</t>
  </si>
  <si>
    <t>-600.813698570146 191.649844581756 -302.640054633525</t>
  </si>
  <si>
    <t>-607.680302928605 188.813604630729 -386.204091038364</t>
  </si>
  <si>
    <t>-612.81767395949 186.58973025761 -469.910699972491</t>
  </si>
  <si>
    <t>-618.408035775054 183.944448610212 -592.412423339211</t>
  </si>
  <si>
    <t>-602.518338810853 183.951635999269 -669.143866984814</t>
  </si>
  <si>
    <t>-621.51371943494 215.966982422933 -539.072407896562</t>
  </si>
  <si>
    <t>-653.55160981468 367.554540843115 -520.847648233772</t>
  </si>
  <si>
    <t>-744.208024552102 451.700172232274 -267.313537056309</t>
  </si>
  <si>
    <t>-523.23430705881 460.332450526613 -196.288386754711</t>
  </si>
  <si>
    <t>-610.39638074266 154.243325420389 -538.247055078926</t>
  </si>
  <si>
    <t>-592.620197474345 2.03985112264172 -509.001776487708</t>
  </si>
  <si>
    <t>-425.913215769196 102.467318861859 -304.989190407332</t>
  </si>
  <si>
    <t>-609.650929191028 288.510772315333 -103.137134129689</t>
  </si>
  <si>
    <t>-617.795581950196 293.067591453495 312.333031963018</t>
  </si>
  <si>
    <t>-633.556280509681 320.093844591013 774.398114739876</t>
  </si>
  <si>
    <t>-482.210613475635 321.240047779629 828.959960484636</t>
  </si>
  <si>
    <t>-541.377777645185 116.285166079751 -102.30601173139</t>
  </si>
  <si>
    <t>-537.822021719253 97.4446191502698 312.826468003951</t>
  </si>
  <si>
    <t>-565.909107620653 43.7449843692518 771.910943304989</t>
  </si>
  <si>
    <t>-413.956338183567 60.4059665339414 822.07681615745</t>
  </si>
  <si>
    <t>9763-20170724T120959.140013800.bin</t>
  </si>
  <si>
    <t>-575.549651678374 202.672932662483 -101.01929538275</t>
  </si>
  <si>
    <t>-592.101160946433 195.528954702137 -210.255306551019</t>
  </si>
  <si>
    <t>-601.027236544486 191.745993006718 -302.623210891402</t>
  </si>
  <si>
    <t>-607.938441938054 188.836525245537 -386.181091006547</t>
  </si>
  <si>
    <t>-613.125497618695 186.529586456428 -469.88246987639</t>
  </si>
  <si>
    <t>-618.794456028562 183.752376147581 -592.377615307951</t>
  </si>
  <si>
    <t>-602.880845888913 183.710667957836 -669.104180187363</t>
  </si>
  <si>
    <t>-621.920868970345 215.822681378375 -539.067487397804</t>
  </si>
  <si>
    <t>-654.235107801661 367.369048606276 -520.969397490111</t>
  </si>
  <si>
    <t>-745.291448039975 451.443252869141 -267.555067136196</t>
  </si>
  <si>
    <t>-524.335868236479 460.438063908961 -196.518095572593</t>
  </si>
  <si>
    <t>-610.693043094898 154.119449615558 -538.188213488475</t>
  </si>
  <si>
    <t>-592.538490451673 1.98157115818731 -508.850604523573</t>
  </si>
  <si>
    <t>-425.923496650341 102.889192016896 -304.905539254285</t>
  </si>
  <si>
    <t>-609.879595723845 288.692016367803 -103.15177351413</t>
  </si>
  <si>
    <t>-617.861356659014 293.192259457903 312.322206927778</t>
  </si>
  <si>
    <t>-633.543340616099 320.116835621704 774.39947622244</t>
  </si>
  <si>
    <t>-482.192720748168 321.315949078357 828.946419228171</t>
  </si>
  <si>
    <t>-541.404661949283 116.547704766751 -102.292543395932</t>
  </si>
  <si>
    <t>-537.804305131233 97.6505484268482 312.836949667622</t>
  </si>
  <si>
    <t>-565.910260360343 43.7682971893639 771.906596305998</t>
  </si>
  <si>
    <t>-413.978438698235 60.6890919219168 822.048622989854</t>
  </si>
  <si>
    <t>9763-20170724T120959.206191600.bin</t>
  </si>
  <si>
    <t>-575.799918877234 203.013335350487 -101.030039983074</t>
  </si>
  <si>
    <t>-592.418229857417 195.78840636094 -210.250561164781</t>
  </si>
  <si>
    <t>-601.431003048333 191.867486031076 -302.604370788883</t>
  </si>
  <si>
    <t>-608.43399752871 188.804936888348 -386.149075272627</t>
  </si>
  <si>
    <t>-613.728124422256 186.318486890604 -469.838542928524</t>
  </si>
  <si>
    <t>-619.571582292742 183.250593579277 -592.318661985939</t>
  </si>
  <si>
    <t>-603.693342519623 183.102682267902 -669.052394588968</t>
  </si>
  <si>
    <t>-622.729467969215 215.427577529709 -539.074672436355</t>
  </si>
  <si>
    <t>-655.592908959031 366.889196627443 -521.274826886155</t>
  </si>
  <si>
    <t>-747.367048072031 451.156553338823 -268.183825738191</t>
  </si>
  <si>
    <t>-526.508101197705 461.072443731997 -196.969251493166</t>
  </si>
  <si>
    <t>-611.285571586744 153.766048055289 -538.076165118557</t>
  </si>
  <si>
    <t>-592.466003169242 1.75601436277952 -508.474978535251</t>
  </si>
  <si>
    <t>-426.042669819262 103.637461787109 -304.945544369552</t>
  </si>
  <si>
    <t>-610.323539761175 288.967223605708 -103.160268059004</t>
  </si>
  <si>
    <t>-618.028825536994 293.377709855592 312.319927107957</t>
  </si>
  <si>
    <t>-633.538867434356 320.110631864178 774.40568733225</t>
  </si>
  <si>
    <t>-482.183247192739 321.072978502276 828.943363874827</t>
  </si>
  <si>
    <t>-541.447198033818 116.941893241933 -102.285163082614</t>
  </si>
  <si>
    <t>-537.860650902167 97.9932309366636 312.842221193308</t>
  </si>
  <si>
    <t>-565.916160340534 43.7919777515283 771.885048849068</t>
  </si>
  <si>
    <t>-413.947195881988 60.481197406677 821.992115323908</t>
  </si>
  <si>
    <t>9763-20170724T120959.236772700.bin</t>
  </si>
  <si>
    <t>-575.90472398424 203.16812963865 -101.034982858679</t>
  </si>
  <si>
    <t>-592.529125154368 195.928420352136 -210.253647512242</t>
  </si>
  <si>
    <t>-601.569241648011 191.945529755335 -302.602178696041</t>
  </si>
  <si>
    <t>-608.607138798757 188.806301585096 -386.141103704319</t>
  </si>
  <si>
    <t>-613.947273238326 186.223800111174 -469.824664015631</t>
  </si>
  <si>
    <t>-619.870923703701 182.995463436665 -592.296842357117</t>
  </si>
  <si>
    <t>-604.037415942469 182.786440285265 -669.0397381539</t>
  </si>
  <si>
    <t>-623.036021810988 215.234191818189 -539.09076245275</t>
  </si>
  <si>
    <t>-656.144669893506 366.666316935193 -521.490069803127</t>
  </si>
  <si>
    <t>-748.276796896225 451.077202807149 -268.577000707731</t>
  </si>
  <si>
    <t>-527.493954315729 461.475539179743 -197.195237348146</t>
  </si>
  <si>
    <t>-611.507340691239 153.589700972702 -538.023424609351</t>
  </si>
  <si>
    <t>-592.4033354038 1.64205620087068 -508.278652115586</t>
  </si>
  <si>
    <t>-426.116812789022 103.954562460016 -304.912207692191</t>
  </si>
  <si>
    <t>-610.483722062698 289.04970621617 -103.159739003865</t>
  </si>
  <si>
    <t>-618.182414085814 293.44746574704 312.320658629476</t>
  </si>
  <si>
    <t>-633.545937064653 320.105986253463 774.409591025863</t>
  </si>
  <si>
    <t>-482.182197746379 321.140310831746 828.923783934122</t>
  </si>
  <si>
    <t>-541.477061728677 117.178642952967 -102.289715881975</t>
  </si>
  <si>
    <t>-537.889938866448 98.1501347076442 312.833916068101</t>
  </si>
  <si>
    <t>-565.926216886805 43.8457485191395 771.866157501612</t>
  </si>
  <si>
    <t>-413.981862521032 60.8244447007896 821.950511242682</t>
  </si>
  <si>
    <t>9763-20170724T120959.305456900.bin</t>
  </si>
  <si>
    <t>-576.041539769258 203.370343232618 -101.051816384126</t>
  </si>
  <si>
    <t>-592.687318778374 196.110459728158 -210.265881563995</t>
  </si>
  <si>
    <t>-601.768325763418 192.021763830911 -302.605758107919</t>
  </si>
  <si>
    <t>-608.854274538181 188.751093509461 -386.13551894001</t>
  </si>
  <si>
    <t>-614.255520551577 186.002396974957 -469.809954325709</t>
  </si>
  <si>
    <t>-620.284113431862 182.49407059594 -592.269309110942</t>
  </si>
  <si>
    <t>-604.541823120495 182.176109930696 -669.030427827322</t>
  </si>
  <si>
    <t>-623.47893824674 214.840268058917 -539.130303140239</t>
  </si>
  <si>
    <t>-656.965220256839 366.232530623812 -521.926214948927</t>
  </si>
  <si>
    <t>-749.904549880981 451.45101050125 -269.579884240771</t>
  </si>
  <si>
    <t>-529.18727118573 462.357276087875 -198.071264509759</t>
  </si>
  <si>
    <t>-611.798747168643 153.226587929509 -537.940110465086</t>
  </si>
  <si>
    <t>-592.24173457463 1.38791763258246 -507.920348332689</t>
  </si>
  <si>
    <t>-426.20437590441 104.586272239441 -304.757792166969</t>
  </si>
  <si>
    <t>-610.739519210577 289.135570553409 -103.172568122083</t>
  </si>
  <si>
    <t>-618.303896931419 293.607244935307 312.309579040397</t>
  </si>
  <si>
    <t>-633.55855661345 320.089280596828 774.410340533901</t>
  </si>
  <si>
    <t>-482.17862119607 321.153787922353 828.878827377025</t>
  </si>
  <si>
    <t>-541.501762540077 117.471128274658 -102.321101214359</t>
  </si>
  <si>
    <t>-537.842749012181 98.3809164191694 312.799081395746</t>
  </si>
  <si>
    <t>-565.788458374067 43.839837982194 771.810538623775</t>
  </si>
  <si>
    <t>-413.93527380055 60.9874028437716 822.113622057509</t>
  </si>
  <si>
    <t>9763-20170724T120959.344612200.bin</t>
  </si>
  <si>
    <t>-576.053253767031 203.434593391484 -101.0482104909</t>
  </si>
  <si>
    <t>-592.746342076003 196.157386425461 -210.25384624243</t>
  </si>
  <si>
    <t>-601.855602599748 192.010727718637 -302.588388189866</t>
  </si>
  <si>
    <t>-608.963359496884 188.669125227797 -386.113456120563</t>
  </si>
  <si>
    <t>-614.383763272112 185.831439230721 -469.783705664793</t>
  </si>
  <si>
    <t>-620.437891548844 182.173573546404 -592.237295784154</t>
  </si>
  <si>
    <t>-604.7386837823 181.801902437853 -669.007327290537</t>
  </si>
  <si>
    <t>-623.654572735002 214.57866257696 -539.135495937251</t>
  </si>
  <si>
    <t>-657.328408310695 365.958322330047 -522.134575909372</t>
  </si>
  <si>
    <t>-750.329793354856 451.476079141495 -269.912387289887</t>
  </si>
  <si>
    <t>-529.603695001991 462.689662254662 -198.478655494438</t>
  </si>
  <si>
    <t>-611.90813417724 152.97887368785 -537.87611470756</t>
  </si>
  <si>
    <t>-592.116333403164 1.21180170962384 -507.685109870153</t>
  </si>
  <si>
    <t>-426.272468933368 104.821297730971 -304.594617398773</t>
  </si>
  <si>
    <t>-610.849119291954 289.142874199438 -103.165801102203</t>
  </si>
  <si>
    <t>-618.335589674516 293.697525036062 312.316790845811</t>
  </si>
  <si>
    <t>-633.568761272626 320.076148836567 774.415614751315</t>
  </si>
  <si>
    <t>-482.176354846554 321.069939355175 828.850696548739</t>
  </si>
  <si>
    <t>-541.406709258642 117.602164288662 -102.328904391828</t>
  </si>
  <si>
    <t>-537.577615684476 98.5219075073819 312.790162692777</t>
  </si>
  <si>
    <t>-565.407667097637 43.7914291122008 771.782920502035</t>
  </si>
  <si>
    <t>-413.736122359144 60.5439902186506 822.76250895792</t>
  </si>
  <si>
    <t>9763-20170724T120959.374695300.bin</t>
  </si>
  <si>
    <t>-575.985221651121 203.522106360345 -101.016008647936</t>
  </si>
  <si>
    <t>-592.756139934085 196.213249603067 -210.207705697013</t>
  </si>
  <si>
    <t>-601.921103428768 192.008052091814 -302.53398493693</t>
  </si>
  <si>
    <t>-609.075802408636 188.600121749239 -386.052372313334</t>
  </si>
  <si>
    <t>-614.540299990082 185.68327272509 -469.716949305763</t>
  </si>
  <si>
    <t>-620.656598014449 181.89466089401 -592.163586903214</t>
  </si>
  <si>
    <t>-605.00687482495 181.466073191764 -668.943328857957</t>
  </si>
  <si>
    <t>-623.876600071031 214.350668794461 -539.092970623883</t>
  </si>
  <si>
    <t>-657.776814177617 365.692510584752 -522.263189996396</t>
  </si>
  <si>
    <t>-750.569502381695 451.316192609295 -270.000052267611</t>
  </si>
  <si>
    <t>-529.852656597875 462.883228680226 -198.594052534986</t>
  </si>
  <si>
    <t>-612.069015974473 152.763608787788 -537.777267573484</t>
  </si>
  <si>
    <t>-592.072497317107 1.0448366812559 -507.448833069999</t>
  </si>
  <si>
    <t>-426.387248639702 105.062684571678 -304.455868982637</t>
  </si>
  <si>
    <t>-610.941341908601 289.14855874372 -103.137242616074</t>
  </si>
  <si>
    <t>-618.329293020993 293.766435127408 312.346472407406</t>
  </si>
  <si>
    <t>-633.586979254976 320.036233495707 774.433529302662</t>
  </si>
  <si>
    <t>-482.18136727249 320.9701255329 828.832858299388</t>
  </si>
  <si>
    <t>-541.178348603566 117.782872895916 -102.291445461811</t>
  </si>
  <si>
    <t>-537.148660869463 98.7634122561581 312.828536147107</t>
  </si>
  <si>
    <t>-564.900574333541 43.8148033669897 771.878954190311</t>
  </si>
  <si>
    <t>-413.615044250325 61.5516746569165 823.666218448414</t>
  </si>
  <si>
    <t>9763-20170724T120959.440568800.bin</t>
  </si>
  <si>
    <t>-575.894082042402 203.566009994222 -100.954714884474</t>
  </si>
  <si>
    <t>-592.800207987521 196.176338680428 -210.119982324059</t>
  </si>
  <si>
    <t>-602.081366723801 191.87237106556 -302.430260087836</t>
  </si>
  <si>
    <t>-609.342048140022 188.361262175118 -385.935216670996</t>
  </si>
  <si>
    <t>-614.914402294784 185.327530335779 -469.588528636138</t>
  </si>
  <si>
    <t>-621.19056136621 181.353317374227 -592.021261743598</t>
  </si>
  <si>
    <t>-605.603436157382 180.829977204454 -668.812997709524</t>
  </si>
  <si>
    <t>-624.378855928222 213.882553747045 -538.993494310188</t>
  </si>
  <si>
    <t>-658.605790440332 365.183593982095 -522.431584784757</t>
  </si>
  <si>
    <t>-751.055256695695 450.89540586426 -270.072384120208</t>
  </si>
  <si>
    <t>-530.362547083623 462.770724742192 -198.642399402279</t>
  </si>
  <si>
    <t>-612.494373701546 152.311903144591 -537.604026911788</t>
  </si>
  <si>
    <t>-592.238330267466 0.673647176031636 -507.062301815812</t>
  </si>
  <si>
    <t>-426.683818188244 105.440705822779 -304.327788216042</t>
  </si>
  <si>
    <t>-611.097354892217 289.116535445679 -103.087757246228</t>
  </si>
  <si>
    <t>-618.426953112769 293.773693522563 312.396564174034</t>
  </si>
  <si>
    <t>-633.591324916492 320.002663064298 774.466672505527</t>
  </si>
  <si>
    <t>-482.159850947165 320.935234881417 828.793913706815</t>
  </si>
  <si>
    <t>-540.898076322213 117.907022447981 -102.1850208231</t>
  </si>
  <si>
    <t>-536.529655022334 99.060910096523 312.939419216304</t>
  </si>
  <si>
    <t>-564.482533312685 43.7380486554694 771.897056022907</t>
  </si>
  <si>
    <t>-413.376414881438 60.8204000083438 824.42293868773</t>
  </si>
  <si>
    <t>9763-20170724T120959.509753000.bin</t>
  </si>
  <si>
    <t>-576.003092239268 203.663209217174 -100.974049442492</t>
  </si>
  <si>
    <t>-592.952431617234 196.218734853798 -210.129015983645</t>
  </si>
  <si>
    <t>-602.313281521824 191.829886952627 -302.427106155995</t>
  </si>
  <si>
    <t>-609.663872082234 188.225868670852 -385.920299547441</t>
  </si>
  <si>
    <t>-615.344778084035 185.084495500735 -469.562303433408</t>
  </si>
  <si>
    <t>-621.800969271766 180.936328168152 -591.979856278708</t>
  </si>
  <si>
    <t>-606.259802553558 180.338593142683 -668.780510495632</t>
  </si>
  <si>
    <t>-624.944006895842 213.53449008191 -538.991885025848</t>
  </si>
  <si>
    <t>-659.468831961514 364.787671132969 -522.624395552026</t>
  </si>
  <si>
    <t>-751.566674293631 450.697168375657 -270.203989311456</t>
  </si>
  <si>
    <t>-530.880978267861 462.450735302948 -198.731933679261</t>
  </si>
  <si>
    <t>-612.992085464681 151.97858363103 -537.536468246306</t>
  </si>
  <si>
    <t>-592.439895352591 0.402888523417005 -506.878939186624</t>
  </si>
  <si>
    <t>-426.836774702648 105.460299145118 -304.331352352578</t>
  </si>
  <si>
    <t>-611.288225662894 289.073396887645 -103.105387231654</t>
  </si>
  <si>
    <t>-618.611048483695 293.849691491309 312.377682861939</t>
  </si>
  <si>
    <t>-633.59005285978 320.019581128094 774.462480887793</t>
  </si>
  <si>
    <t>-482.141031975818 320.886989442358 828.741934186166</t>
  </si>
  <si>
    <t>-540.892717785388 118.178504346191 -102.227634615115</t>
  </si>
  <si>
    <t>-536.233359290809 99.2710925188121 312.890884889238</t>
  </si>
  <si>
    <t>-564.18361667632 43.7405524696644 771.783383295209</t>
  </si>
  <si>
    <t>-413.350889371697 61.5337420025792 824.856301892935</t>
  </si>
  <si>
    <t>9763-20170724T120959.539757200.bin</t>
  </si>
  <si>
    <t>-576.039516042697 203.666245107019 -100.998386679525</t>
  </si>
  <si>
    <t>-593.006112065378 196.211101216902 -210.149923959733</t>
  </si>
  <si>
    <t>-602.409471980716 191.796323772435 -302.442596838336</t>
  </si>
  <si>
    <t>-609.810149661217 188.162747095375 -385.930019584778</t>
  </si>
  <si>
    <t>-615.553367126732 184.985805130017 -469.566534217876</t>
  </si>
  <si>
    <t>-622.113925234251 180.780700601671 -591.976484457513</t>
  </si>
  <si>
    <t>-606.619351095728 180.163620467029 -668.786279024086</t>
  </si>
  <si>
    <t>-625.224631350081 213.401091887653 -539.000204470705</t>
  </si>
  <si>
    <t>-659.811905099118 364.646148513296 -522.673953223734</t>
  </si>
  <si>
    <t>-751.852859670887 450.513591591761 -270.218342524536</t>
  </si>
  <si>
    <t>-531.155753041045 462.395893367553 -198.802732750519</t>
  </si>
  <si>
    <t>-613.245830913907 151.850595107099 -537.527776160666</t>
  </si>
  <si>
    <t>-592.594643644976 0.296664132519709 -506.840026892948</t>
  </si>
  <si>
    <t>-426.932799263489 105.433572532906 -304.336874691319</t>
  </si>
  <si>
    <t>-611.309037452025 289.052103150941 -103.115075402817</t>
  </si>
  <si>
    <t>-618.640134739014 293.877287971899 312.367273574834</t>
  </si>
  <si>
    <t>-633.573441315747 320.04072826064 774.458780205186</t>
  </si>
  <si>
    <t>-482.122211632395 320.98390230692 828.731127378323</t>
  </si>
  <si>
    <t>-540.916430573295 118.179811174432 -102.261170839765</t>
  </si>
  <si>
    <t>-536.157952836623 99.3019534297041 312.857623324612</t>
  </si>
  <si>
    <t>-564.084805996453 43.7588767832181 771.746456173767</t>
  </si>
  <si>
    <t>-413.389125926982 62.1466219667011 825.005658250986</t>
  </si>
  <si>
    <t>9763-20170724T120959.604927200.bin</t>
  </si>
  <si>
    <t>-576.003825384558 203.352243729757 -101.046705492613</t>
  </si>
  <si>
    <t>-593.005259399827 195.914539732494 -210.19390793967</t>
  </si>
  <si>
    <t>-602.475005755573 191.50629827427 -302.480022147656</t>
  </si>
  <si>
    <t>-609.951408756452 187.877062387566 -385.960995034935</t>
  </si>
  <si>
    <t>-615.786181255958 184.704893832082 -469.59137250876</t>
  </si>
  <si>
    <t>-622.498064461951 180.508528922726 -591.99331608003</t>
  </si>
  <si>
    <t>-607.124001355887 179.905995202008 -668.827478650261</t>
  </si>
  <si>
    <t>-625.567849131103 213.120419241988 -539.009583600343</t>
  </si>
  <si>
    <t>-660.215363268077 364.351292695389 -522.670373582756</t>
  </si>
  <si>
    <t>-752.341949651229 450.109202538406 -270.20873020454</t>
  </si>
  <si>
    <t>-531.638681489185 462.265549542314 -198.858672734443</t>
  </si>
  <si>
    <t>-613.537994850398 151.579555388047 -537.559334290352</t>
  </si>
  <si>
    <t>-592.756471276239 0.0355735293339876 -506.903750755577</t>
  </si>
  <si>
    <t>-427.001696184359 105.372933119508 -304.400553101244</t>
  </si>
  <si>
    <t>-611.178771224268 288.761327991514 -103.137698083408</t>
  </si>
  <si>
    <t>-618.578275178257 293.725452528155 312.341816650424</t>
  </si>
  <si>
    <t>-633.554672858856 320.052386870375 774.443452944952</t>
  </si>
  <si>
    <t>-482.101827415001 320.943146219574 828.711778973339</t>
  </si>
  <si>
    <t>-540.966548753664 117.835663884919 -102.340882434388</t>
  </si>
  <si>
    <t>-536.104801606145 99.0375106010956 312.780299254522</t>
  </si>
  <si>
    <t>-563.860409276387 43.6796282622497 771.675862540155</t>
  </si>
  <si>
    <t>-413.286459983245 61.9051102683395 825.333361835089</t>
  </si>
  <si>
    <t>9763-20170724T120959.641039800.bin</t>
  </si>
  <si>
    <t>-575.938380366854 203.090573642055 -101.068995490078</t>
  </si>
  <si>
    <t>-592.933268957892 195.67531340472 -210.2189294507</t>
  </si>
  <si>
    <t>-602.41048575676 191.289585000416 -302.50533221619</t>
  </si>
  <si>
    <t>-609.898847508253 187.683748165903 -385.986214095243</t>
  </si>
  <si>
    <t>-615.750839114495 184.538067884547 -469.616269984524</t>
  </si>
  <si>
    <t>-622.493727316849 180.383981994882 -592.018040107349</t>
  </si>
  <si>
    <t>-607.169653823937 179.813534198434 -668.86247987142</t>
  </si>
  <si>
    <t>-625.552447218746 212.97688565524 -539.022012635935</t>
  </si>
  <si>
    <t>-660.174963387756 364.213154037453 -522.65008581154</t>
  </si>
  <si>
    <t>-752.491123414289 449.93286742611 -270.244664365727</t>
  </si>
  <si>
    <t>-531.831168661355 462.138973348669 -198.76956117946</t>
  </si>
  <si>
    <t>-613.51761562331 151.436475490416 -537.596384552994</t>
  </si>
  <si>
    <t>-426.966952934556 105.247846362153 -304.393948407661</t>
  </si>
  <si>
    <t>-611.088111154686 288.527942016581 -103.149219337791</t>
  </si>
  <si>
    <t>-618.564822059648 293.585374171467 312.327721915082</t>
  </si>
  <si>
    <t>-633.539160386454 320.069586193969 774.433900164566</t>
  </si>
  <si>
    <t>-482.086232528952 320.955541063081 828.702252783464</t>
  </si>
  <si>
    <t>-540.935180542197 117.558932245049 -102.376336847745</t>
  </si>
  <si>
    <t>-536.103631657597 98.8014100201412 312.746985229244</t>
  </si>
  <si>
    <t>-563.770501115081 43.6167581910217 771.670933923046</t>
  </si>
  <si>
    <t>-413.213408714764 61.5519863064749 825.47360378079</t>
  </si>
  <si>
    <t>9763-20170724T120959.707217200.bin</t>
  </si>
  <si>
    <t>-575.725395940814 202.471752162972 -101.109225910884</t>
  </si>
  <si>
    <t>-592.647393904761 195.106484957921 -210.273679232805</t>
  </si>
  <si>
    <t>-602.112162702381 190.764360912192 -302.563536339411</t>
  </si>
  <si>
    <t>-609.609351330485 187.20024208454 -386.045372576396</t>
  </si>
  <si>
    <t>-615.489881758271 184.099499381885 -469.675161730462</t>
  </si>
  <si>
    <t>-622.296286596771 180.014762240123 -592.075794474716</t>
  </si>
  <si>
    <t>-607.053243285843 179.506387718473 -668.93675663818</t>
  </si>
  <si>
    <t>-625.308704783517 212.581576429958 -539.060832469544</t>
  </si>
  <si>
    <t>-659.766072256422 363.833685030837 -522.565062291399</t>
  </si>
  <si>
    <t>-752.500082226284 449.496568360939 -270.29369124923</t>
  </si>
  <si>
    <t>-531.962292868577 461.779102736174 -198.455139763767</t>
  </si>
  <si>
    <t>-613.310642721753 151.032727745717 -537.674033347559</t>
  </si>
  <si>
    <t>-426.77853966365 104.667494466786 -304.280066756227</t>
  </si>
  <si>
    <t>-610.904135739321 287.97664672478 -103.172246125836</t>
  </si>
  <si>
    <t>-618.325269674331 293.191859027431 312.303727524372</t>
  </si>
  <si>
    <t>-633.459098482644 320.091940436962 774.414719154151</t>
  </si>
  <si>
    <t>-482.024676592745 320.990035333967 828.73457586746</t>
  </si>
  <si>
    <t>-540.707118860378 116.916071343213 -102.450351430926</t>
  </si>
  <si>
    <t>-536.179295664406 98.2379511347235 312.680056840853</t>
  </si>
  <si>
    <t>-563.764322920648 43.5763969593229 771.635835541836</t>
  </si>
  <si>
    <t>-413.254800634685 61.7998754068676 825.474802202429</t>
  </si>
  <si>
    <t>9763-20170724T120959.740332200.bin</t>
  </si>
  <si>
    <t>-575.562184707158 202.154292823365 -101.125506207028</t>
  </si>
  <si>
    <t>-592.46884941107 194.80571082864 -210.293590619331</t>
  </si>
  <si>
    <t>-601.943153669293 190.488888169385 -302.583610014803</t>
  </si>
  <si>
    <t>-609.457526353375 186.953014202929 -386.06504659301</t>
  </si>
  <si>
    <t>-615.363822182246 183.885691352388 -469.694384748936</t>
  </si>
  <si>
    <t>-622.217065923186 179.855537714038 -592.094102423779</t>
  </si>
  <si>
    <t>-607.001683031878 179.387148018897 -668.960816695911</t>
  </si>
  <si>
    <t>-625.199073943259 212.400367509882 -539.064149330459</t>
  </si>
  <si>
    <t>-659.59022341067 363.659198131656 -522.480198652941</t>
  </si>
  <si>
    <t>-752.518973997468 449.345596603276 -270.288490302243</t>
  </si>
  <si>
    <t>-532.000460529691 461.69396856001 -198.402488771053</t>
  </si>
  <si>
    <t>-613.220817772839 150.84740233778 -537.708202569167</t>
  </si>
  <si>
    <t>-426.644752419044 104.293840985184 -304.246540792671</t>
  </si>
  <si>
    <t>-610.777324131935 287.648197485092 -103.157235128939</t>
  </si>
  <si>
    <t>-618.241567083482 292.988974146575 312.316446467245</t>
  </si>
  <si>
    <t>-633.420393608378 320.10405828216 774.412078164689</t>
  </si>
  <si>
    <t>-481.997230799311 321.07119431027 828.761942228475</t>
  </si>
  <si>
    <t>-540.527191747986 116.580573215157 -102.481742646655</t>
  </si>
  <si>
    <t>-536.197778214835 97.9124904504174 312.651199354863</t>
  </si>
  <si>
    <t>-563.779374262687 43.5022770036662 771.622065900602</t>
  </si>
  <si>
    <t>-413.23786928568 61.5586120414755 825.427745723393</t>
  </si>
  <si>
    <t>9763-20170724T120959.806508200.bin</t>
  </si>
  <si>
    <t>-575.264247633145 201.503922368072 -101.117962809773</t>
  </si>
  <si>
    <t>-592.208512996158 194.162680042281 -210.280636198816</t>
  </si>
  <si>
    <t>-601.745783251233 189.903573913901 -302.566809865166</t>
  </si>
  <si>
    <t>-609.328517749446 186.440844998571 -386.045199721027</t>
  </si>
  <si>
    <t>-615.313566993821 183.468888648597 -469.67228142669</t>
  </si>
  <si>
    <t>-622.292609603764 179.602288166593 -592.070252077834</t>
  </si>
  <si>
    <t>-607.125036914951 179.249051573659 -668.947026108815</t>
  </si>
  <si>
    <t>-625.213480898229 212.077666744685 -538.99418877425</t>
  </si>
  <si>
    <t>-659.618271307987 363.311659193917 -522.23724620321</t>
  </si>
  <si>
    <t>-752.598146486689 448.936654448811 -270.043474256227</t>
  </si>
  <si>
    <t>-532.067166133632 461.74911918083 -198.276512934652</t>
  </si>
  <si>
    <t>-613.247126494449 150.520041131454 -537.73203621879</t>
  </si>
  <si>
    <t>-426.358743497706 103.620556877659 -304.146874078851</t>
  </si>
  <si>
    <t>-610.557055053624 286.93091592462 -103.142289842828</t>
  </si>
  <si>
    <t>-617.952324839836 292.624471186387 312.327944788207</t>
  </si>
  <si>
    <t>-633.336167309236 320.092699586272 774.410145466855</t>
  </si>
  <si>
    <t>-481.932720264296 321.148895237996 828.813355010614</t>
  </si>
  <si>
    <t>-540.168383708803 115.957082392013 -102.517180024155</t>
  </si>
  <si>
    <t>-536.076617138398 97.4723253686057 312.626371619782</t>
  </si>
  <si>
    <t>-563.714416505833 43.4337039460538 771.624837753379</t>
  </si>
  <si>
    <t>-413.267951620339 61.9247383619677 825.548721864796</t>
  </si>
  <si>
    <t>9763-20170724T120959.839452100.bin</t>
  </si>
  <si>
    <t>-575.144630734147 201.18266959464 -101.107396796431</t>
  </si>
  <si>
    <t>-592.139448513946 193.831719850246 -210.261530087261</t>
  </si>
  <si>
    <t>-601.724157763299 189.595712643168 -302.543922027713</t>
  </si>
  <si>
    <t>-609.35073939611 186.167232312391 -386.019660940979</t>
  </si>
  <si>
    <t>-615.380396918936 183.241765631384 -469.645219207775</t>
  </si>
  <si>
    <t>-622.424709418844 179.458051642726 -592.041955160063</t>
  </si>
  <si>
    <t>-607.278413082985 179.164645987173 -668.923233963613</t>
  </si>
  <si>
    <t>-625.314873436351 211.897795048575 -538.942636129164</t>
  </si>
  <si>
    <t>-659.745780464288 363.120698906462 -522.087254079285</t>
  </si>
  <si>
    <t>-752.681614161724 448.669567397335 -269.851376672229</t>
  </si>
  <si>
    <t>-532.12444757338 461.686873918844 -198.202126762893</t>
  </si>
  <si>
    <t>-613.352611824179 150.338609474093 -537.728075312472</t>
  </si>
  <si>
    <t>-426.371295150648 103.31711214006 -304.120089658063</t>
  </si>
  <si>
    <t>-610.488836064623 286.641083771272 -103.127151652171</t>
  </si>
  <si>
    <t>-617.755555199069 292.466867012119 312.343488171009</t>
  </si>
  <si>
    <t>-633.284128686454 320.087765865333 774.419367492511</t>
  </si>
  <si>
    <t>-481.891283881403 321.264615474874 828.849608097665</t>
  </si>
  <si>
    <t>-540.004816596538 115.615929979136 -102.508641395358</t>
  </si>
  <si>
    <t>-535.890738387493 97.3081539698574 312.642516968277</t>
  </si>
  <si>
    <t>-563.625048913103 43.3766692485285 771.655088289343</t>
  </si>
  <si>
    <t>-413.144770251724 61.127865046783 825.732859034958</t>
  </si>
  <si>
    <t>9763-20170724T120959.909608100.bin</t>
  </si>
  <si>
    <t>-574.954293424952 200.694691656972 -101.071467565082</t>
  </si>
  <si>
    <t>-592.058567937555 193.299570081983 -210.205669552076</t>
  </si>
  <si>
    <t>-601.733449457389 189.099022924018 -302.480155974645</t>
  </si>
  <si>
    <t>-609.438842145618 185.730497461084 -385.951183592444</t>
  </si>
  <si>
    <t>-615.543254952738 182.893360273762 -469.574208962413</t>
  </si>
  <si>
    <t>-622.691507506648 179.26920416768 -591.969986339879</t>
  </si>
  <si>
    <t>-607.578637314523 179.083175650589 -668.857972253743</t>
  </si>
  <si>
    <t>-625.529157157308 211.641094155667 -538.826371897656</t>
  </si>
  <si>
    <t>-660.015937960205 362.828789492379 -521.792114911944</t>
  </si>
  <si>
    <t>-752.866087178863 448.265063277358 -269.486473043735</t>
  </si>
  <si>
    <t>-532.248856121254 461.444025602348 -198.051831548795</t>
  </si>
  <si>
    <t>-613.580714897054 150.07762488582 -537.701148957088</t>
  </si>
  <si>
    <t>-426.796148140226 102.79710636959 -304.293904304003</t>
  </si>
  <si>
    <t>-610.39297799455 286.152137753809 -103.082888021607</t>
  </si>
  <si>
    <t>-617.477051268129 292.138657663882 312.388625342036</t>
  </si>
  <si>
    <t>-633.228119638538 320.032944990201 774.435052244451</t>
  </si>
  <si>
    <t>-481.848256104157 321.077341610925 828.904063091293</t>
  </si>
  <si>
    <t>-539.705360380924 115.134581331678 -102.465446217971</t>
  </si>
  <si>
    <t>-535.594707729749 97.1640892346236 312.700445875685</t>
  </si>
  <si>
    <t>-563.498043175485 43.3961326120088 771.706164766601</t>
  </si>
  <si>
    <t>-413.107088742938 61.1021361628243 826.046722023984</t>
  </si>
  <si>
    <t>9763-20170724T120959.937183900.bin</t>
  </si>
  <si>
    <t>-574.930047468673 200.505069477229 -101.062737346318</t>
  </si>
  <si>
    <t>-592.072397220816 193.087258864884 -210.189373576758</t>
  </si>
  <si>
    <t>-601.775788519548 188.893196367398 -302.461067203326</t>
  </si>
  <si>
    <t>-609.504392681336 185.54060957393 -385.930695403523</t>
  </si>
  <si>
    <t>-615.629335039017 182.728784831552 -469.553132628095</t>
  </si>
  <si>
    <t>-622.804045511368 179.151315329773 -591.948514317512</t>
  </si>
  <si>
    <t>-607.706291519644 179.014549578857 -668.839740450985</t>
  </si>
  <si>
    <t>-625.622421319147 211.504681149279 -538.792536475943</t>
  </si>
  <si>
    <t>-660.104834965499 362.685943995859 -521.691441964294</t>
  </si>
  <si>
    <t>-752.951524436979 448.11816105693 -269.38325615031</t>
  </si>
  <si>
    <t>-532.322757889445 461.391187929383 -198.001652694517</t>
  </si>
  <si>
    <t>-613.689230619301 149.937653379018 -537.692473961752</t>
  </si>
  <si>
    <t>-426.942100548314 102.542152169726 -304.496763942481</t>
  </si>
  <si>
    <t>-610.444335691212 285.899494160529 -103.062952115524</t>
  </si>
  <si>
    <t>-617.421001923902 291.984007653234 312.409013723057</t>
  </si>
  <si>
    <t>-633.188504556312 320.024516855913 774.442418789461</t>
  </si>
  <si>
    <t>-481.812740872976 321.149085180103 828.92114275587</t>
  </si>
  <si>
    <t>-539.617908091003 114.999284733578 -102.444183969995</t>
  </si>
  <si>
    <t>-535.463969414752 97.1220664998277 312.725371632657</t>
  </si>
  <si>
    <t>-563.444619325544 43.3889906441186 771.731405665309</t>
  </si>
  <si>
    <t>-413.069988066815 60.9058123384341 826.178321458954</t>
  </si>
  <si>
    <t>9763-20170724T120959.974806400.bin</t>
  </si>
  <si>
    <t>-575.00070937156 200.338127701334 -101.042019812952</t>
  </si>
  <si>
    <t>-592.185698227807 192.896031012761 -210.160219830486</t>
  </si>
  <si>
    <t>-601.918757577654 188.69591596262 -302.428651945968</t>
  </si>
  <si>
    <t>-609.670952291631 185.342520722534 -385.895969923942</t>
  </si>
  <si>
    <t>-615.81586840991 182.534237112522 -469.517062575721</t>
  </si>
  <si>
    <t>-623.015587050187 178.966348424874 -591.911315581948</t>
  </si>
  <si>
    <t>-607.931742419244 178.86344842287 -668.805326048688</t>
  </si>
  <si>
    <t>-625.806990739423 211.318815041485 -538.753203732538</t>
  </si>
  <si>
    <t>-660.257721469422 362.504850166468 -521.62559767926</t>
  </si>
  <si>
    <t>-752.918643438304 447.817793268762 -269.208828997856</t>
  </si>
  <si>
    <t>-532.291328120057 461.350598783331 -197.871759304861</t>
  </si>
  <si>
    <t>-613.905723503063 149.745511534232 -537.658470311427</t>
  </si>
  <si>
    <t>-427.225340620404 102.325202540898 -304.712981728586</t>
  </si>
  <si>
    <t>-610.607265010091 285.663489557315 -103.035430746105</t>
  </si>
  <si>
    <t>-617.475640448282 291.846525046434 312.436821605969</t>
  </si>
  <si>
    <t>-633.159441215639 320.017552107305 774.452111394151</t>
  </si>
  <si>
    <t>-481.782793055191 321.167990471692 828.927876286028</t>
  </si>
  <si>
    <t>-539.60954691272 114.887577878055 -102.430997177583</t>
  </si>
  <si>
    <t>-535.372602685581 97.1022192374812 312.741662738393</t>
  </si>
  <si>
    <t>-563.425247234522 43.3858163238542 771.73657167204</t>
  </si>
  <si>
    <t>-413.102486202376 61.2009872406429 826.229817570631</t>
  </si>
  <si>
    <t>9763-20170724T121000.042625900.bin</t>
  </si>
  <si>
    <t>-575.220781005913 199.994807753648 -101.014769191544</t>
  </si>
  <si>
    <t>-592.507413130609 192.515097703553 -210.114387392436</t>
  </si>
  <si>
    <t>-602.294512577222 188.289978222968 -302.375922278009</t>
  </si>
  <si>
    <t>-610.082054606213 184.914358234002 -385.83901895489</t>
  </si>
  <si>
    <t>-616.248725474851 182.08264924476 -469.45767994618</t>
  </si>
  <si>
    <t>-623.464962274286 178.478422456524 -591.849979949178</t>
  </si>
  <si>
    <t>-608.413356440558 178.396493214203 -668.750217999851</t>
  </si>
  <si>
    <t>-626.219571394059 210.852019576043 -538.702955403461</t>
  </si>
  <si>
    <t>-660.5700745328 362.063230587881 -521.599992584213</t>
  </si>
  <si>
    <t>-752.831152633899 447.233286724492 -268.988442905389</t>
  </si>
  <si>
    <t>-532.196857640789 461.153240834807 -197.747694692296</t>
  </si>
  <si>
    <t>-614.377563828523 149.267812319344 -537.587680125352</t>
  </si>
  <si>
    <t>-427.707526908247 101.781015192289 -304.79647660924</t>
  </si>
  <si>
    <t>-610.926331472915 285.224262634808 -102.996026279036</t>
  </si>
  <si>
    <t>-617.693117006196 291.621012543838 312.474667718057</t>
  </si>
  <si>
    <t>-633.121615694193 320.002018282459 774.467082987574</t>
  </si>
  <si>
    <t>-481.72742217777 321.381220929903 828.888856327515</t>
  </si>
  <si>
    <t>-539.706411324934 114.640854919792 -102.439855526687</t>
  </si>
  <si>
    <t>-535.332467407855 97.0094347725685 312.737943592299</t>
  </si>
  <si>
    <t>-563.394982313789 43.3176244686567 771.723975652809</t>
  </si>
  <si>
    <t>-413.070892890686 60.8734837988009 826.297680919829</t>
  </si>
  <si>
    <t>9763-20170724T121000.076706700.bin</t>
  </si>
  <si>
    <t>-575.396480243144 199.890348505754 -101.020252758619</t>
  </si>
  <si>
    <t>-592.748527831371 192.388902248066 -210.108013146586</t>
  </si>
  <si>
    <t>-602.546957779292 188.141264851753 -302.367258411631</t>
  </si>
  <si>
    <t>-610.326975321538 184.741856045608 -385.83015945639</t>
  </si>
  <si>
    <t>-616.468333532975 181.882364688857 -469.449759792736</t>
  </si>
  <si>
    <t>-623.628156258496 178.231696672364 -591.843996940894</t>
  </si>
  <si>
    <t>-608.581735619212 178.133657723358 -668.74524888962</t>
  </si>
  <si>
    <t>-626.393722336166 210.628210435109 -538.711444173316</t>
  </si>
  <si>
    <t>-660.711880762625 361.850728630009 -521.653261903165</t>
  </si>
  <si>
    <t>-752.821244080836 447.040266790892 -268.99311849826</t>
  </si>
  <si>
    <t>-532.193848806238 461.074744941815 -197.753092258937</t>
  </si>
  <si>
    <t>-614.579210537369 149.039070016026 -537.565519855146</t>
  </si>
  <si>
    <t>-428.041352391752 101.568035556437 -304.751510950426</t>
  </si>
  <si>
    <t>-611.155943696618 285.082705282789 -102.993833099867</t>
  </si>
  <si>
    <t>-617.87797104861 291.539242123994 312.476647571241</t>
  </si>
  <si>
    <t>-633.116710130519 319.979824887651 774.472806426765</t>
  </si>
  <si>
    <t>-481.709450608634 321.411658580534 828.85666129067</t>
  </si>
  <si>
    <t>-539.848427707608 114.562592923409 -102.456258085195</t>
  </si>
  <si>
    <t>-535.35583584293 96.961110540029 312.721551580004</t>
  </si>
  <si>
    <t>-563.382392685252 43.2595384805352 771.707840748496</t>
  </si>
  <si>
    <t>-413.022717991123 60.4183428951517 826.309827093523</t>
  </si>
  <si>
    <t>9763-20170724T121000.141885900.bin</t>
  </si>
  <si>
    <t>-575.798764068183 199.823563271591 -101.055881676797</t>
  </si>
  <si>
    <t>-593.246965972337 192.285121116631 -210.125694753445</t>
  </si>
  <si>
    <t>-603.008705925817 187.976874810598 -302.386086453403</t>
  </si>
  <si>
    <t>-610.708794794427 184.507668219906 -385.853497558672</t>
  </si>
  <si>
    <t>-616.723681260163 181.560862593991 -469.479295394416</t>
  </si>
  <si>
    <t>-623.648117500054 177.761234102216 -591.88251959766</t>
  </si>
  <si>
    <t>-608.558272380102 177.600212992299 -668.775198690766</t>
  </si>
  <si>
    <t>-626.48896359779 210.227458922879 -538.796444449975</t>
  </si>
  <si>
    <t>-660.726681510669 361.48854407936 -521.911113199258</t>
  </si>
  <si>
    <t>-752.750930744304 446.55215685246 -269.177438898418</t>
  </si>
  <si>
    <t>-532.251239562623 460.939150339634 -197.613255264412</t>
  </si>
  <si>
    <t>-614.730429418528 148.629760836642 -537.549632847116</t>
  </si>
  <si>
    <t>-428.728848576423 101.503095595724 -304.14651974677</t>
  </si>
  <si>
    <t>-611.596626944428 285.074869224532 -103.030536775727</t>
  </si>
  <si>
    <t>-618.178372197331 291.490793953879 312.442875667338</t>
  </si>
  <si>
    <t>-633.099639984269 319.972733884632 774.463967833256</t>
  </si>
  <si>
    <t>-481.673210552929 321.185628390359 828.799837561952</t>
  </si>
  <si>
    <t>-540.186115428281 114.474314019663 -102.492214360123</t>
  </si>
  <si>
    <t>-535.465669526088 96.9855110759841 312.687772879008</t>
  </si>
  <si>
    <t>-563.385994440643 43.1707990513653 771.673913850635</t>
  </si>
  <si>
    <t>-412.931586967494 59.4054042210305 826.297339545891</t>
  </si>
  <si>
    <t>9763-20170724T121000.206055500.bin</t>
  </si>
  <si>
    <t>-576.146148856425 200.004555082473 -101.109924176594</t>
  </si>
  <si>
    <t>-593.62986297231 192.445786203871 -210.172685267996</t>
  </si>
  <si>
    <t>-603.313498326763 188.083270164491 -302.438757632868</t>
  </si>
  <si>
    <t>-610.900400176469 184.546407491586 -385.91360374755</t>
  </si>
  <si>
    <t>-616.759814962727 181.511255778934 -469.54732031025</t>
  </si>
  <si>
    <t>-623.411260924347 177.558235944551 -591.960737371033</t>
  </si>
  <si>
    <t>-608.226142787659 177.294633502922 -668.834447955134</t>
  </si>
  <si>
    <t>-626.349058630876 210.094999264641 -538.923335131715</t>
  </si>
  <si>
    <t>-660.498766115579 361.399777730999 -522.242034209528</t>
  </si>
  <si>
    <t>-752.72790610478 446.654934246811 -269.6477288487</t>
  </si>
  <si>
    <t>-532.358279123225 461.125013862843 -197.70055663597</t>
  </si>
  <si>
    <t>-614.636270117275 148.490636474589 -537.570297470931</t>
  </si>
  <si>
    <t>-429.464199690765 101.723054326155 -303.422430958889</t>
  </si>
  <si>
    <t>-611.902502449775 285.271938919846 -103.060519803654</t>
  </si>
  <si>
    <t>-618.38810404274 291.677413827577 312.414553310078</t>
  </si>
  <si>
    <t>-633.081789916206 319.995322652675 774.444763308732</t>
  </si>
  <si>
    <t>-481.639202492128 321.038099563127 828.739264443573</t>
  </si>
  <si>
    <t>-540.539672576604 114.653600213875 -102.545633001022</t>
  </si>
  <si>
    <t>-535.663462823222 97.2146515628338 312.634658735984</t>
  </si>
  <si>
    <t>-563.499030720813 43.2833209430119 771.619188285324</t>
  </si>
  <si>
    <t>-413.206684182278 61.3979885537567 826.097399977887</t>
  </si>
  <si>
    <t>9763-20170724T121000.242157100.bin</t>
  </si>
  <si>
    <t>-576.330715186985 200.13001443584 -101.136838638579</t>
  </si>
  <si>
    <t>-593.810304173315 192.570946101484 -210.20022528649</t>
  </si>
  <si>
    <t>-603.430981437989 188.188929756726 -302.472053495813</t>
  </si>
  <si>
    <t>-610.937354969936 184.624873985178 -385.9530816042</t>
  </si>
  <si>
    <t>-616.692894733908 181.551909392737 -469.592437069605</t>
  </si>
  <si>
    <t>-623.167310404904 177.530341066425 -592.01317675421</t>
  </si>
  <si>
    <t>-607.899308075057 177.214527447566 -668.870303934739</t>
  </si>
  <si>
    <t>-626.170893391944 210.098693991526 -538.998927580208</t>
  </si>
  <si>
    <t>-660.281863226428 361.422493236666 -522.423176390608</t>
  </si>
  <si>
    <t>-752.633033900559 446.847396662255 -269.930772139411</t>
  </si>
  <si>
    <t>-532.318069903327 461.307077250363 -197.814414359083</t>
  </si>
  <si>
    <t>-614.481899178236 148.491212520778 -537.59329972352</t>
  </si>
  <si>
    <t>-429.714950042707 101.82439267066 -303.135615071806</t>
  </si>
  <si>
    <t>-612.090029897933 285.422727557258 -103.09020949198</t>
  </si>
  <si>
    <t>-618.489146571418 291.792983810493 312.386733367631</t>
  </si>
  <si>
    <t>-633.059136567143 320.030349450151 774.434464709885</t>
  </si>
  <si>
    <t>-481.609403995852 321.247081554101 828.705338648867</t>
  </si>
  <si>
    <t>-540.734261417076 114.727355393979 -102.574783745278</t>
  </si>
  <si>
    <t>-535.786018097279 97.2826549531246 312.60453645762</t>
  </si>
  <si>
    <t>-563.515158340598 43.2427630315049 771.591777361405</t>
  </si>
  <si>
    <t>-413.239700993921 61.5859389284403 826.040308764351</t>
  </si>
  <si>
    <t>9763-20170724T121000.275246400.bin</t>
  </si>
  <si>
    <t>-576.543261060788 200.220863176012 -101.158387250978</t>
  </si>
  <si>
    <t>-594.004325283699 192.666357915798 -210.225098399069</t>
  </si>
  <si>
    <t>-603.554062268561 188.261318693309 -302.502997557741</t>
  </si>
  <si>
    <t>-610.974852187555 184.663765162625 -385.990230393707</t>
  </si>
  <si>
    <t>-616.623484059682 181.543912797579 -469.635353561964</t>
  </si>
  <si>
    <t>-622.918851584023 177.437452144309 -592.062598665586</t>
  </si>
  <si>
    <t>-607.556295376845 177.067091010914 -668.900560827264</t>
  </si>
  <si>
    <t>-625.985138399578 210.04528424938 -539.076079172957</t>
  </si>
  <si>
    <t>-659.995029928052 361.406652042978 -522.600444888414</t>
  </si>
  <si>
    <t>-752.503628474653 446.935680965086 -270.200993860027</t>
  </si>
  <si>
    <t>-532.23300599035 461.42362167987 -197.954997627861</t>
  </si>
  <si>
    <t>-614.32792607802 148.43320338904 -537.608993185602</t>
  </si>
  <si>
    <t>-429.855267777007 101.844936421578 -302.847997614319</t>
  </si>
  <si>
    <t>-612.287015302962 285.534051563298 -103.113290396751</t>
  </si>
  <si>
    <t>-618.588618615597 291.931017213089 312.364724677789</t>
  </si>
  <si>
    <t>-633.053376157755 320.039228246842 774.426815078552</t>
  </si>
  <si>
    <t>-481.595842155221 321.22081979211 828.676613846152</t>
  </si>
  <si>
    <t>-540.96828779345 114.774180491948 -102.597867043358</t>
  </si>
  <si>
    <t>-535.900171122311 97.3318653457914 312.580016423947</t>
  </si>
  <si>
    <t>-563.511211825555 43.231552612061 771.57972556085</t>
  </si>
  <si>
    <t>-413.22634504077 61.449750420637 826.044052549495</t>
  </si>
  <si>
    <t>9763-20170724T121000.337417400.bin</t>
  </si>
  <si>
    <t>-576.925867389449 200.319260199113 -101.182425028133</t>
  </si>
  <si>
    <t>-594.384123915184 192.78840917664 -210.251216819562</t>
  </si>
  <si>
    <t>-603.819737701059 188.337820037752 -302.538711715427</t>
  </si>
  <si>
    <t>-611.094135483395 184.670999283025 -386.035966672284</t>
  </si>
  <si>
    <t>-616.554219893021 181.450706735739 -469.689746892615</t>
  </si>
  <si>
    <t>-622.528666131406 177.162481566913 -592.126823037483</t>
  </si>
  <si>
    <t>-606.956822992268 176.680885078759 -668.921976413173</t>
  </si>
  <si>
    <t>-625.713680183837 209.852810124694 -539.198037609224</t>
  </si>
  <si>
    <t>-659.583206608617 361.270076379527 -522.975112031527</t>
  </si>
  <si>
    <t>-752.355645422312 447.281433144148 -270.836385245651</t>
  </si>
  <si>
    <t>-532.165827370261 461.716294410343 -198.333965626779</t>
  </si>
  <si>
    <t>-614.10054653954 148.235502526354 -537.606736105044</t>
  </si>
  <si>
    <t>-430.025454407268 101.653954657618 -302.429059152501</t>
  </si>
  <si>
    <t>-612.604483242824 285.712863824533 -103.143583373067</t>
  </si>
  <si>
    <t>-618.816898901286 292.110933348238 312.335747928132</t>
  </si>
  <si>
    <t>-633.064634413503 320.019803309017 774.416610007952</t>
  </si>
  <si>
    <t>-481.587950343426 320.912200438556 828.618404064474</t>
  </si>
  <si>
    <t>-541.43694328071 114.813267826078 -102.630890096847</t>
  </si>
  <si>
    <t>-536.072530089843 97.4114368101718 312.544998587581</t>
  </si>
  <si>
    <t>-563.461575357339 43.2106020046017 771.56242049514</t>
  </si>
  <si>
    <t>-413.139950421017 60.7852341857113 826.136834130364</t>
  </si>
  <si>
    <t>9763-20170724T121000.375206300.bin</t>
  </si>
  <si>
    <t>-577.092968935521 200.425220421295 -101.202081776053</t>
  </si>
  <si>
    <t>-594.563691168466 192.90232985341 -210.269349414866</t>
  </si>
  <si>
    <t>-603.974096796836 188.438302834329 -302.558863271835</t>
  </si>
  <si>
    <t>-611.21219204833 184.749972179927 -386.058205617735</t>
  </si>
  <si>
    <t>-616.622597724295 181.499024275972 -469.714073001689</t>
  </si>
  <si>
    <t>-622.510054349265 177.155169743859 -592.153441649556</t>
  </si>
  <si>
    <t>-606.852763666015 176.623529384955 -668.930810107491</t>
  </si>
  <si>
    <t>-625.724648395596 209.870963069321 -539.242327085675</t>
  </si>
  <si>
    <t>-659.488178460939 361.315124086216 -523.115642075415</t>
  </si>
  <si>
    <t>-752.404198366618 447.60361007663 -271.124670030928</t>
  </si>
  <si>
    <t>-532.221981014468 462.014603077831 -198.594522292812</t>
  </si>
  <si>
    <t>-614.128705848373 148.251392337775 -537.613837467369</t>
  </si>
  <si>
    <t>-430.218405152118 101.698330914387 -302.405317486118</t>
  </si>
  <si>
    <t>-612.729784685282 285.852171528112 -103.155373769566</t>
  </si>
  <si>
    <t>-618.926956975909 292.23006768224 312.324467182246</t>
  </si>
  <si>
    <t>-633.048102950123 320.04419157241 774.411321008567</t>
  </si>
  <si>
    <t>-481.559382994907 321.05654075697 828.577516108501</t>
  </si>
  <si>
    <t>-541.65530438272 114.902101312471 -102.643267089371</t>
  </si>
  <si>
    <t>-536.140964917695 97.5319144569175 312.531986266765</t>
  </si>
  <si>
    <t>-563.448796019621 43.2503848353936 771.560139862337</t>
  </si>
  <si>
    <t>-413.190354669097 61.2427658886818 826.17231996132</t>
  </si>
  <si>
    <t>9763-20170724T121000.438879400.bin</t>
  </si>
  <si>
    <t>-577.350218271606 200.485542798865 -101.236717948892</t>
  </si>
  <si>
    <t>-594.852771076311 192.977062577573 -210.299926245703</t>
  </si>
  <si>
    <t>-604.190140699965 188.501299385945 -302.596226358685</t>
  </si>
  <si>
    <t>-611.322849485955 184.791821023949 -386.103622153013</t>
  </si>
  <si>
    <t>-616.588808147983 181.506413269459 -469.767361067391</t>
  </si>
  <si>
    <t>-622.222729500686 177.096916093148 -592.216307826236</t>
  </si>
  <si>
    <t>-606.360502994007 176.457899172248 -668.95093184247</t>
  </si>
  <si>
    <t>-625.527008202111 209.844924139381 -539.330703194887</t>
  </si>
  <si>
    <t>-659.084338320647 361.356198454951 -523.327101088979</t>
  </si>
  <si>
    <t>-752.120576661294 448.066683173403 -271.525379791389</t>
  </si>
  <si>
    <t>-531.938950641505 462.57695321436 -199.013151969336</t>
  </si>
  <si>
    <t>-613.974245559475 148.218500879912 -537.642990152535</t>
  </si>
  <si>
    <t>-430.338273026513 101.66961027768 -302.362673893356</t>
  </si>
  <si>
    <t>-612.875574068854 286.014357710914 -103.18649467562</t>
  </si>
  <si>
    <t>-619.075349557063 292.337783386118 312.294156077098</t>
  </si>
  <si>
    <t>-633.022852427987 320.058078298325 774.398278660018</t>
  </si>
  <si>
    <t>-481.523985973566 320.946133050388 828.538125946707</t>
  </si>
  <si>
    <t>-542.015803459585 114.845796629078 -102.677251941681</t>
  </si>
  <si>
    <t>-536.296077661764 97.5772775926139 312.499461256805</t>
  </si>
  <si>
    <t>-563.454589625282 43.199592319701 771.526248998707</t>
  </si>
  <si>
    <t>-413.145840656687 60.7648787552764 826.139148134779</t>
  </si>
  <si>
    <t>9763-20170724T121000.509493800.bin</t>
  </si>
  <si>
    <t>-577.429117002507 200.559093301017 -101.263125141297</t>
  </si>
  <si>
    <t>-594.929919555056 193.07001435042 -210.327967854493</t>
  </si>
  <si>
    <t>-604.196056248789 188.578946833906 -302.630781931961</t>
  </si>
  <si>
    <t>-611.237407342027 184.84231791603 -386.144739163754</t>
  </si>
  <si>
    <t>-616.385278912392 181.514526350697 -469.814135455774</t>
  </si>
  <si>
    <t>-621.81779664744 177.024867923937 -592.269262473612</t>
  </si>
  <si>
    <t>-605.808897666412 176.265767824889 -668.972235913309</t>
  </si>
  <si>
    <t>-625.165447508248 209.815521842744 -539.412751231805</t>
  </si>
  <si>
    <t>-658.457586524956 361.387771559259 -523.453626104028</t>
  </si>
  <si>
    <t>-751.595562248247 448.526074506528 -271.837300509908</t>
  </si>
  <si>
    <t>-531.419277584837 463.270603781613 -199.356018513252</t>
  </si>
  <si>
    <t>-613.702699443625 148.174247365256 -537.66117281354</t>
  </si>
  <si>
    <t>-430.424902120288 101.623314908401 -302.416430555417</t>
  </si>
  <si>
    <t>-612.785208652965 286.195758926876 -103.214546015064</t>
  </si>
  <si>
    <t>-618.984306783835 292.483778877098 312.266701038627</t>
  </si>
  <si>
    <t>-632.983436807851 320.099715133746 774.379902110742</t>
  </si>
  <si>
    <t>-481.478241149078 320.969240351003 828.50244377169</t>
  </si>
  <si>
    <t>-542.247910825069 114.851675201229 -102.713148080134</t>
  </si>
  <si>
    <t>-536.400621873939 97.6141153591348 312.463055938076</t>
  </si>
  <si>
    <t>-563.466552928396 43.257391994397 771.504324848836</t>
  </si>
  <si>
    <t>-413.269790913281 61.7708862016523 826.112185166983</t>
  </si>
  <si>
    <t>9763-20170724T121000.542598600.bin</t>
  </si>
  <si>
    <t>-577.398640929574 200.558049478881 -101.269235086901</t>
  </si>
  <si>
    <t>-594.927408826736 193.076866385461 -210.330177757393</t>
  </si>
  <si>
    <t>-604.186575880555 188.572717832556 -302.63303821556</t>
  </si>
  <si>
    <t>-611.210086745224 184.815479222281 -386.147604425738</t>
  </si>
  <si>
    <t>-616.328605630758 181.45840153547 -469.817555796804</t>
  </si>
  <si>
    <t>-621.706210347149 176.914919831301 -592.273165485521</t>
  </si>
  <si>
    <t>-605.636461153696 176.106503728466 -668.962888255572</t>
  </si>
  <si>
    <t>-625.0600018368 209.731994355548 -539.433334754313</t>
  </si>
  <si>
    <t>-658.266404232136 361.331473567959 -523.523688143195</t>
  </si>
  <si>
    <t>-751.390176130561 448.794312693311 -272.014626067366</t>
  </si>
  <si>
    <t>-531.21822143777 463.643661433807 -199.541494159608</t>
  </si>
  <si>
    <t>-613.633143818797 148.085224504744 -537.647990087583</t>
  </si>
  <si>
    <t>-430.459953803555 101.533388707679 -302.332859625591</t>
  </si>
  <si>
    <t>-612.718161105852 286.239051980087 -103.217090433305</t>
  </si>
  <si>
    <t>-618.906206551021 292.495110305569 312.264795028228</t>
  </si>
  <si>
    <t>-632.957793377094 320.106723060859 774.375024461875</t>
  </si>
  <si>
    <t>-481.452124897098 321.152011011321 828.49318439117</t>
  </si>
  <si>
    <t>-542.27721798262 114.786831941935 -102.725813693321</t>
  </si>
  <si>
    <t>-536.402535439333 97.5807119694437 312.451292503257</t>
  </si>
  <si>
    <t>-563.454307421633 43.1793440175597 771.498731049162</t>
  </si>
  <si>
    <t>-413.201792696329 61.2114717811833 826.114202821468</t>
  </si>
  <si>
    <t>9763-20170724T121000.574682200.bin</t>
  </si>
  <si>
    <t>-577.375022908345 200.517664415552 -101.275733343785</t>
  </si>
  <si>
    <t>-594.932391187137 193.036505317785 -210.33195070651</t>
  </si>
  <si>
    <t>-604.196277366138 188.516961581102 -302.633537349405</t>
  </si>
  <si>
    <t>-611.216656972872 184.739819745398 -386.147482729547</t>
  </si>
  <si>
    <t>-616.325016265564 181.355274672886 -469.817118562498</t>
  </si>
  <si>
    <t>-621.680060663633 176.764110696282 -592.271863810572</t>
  </si>
  <si>
    <t>-605.560190095366 175.918307634874 -668.950695856288</t>
  </si>
  <si>
    <t>-625.025723686457 209.605114519732 -539.446341202591</t>
  </si>
  <si>
    <t>-658.120956799352 361.228883237193 -523.566097038492</t>
  </si>
  <si>
    <t>-751.177589515621 449.031141854945 -272.15062795738</t>
  </si>
  <si>
    <t>-530.980413021786 464.011743305769 -199.781403536838</t>
  </si>
  <si>
    <t>-613.634871692846 147.952432471218 -537.63308075487</t>
  </si>
  <si>
    <t>-430.442929027336 101.45608082902 -302.272431576714</t>
  </si>
  <si>
    <t>-612.68169338044 286.231739189165 -103.215070565091</t>
  </si>
  <si>
    <t>-618.882042791012 292.458150578956 312.266991125299</t>
  </si>
  <si>
    <t>-632.93894447175 320.097457451527 774.374805845402</t>
  </si>
  <si>
    <t>-481.434804349252 320.968598928322 828.500136008792</t>
  </si>
  <si>
    <t>-542.267172712451 114.695607805847 -102.735300565376</t>
  </si>
  <si>
    <t>-536.385082158516 97.5410849757554 312.443830430517</t>
  </si>
  <si>
    <t>-563.454704157992 43.1580286347007 771.490850040299</t>
  </si>
  <si>
    <t>-413.146644608953 60.673093734845 826.121856461732</t>
  </si>
  <si>
    <t>9763-20170724T121000.639869400.bin</t>
  </si>
  <si>
    <t>-577.26391653532 200.414089192767 -101.280935882664</t>
  </si>
  <si>
    <t>-594.923374062548 192.917052311901 -210.319575183144</t>
  </si>
  <si>
    <t>-604.253885814002 188.369401072468 -302.613138169789</t>
  </si>
  <si>
    <t>-611.327198519877 184.560896781016 -386.12129159943</t>
  </si>
  <si>
    <t>-616.481348236149 181.138118787342 -469.78643915304</t>
  </si>
  <si>
    <t>-621.895591212873 176.483646615834 -592.236104189509</t>
  </si>
  <si>
    <t>-605.742463366969 175.59776908966 -668.907544788994</t>
  </si>
  <si>
    <t>-625.193354203219 209.355904490946 -539.427313503287</t>
  </si>
  <si>
    <t>-658.110354047964 361.018382265945 -523.553509137757</t>
  </si>
  <si>
    <t>-750.82921646363 449.229690658609 -272.156285141509</t>
  </si>
  <si>
    <t>-530.502272434738 464.83011216513 -200.314755553639</t>
  </si>
  <si>
    <t>-613.846447239935 147.69580569667 -537.585212230905</t>
  </si>
  <si>
    <t>-430.590700546225 101.397438163398 -302.166014470009</t>
  </si>
  <si>
    <t>-612.525459901039 286.15032269232 -103.205713172069</t>
  </si>
  <si>
    <t>-618.749842159397 292.409929047188 312.275522655153</t>
  </si>
  <si>
    <t>-632.882009286501 320.093177134666 774.379999751813</t>
  </si>
  <si>
    <t>-481.382225813296 321.11178778161 828.514905847548</t>
  </si>
  <si>
    <t>-542.202019135289 114.577602928662 -102.740866582026</t>
  </si>
  <si>
    <t>-536.257776616481 97.5632880354005 312.443116374321</t>
  </si>
  <si>
    <t>-563.446085695159 43.1359724896699 771.475631412391</t>
  </si>
  <si>
    <t>-413.154760717963 60.7506343907883 826.120590754774</t>
  </si>
  <si>
    <t>9763-20170724T121000.706050400.bin</t>
  </si>
  <si>
    <t>-577.194656795601 200.35794285069 -101.265796329997</t>
  </si>
  <si>
    <t>-594.994743339088 192.825984842829 -210.279181307588</t>
  </si>
  <si>
    <t>-604.405659984808 188.244172625165 -302.562869564056</t>
  </si>
  <si>
    <t>-611.536357713628 184.402674593593 -386.064546934062</t>
  </si>
  <si>
    <t>-616.732783899182 180.943790733371 -469.725625283013</t>
  </si>
  <si>
    <t>-622.19235696293 176.232321373016 -592.171215316395</t>
  </si>
  <si>
    <t>-606.051467774409 175.338858467557 -668.84497543884</t>
  </si>
  <si>
    <t>-625.457823849113 209.131756837356 -539.377045622665</t>
  </si>
  <si>
    <t>-658.290332476083 360.808517687103 -523.481739495747</t>
  </si>
  <si>
    <t>-750.398078208458 449.253860975103 -271.94223965245</t>
  </si>
  <si>
    <t>-529.83632944366 465.914503559733 -201.065695308672</t>
  </si>
  <si>
    <t>-614.135589564449 147.467869466167 -537.50918696297</t>
  </si>
  <si>
    <t>-430.870820107172 101.405684447054 -302.098636020203</t>
  </si>
  <si>
    <t>-612.447529739422 286.136000505953 -103.200328105279</t>
  </si>
  <si>
    <t>-618.498037154544 292.316632179566 312.284640734956</t>
  </si>
  <si>
    <t>-632.836029411994 320.03584903245 774.388543831981</t>
  </si>
  <si>
    <t>-481.342354317368 320.85395257252 828.54400074334</t>
  </si>
  <si>
    <t>-542.148922619938 114.49338035594 -102.737733499279</t>
  </si>
  <si>
    <t>-536.137752692866 97.6720362953724 312.453189746649</t>
  </si>
  <si>
    <t>-563.457827265654 43.1910634114242 771.4610277839</t>
  </si>
  <si>
    <t>-413.180476540226 60.8610368553898 826.126709209876</t>
  </si>
  <si>
    <t>9763-20170724T121000.741159100.bin</t>
  </si>
  <si>
    <t>-577.149298350128 200.385261148756 -101.260961659169</t>
  </si>
  <si>
    <t>-595.005283910848 192.840702129176 -210.264388355079</t>
  </si>
  <si>
    <t>-604.454632935015 188.243496686699 -302.543425558625</t>
  </si>
  <si>
    <t>-611.616962708374 184.385868159824 -386.041648947101</t>
  </si>
  <si>
    <t>-616.841678792505 180.909229508298 -469.700205712849</t>
  </si>
  <si>
    <t>-622.339144218449 176.169329425308 -592.142922368442</t>
  </si>
  <si>
    <t>-606.227529726173 175.279975342865 -668.822968554265</t>
  </si>
  <si>
    <t>-625.576527753229 209.083134526388 -539.356193829072</t>
  </si>
  <si>
    <t>-658.342321918622 360.774294083093 -523.448786454724</t>
  </si>
  <si>
    <t>-750.289216088636 449.390057377397 -271.910270448383</t>
  </si>
  <si>
    <t>-529.619465479987 466.522908439707 -201.484236895186</t>
  </si>
  <si>
    <t>-614.277279085237 147.415339358683 -537.476195930419</t>
  </si>
  <si>
    <t>-431.003931215485 101.456998001748 -302.073977943614</t>
  </si>
  <si>
    <t>-612.373664025148 286.174715640887 -103.190658713042</t>
  </si>
  <si>
    <t>-618.354526930854 292.258392978822 312.296809248959</t>
  </si>
  <si>
    <t>-632.824203065097 319.990707016387 774.400045638853</t>
  </si>
  <si>
    <t>-481.333686358384 320.75275580379 828.565089197598</t>
  </si>
  <si>
    <t>-542.133634352344 114.509784231485 -102.735002729246</t>
  </si>
  <si>
    <t>-536.097234164275 97.7602638508793 312.458417143081</t>
  </si>
  <si>
    <t>-563.457623822261 43.246678783348 771.457616446783</t>
  </si>
  <si>
    <t>-413.240470545079 61.3519177497126 826.146118814814</t>
  </si>
  <si>
    <t>9763-20170724T121000.778259300.bin</t>
  </si>
  <si>
    <t>-577.06020006186 200.348165177233 -101.257976680413</t>
  </si>
  <si>
    <t>-594.955659101524 192.807161827533 -210.25516253996</t>
  </si>
  <si>
    <t>-604.439921127613 188.19216774321 -302.529613188909</t>
  </si>
  <si>
    <t>-611.635156277659 184.310681292936 -386.024027277752</t>
  </si>
  <si>
    <t>-616.894512210626 180.802053895551 -469.678882189281</t>
  </si>
  <si>
    <t>-622.444970309588 176.006330111875 -592.117284739477</t>
  </si>
  <si>
    <t>-606.373851198595 175.118535465552 -668.805850659479</t>
  </si>
  <si>
    <t>-625.646067839174 208.946584630303 -539.344565746393</t>
  </si>
  <si>
    <t>-658.349299401869 360.655962867156 -523.470334512312</t>
  </si>
  <si>
    <t>-750.119218714211 449.393026296908 -271.910051816669</t>
  </si>
  <si>
    <t>-529.36301506451 466.910836909739 -201.850395676054</t>
  </si>
  <si>
    <t>-614.372904164 147.274804464414 -537.4402224895</t>
  </si>
  <si>
    <t>-431.0890959207 101.473801636468 -301.983319675967</t>
  </si>
  <si>
    <t>-612.224892081216 286.129372202971 -103.167503841655</t>
  </si>
  <si>
    <t>-618.24332874224 292.194254724812 312.319658783676</t>
  </si>
  <si>
    <t>-632.805599240254 319.966101427681 774.406212218262</t>
  </si>
  <si>
    <t>-481.312486226828 320.643445110002 828.565346482056</t>
  </si>
  <si>
    <t>-542.094922319619 114.450046064203 -102.732575641162</t>
  </si>
  <si>
    <t>-536.023694102822 97.7429557134797 312.462073605957</t>
  </si>
  <si>
    <t>-563.428891447556 43.1873183689079 771.456740501267</t>
  </si>
  <si>
    <t>-413.133824730756 60.50306007944 826.186844705649</t>
  </si>
  <si>
    <t>9763-20170724T121000.840434500.bin</t>
  </si>
  <si>
    <t>-576.950044468101 200.34722842148 -101.250806617248</t>
  </si>
  <si>
    <t>-594.821287789737 192.838479392316 -210.254146735972</t>
  </si>
  <si>
    <t>-604.350972259231 188.191011897221 -302.522307667528</t>
  </si>
  <si>
    <t>-611.615638009898 184.259218098521 -386.008302500608</t>
  </si>
  <si>
    <t>-616.973701603816 180.679944344486 -469.6540738914</t>
  </si>
  <si>
    <t>-622.701279166492 175.760340710017 -592.079231290008</t>
  </si>
  <si>
    <t>-606.778001378307 174.866787579213 -668.798534132417</t>
  </si>
  <si>
    <t>-625.803535925071 208.757918248804 -539.336656919646</t>
  </si>
  <si>
    <t>-658.306763936924 360.508570686928 -523.469933174891</t>
  </si>
  <si>
    <t>-749.847829082639 449.482138125697 -271.909736505607</t>
  </si>
  <si>
    <t>-529.027046692519 468.371814351914 -202.412183604187</t>
  </si>
  <si>
    <t>-614.572582106711 147.080206939799 -537.383532026125</t>
  </si>
  <si>
    <t>-431.019141695061 101.635869422216 -301.784333953882</t>
  </si>
  <si>
    <t>-612.050241950029 286.19443629251 -103.158089545699</t>
  </si>
  <si>
    <t>-618.113319510511 291.998137473919 312.332182800061</t>
  </si>
  <si>
    <t>-632.760898803618 319.919454355761 774.415823159821</t>
  </si>
  <si>
    <t>-481.266797453413 320.673730565436 828.571026897808</t>
  </si>
  <si>
    <t>-542.052563053809 114.385905795704 -102.729007810431</t>
  </si>
  <si>
    <t>-536.009526495669 97.6876714774517 312.466410327816</t>
  </si>
  <si>
    <t>-563.37975912459 43.0508949997295 771.458086820192</t>
  </si>
  <si>
    <t>-413.0803469064 60.1809910747288 826.234719883065</t>
  </si>
  <si>
    <t>9763-20170724T121000.906621500.bin</t>
  </si>
  <si>
    <t>-576.731782717477 200.471981233041 -101.253231486718</t>
  </si>
  <si>
    <t>-594.505256547947 192.99176363082 -210.274551990334</t>
  </si>
  <si>
    <t>-604.071036624907 188.309203674747 -302.537296076259</t>
  </si>
  <si>
    <t>-611.417797644942 184.325537219996 -386.013535637943</t>
  </si>
  <si>
    <t>-616.908311467243 180.676352964871 -469.647718430188</t>
  </si>
  <si>
    <t>-622.885725585847 175.636360078826 -592.056075344606</t>
  </si>
  <si>
    <t>-607.161341442934 174.72986873278 -668.816251876437</t>
  </si>
  <si>
    <t>-625.877879179305 208.6862953981 -539.339885942222</t>
  </si>
  <si>
    <t>-658.229708913487 360.473974863759 -523.452232122579</t>
  </si>
  <si>
    <t>-749.464327658502 449.739396719279 -271.88421021654</t>
  </si>
  <si>
    <t>-528.509718481326 469.385236563489 -203.024730949246</t>
  </si>
  <si>
    <t>-614.647848686563 147.009572682999 -537.348754578745</t>
  </si>
  <si>
    <t>-430.568176674884 101.990687752429 -301.428037195942</t>
  </si>
  <si>
    <t>-611.728238997275 286.276450345206 -103.163829129433</t>
  </si>
  <si>
    <t>-617.961192125874 292.070784443245 312.324055079671</t>
  </si>
  <si>
    <t>-632.764369642777 319.901484285525 774.402049751382</t>
  </si>
  <si>
    <t>-481.263589746229 320.312613592354 828.542190313248</t>
  </si>
  <si>
    <t>-541.910974129914 114.568658780397 -102.723938214378</t>
  </si>
  <si>
    <t>-536.043461169496 97.6805622334027 312.46630346783</t>
  </si>
  <si>
    <t>-563.404777433507 43.1170336991906 771.459828235168</t>
  </si>
  <si>
    <t>-413.203791948553 61.1327146247963 826.222500560778</t>
  </si>
  <si>
    <t>9763-20170724T121000.938198700.bin</t>
  </si>
  <si>
    <t>-576.624646510771 200.538131451865 -101.250648188671</t>
  </si>
  <si>
    <t>-594.343494048829 193.076115178186 -210.282141399055</t>
  </si>
  <si>
    <t>-603.910919001811 188.373863660727 -302.543614207538</t>
  </si>
  <si>
    <t>-611.279299782611 184.359964294327 -386.01664973293</t>
  </si>
  <si>
    <t>-616.812314000969 180.668456160056 -469.646114975922</t>
  </si>
  <si>
    <t>-622.874902899243 175.555876439081 -592.047157863405</t>
  </si>
  <si>
    <t>-607.248389426259 174.645055807691 -668.827267646615</t>
  </si>
  <si>
    <t>-625.846295382408 208.634301497602 -539.347662047897</t>
  </si>
  <si>
    <t>-658.242979698992 360.41414432612 -523.496247928827</t>
  </si>
  <si>
    <t>-749.473540923254 449.848357633141 -271.986614627628</t>
  </si>
  <si>
    <t>-528.475485752025 469.997879805912 -203.412802546173</t>
  </si>
  <si>
    <t>-614.583109534355 146.964265361049 -537.329506419952</t>
  </si>
  <si>
    <t>-430.083133999584 101.930982739136 -301.019681817563</t>
  </si>
  <si>
    <t>-611.61692595164 286.320513422651 -103.173009609968</t>
  </si>
  <si>
    <t>-617.883044972288 292.088656912751 312.31471796955</t>
  </si>
  <si>
    <t>-632.752567004425 319.92097407789 774.387958347647</t>
  </si>
  <si>
    <t>-481.249397654121 320.034183754125 828.523110266125</t>
  </si>
  <si>
    <t>-541.828522996381 114.65335881749 -102.720700838363</t>
  </si>
  <si>
    <t>-535.979994594767 97.6729546137499 312.466104224596</t>
  </si>
  <si>
    <t>-563.410416336369 43.1169268431963 771.459539156362</t>
  </si>
  <si>
    <t>-413.16597531436 60.7701129373384 826.220680383962</t>
  </si>
  <si>
    <t>9763-20170724T121001.007887100.bin</t>
  </si>
  <si>
    <t>-576.370900903643 200.65868721389 -101.263251898542</t>
  </si>
  <si>
    <t>-593.946915075033 193.20967775156 -210.31868621239</t>
  </si>
  <si>
    <t>-603.47879804244 188.486590728577 -302.582847203823</t>
  </si>
  <si>
    <t>-610.84971008222 184.44241119486 -386.054077625814</t>
  </si>
  <si>
    <t>-616.420852138164 180.711496651265 -469.679293691775</t>
  </si>
  <si>
    <t>-622.578642135755 175.53237602154 -592.07281980226</t>
  </si>
  <si>
    <t>-607.152241473467 174.642669763846 -668.893736704919</t>
  </si>
  <si>
    <t>-625.566823466395 208.62869987799 -539.385758951322</t>
  </si>
  <si>
    <t>-658.169546651451 360.360188992844 -523.489799279779</t>
  </si>
  <si>
    <t>-749.808484768134 450.217993916917 -272.279857263555</t>
  </si>
  <si>
    <t>-528.796500549314 471.907956240695 -204.22272103863</t>
  </si>
  <si>
    <t>-614.18660704869 146.980793007114 -537.349507190104</t>
  </si>
  <si>
    <t>-428.918157209785 101.865629334074 -299.901737997566</t>
  </si>
  <si>
    <t>-611.411919560931 286.414843722294 -103.198237221432</t>
  </si>
  <si>
    <t>-617.731578538813 292.313422986904 312.286894049762</t>
  </si>
  <si>
    <t>-632.703028325137 320.015641071061 774.367001859152</t>
  </si>
  <si>
    <t>-481.194149388521 320.245485557462 828.485754847806</t>
  </si>
  <si>
    <t>-541.500106811682 114.840571371294 -102.710294564106</t>
  </si>
  <si>
    <t>-535.859484366838 97.6766766819087 312.471821289746</t>
  </si>
  <si>
    <t>-563.478672836123 43.1667566801216 771.451353256404</t>
  </si>
  <si>
    <t>-413.217617976905 60.9311825505345 826.131052041461</t>
  </si>
  <si>
    <t>9763-20170724T121001.039977100.bin</t>
  </si>
  <si>
    <t>-576.233344034121 200.639989421424 -101.273161264811</t>
  </si>
  <si>
    <t>-593.709802057061 193.204991142065 -210.34567301681</t>
  </si>
  <si>
    <t>-603.184974217518 188.487133374199 -302.615730897946</t>
  </si>
  <si>
    <t>-610.515696632573 184.444085845446 -386.090714721773</t>
  </si>
  <si>
    <t>-616.05781274394 180.713135379033 -469.717799417321</t>
  </si>
  <si>
    <t>-622.185796052909 175.532033136667 -592.112807396469</t>
  </si>
  <si>
    <t>-606.826417343139 174.67906874153 -668.947551980792</t>
  </si>
  <si>
    <t>-625.229545065673 208.621432106591 -539.424368908221</t>
  </si>
  <si>
    <t>-658.043743889028 360.302412175623 -523.529194665867</t>
  </si>
  <si>
    <t>-750.036915577605 450.405750177772 -272.536704737973</t>
  </si>
  <si>
    <t>-529.047349583588 472.800026701319 -204.635143367737</t>
  </si>
  <si>
    <t>-613.76423794529 146.989420414938 -537.389401383691</t>
  </si>
  <si>
    <t>-428.234461842278 101.77085937799 -299.739920544711</t>
  </si>
  <si>
    <t>-611.336075268458 286.363310223615 -103.206838050972</t>
  </si>
  <si>
    <t>-617.715926903797 292.325521679787 312.276460566096</t>
  </si>
  <si>
    <t>-632.68749257536 320.06761265081 774.350643066436</t>
  </si>
  <si>
    <t>-481.173009571286 320.403038375835 828.453007201291</t>
  </si>
  <si>
    <t>-541.292985810112 114.843358004084 -102.715889376778</t>
  </si>
  <si>
    <t>-535.826787278476 97.5538713412411 312.463413504318</t>
  </si>
  <si>
    <t>-563.508937650242 43.0801561613412 771.443612588911</t>
  </si>
  <si>
    <t>-413.157345472548 60.2734713431362 826.056951536146</t>
  </si>
  <si>
    <t>9763-20170724T121001.109163700.bin</t>
  </si>
  <si>
    <t>-576.008251057629 200.518207539596 -101.28459029887</t>
  </si>
  <si>
    <t>-593.269971468926 193.12510181338 -210.394035324213</t>
  </si>
  <si>
    <t>-602.626342359302 188.4412107581 -302.678115024247</t>
  </si>
  <si>
    <t>-609.874456007578 184.428039792568 -386.16160200225</t>
  </si>
  <si>
    <t>-615.3590013423 180.729317899846 -469.794050938297</t>
  </si>
  <si>
    <t>-621.430347199092 175.59983077553 -592.194008545467</t>
  </si>
  <si>
    <t>-606.193077586333 174.889947556169 -669.054492573909</t>
  </si>
  <si>
    <t>-624.606614182958 208.647018289794 -539.486957873349</t>
  </si>
  <si>
    <t>-658.026861432144 360.197511548308 -523.54249636994</t>
  </si>
  <si>
    <t>-750.835783784329 450.968637494155 -273.091529281226</t>
  </si>
  <si>
    <t>-529.971159596098 474.642899895222 -205.217093775299</t>
  </si>
  <si>
    <t>-612.925993185043 147.05436547062 -537.485033199081</t>
  </si>
  <si>
    <t>-426.884779623161 101.246207091341 -299.806163149023</t>
  </si>
  <si>
    <t>-611.262533043253 286.081465741398 -103.206742603121</t>
  </si>
  <si>
    <t>-617.786144795879 292.272933756614 312.270912172355</t>
  </si>
  <si>
    <t>-632.63886511959 320.125411065812 774.334910074864</t>
  </si>
  <si>
    <t>-481.125116155972 320.523529151386 828.438944201174</t>
  </si>
  <si>
    <t>-540.941070181666 114.865680501688 -102.738749977321</t>
  </si>
  <si>
    <t>-535.878324164435 97.2423908428295 312.431582115622</t>
  </si>
  <si>
    <t>-563.657786663028 43.1567406663344 771.427906793767</t>
  </si>
  <si>
    <t>-413.329388929124 61.2426374679799 825.816097791664</t>
  </si>
  <si>
    <t>9763-20170724T121001.140788900.bin</t>
  </si>
  <si>
    <t>-575.83783553375 200.34538803817 -101.281622159763</t>
  </si>
  <si>
    <t>-593.001964957009 192.972839135964 -210.40786920574</t>
  </si>
  <si>
    <t>-602.301160095354 188.312911773813 -302.698930296556</t>
  </si>
  <si>
    <t>-609.506984041924 184.324735502938 -386.187315323809</t>
  </si>
  <si>
    <t>-614.959076496136 180.655537304222 -469.823207337472</t>
  </si>
  <si>
    <t>-620.993801763683 175.573912122754 -592.226834785952</t>
  </si>
  <si>
    <t>-605.80288579375 174.964460812851 -669.09743663574</t>
  </si>
  <si>
    <t>-624.251418055958 208.588129634906 -539.503918581051</t>
  </si>
  <si>
    <t>-658.000941487523 360.050415264273 -523.461370828283</t>
  </si>
  <si>
    <t>-751.158973047694 450.913472324095 -273.173579942201</t>
  </si>
  <si>
    <t>-530.429712253137 475.603863927562 -205.221108988156</t>
  </si>
  <si>
    <t>-612.440247304022 147.019223338469 -537.530349763884</t>
  </si>
  <si>
    <t>-426.461890266163 100.830119934837 -299.679193237736</t>
  </si>
  <si>
    <t>-611.157564110618 285.850898437385 -103.20734762567</t>
  </si>
  <si>
    <t>-617.850701986693 292.178641405836 312.265573170948</t>
  </si>
  <si>
    <t>-632.624513445063 320.144545132596 774.329359693562</t>
  </si>
  <si>
    <t>-481.108546437397 320.499857711892 828.427532511396</t>
  </si>
  <si>
    <t>-540.692366158102 114.759752691906 -102.754262329973</t>
  </si>
  <si>
    <t>-535.913455398618 96.9400153990987 312.411051133068</t>
  </si>
  <si>
    <t>-563.707354999484 43.0735872761747 771.423742289237</t>
  </si>
  <si>
    <t>-413.270113960688 60.5700617486018 825.703888862376</t>
  </si>
  <si>
    <t>9763-20170724T121001.204012400.bin</t>
  </si>
  <si>
    <t>-575.47154482891 200.041131547993 -101.300922344818</t>
  </si>
  <si>
    <t>-592.412933109319 192.710459847742 -210.464809586651</t>
  </si>
  <si>
    <t>-601.565338518989 188.162897997971 -302.776083261368</t>
  </si>
  <si>
    <t>-608.652919691732 184.306706127925 -386.280985601384</t>
  </si>
  <si>
    <t>-614.000275962298 180.802939762156 -469.930562789533</t>
  </si>
  <si>
    <t>-619.895585242706 176.001297811786 -592.352372387679</t>
  </si>
  <si>
    <t>-604.75804276931 175.653630437031 -669.235075190317</t>
  </si>
  <si>
    <t>-623.328152706087 208.872586926401 -539.55155449007</t>
  </si>
  <si>
    <t>-657.706218054359 360.159972825161 -523.161804332505</t>
  </si>
  <si>
    <t>-751.901630339831 450.752205386867 -273.163974846864</t>
  </si>
  <si>
    <t>-531.445717701672 477.411624270783 -205.068337346164</t>
  </si>
  <si>
    <t>-611.289404198808 147.34371885368 -537.7180156085</t>
  </si>
  <si>
    <t>-425.510093294263 99.9911151365013 -299.945861873209</t>
  </si>
  <si>
    <t>-610.909439963303 285.472316760045 -103.240192231492</t>
  </si>
  <si>
    <t>-617.814619843591 291.990252509334 312.226331226025</t>
  </si>
  <si>
    <t>-632.537877822645 320.236273261799 774.302795441022</t>
  </si>
  <si>
    <t>-481.019686569471 321.221888534888 828.38684936114</t>
  </si>
  <si>
    <t>-540.17738953138 114.548897966895 -102.758984413484</t>
  </si>
  <si>
    <t>-535.850075530125 96.5168762352973 312.402060881382</t>
  </si>
  <si>
    <t>-563.737984741768 42.9916727108036 771.452019783891</t>
  </si>
  <si>
    <t>-413.26678120375 60.4565754566734 825.648205173041</t>
  </si>
  <si>
    <t>9763-20170724T121001.241614100.bin</t>
  </si>
  <si>
    <t>-575.230939377604 199.844073022484 -101.293217305087</t>
  </si>
  <si>
    <t>-592.064225169961 192.526767430821 -210.474587048827</t>
  </si>
  <si>
    <t>-601.127522664891 188.056919033535 -302.79869112584</t>
  </si>
  <si>
    <t>-608.133455497714 184.297497064494 -386.314551342359</t>
  </si>
  <si>
    <t>-613.397331127493 180.917754418185 -469.974716127532</t>
  </si>
  <si>
    <t>-619.167553223585 176.328054023861 -592.410591245569</t>
  </si>
  <si>
    <t>-604.021687349552 176.145803255292 -669.292124920483</t>
  </si>
  <si>
    <t>-622.713573113144 209.096446473699 -539.553202829362</t>
  </si>
  <si>
    <t>-657.362088562703 360.287451974204 -522.95066161054</t>
  </si>
  <si>
    <t>-752.163524253026 450.66049250496 -273.102612616834</t>
  </si>
  <si>
    <t>-531.843306085864 478.09313425904 -204.875103205749</t>
  </si>
  <si>
    <t>-610.557708928555 147.587507187539 -537.820399337486</t>
  </si>
  <si>
    <t>-425.209966251828 99.7327905481857 -300.302779788698</t>
  </si>
  <si>
    <t>-610.74932533583 285.225582663847 -103.243062601171</t>
  </si>
  <si>
    <t>-617.721361834149 291.850087678074 312.220629597117</t>
  </si>
  <si>
    <t>-632.499043393358 320.266138409135 774.297143233139</t>
  </si>
  <si>
    <t>-480.988498922079 321.206813457854 828.403441055372</t>
  </si>
  <si>
    <t>-539.857514982864 114.362460002458 -102.743006746558</t>
  </si>
  <si>
    <t>-535.781060299586 96.2868290965544 312.418705203717</t>
  </si>
  <si>
    <t>-563.759882088141 42.9461661220751 771.486136400945</t>
  </si>
  <si>
    <t>-413.261633449977 60.3423424074992 825.629275731017</t>
  </si>
  <si>
    <t>9763-20170724T121001.305786900.bin</t>
  </si>
  <si>
    <t>-574.565969598264 199.40118660063 -101.275706778697</t>
  </si>
  <si>
    <t>-591.144496828346 192.131174977365 -210.499388793934</t>
  </si>
  <si>
    <t>-600.027325347307 187.835330026949 -302.849074994626</t>
  </si>
  <si>
    <t>-606.880453744659 184.286430811457 -386.386898930438</t>
  </si>
  <si>
    <t>-611.999876120437 181.173033719993 -470.066310765698</t>
  </si>
  <si>
    <t>-617.566214419698 177.035022352572 -592.527789864871</t>
  </si>
  <si>
    <t>-602.356471093432 177.208365524012 -669.396777626082</t>
  </si>
  <si>
    <t>-621.286093723796 209.591317025602 -539.551384813197</t>
  </si>
  <si>
    <t>-656.325753147206 360.640872598934 -522.37262196669</t>
  </si>
  <si>
    <t>-752.349711560369 450.20800838279 -272.701533977663</t>
  </si>
  <si>
    <t>-532.329773978499 479.010112604607 -204.070307011029</t>
  </si>
  <si>
    <t>-608.961384088335 148.110460987199 -538.03409655557</t>
  </si>
  <si>
    <t>-424.27869184019 99.8802116259017 -300.450593277269</t>
  </si>
  <si>
    <t>-610.205825387251 284.678452699424 -103.224627498734</t>
  </si>
  <si>
    <t>-617.414957397951 291.588251877054 312.230426980082</t>
  </si>
  <si>
    <t>-632.403514933104 320.375317121859 774.279303639072</t>
  </si>
  <si>
    <t>-480.912523298706 321.537125307523 828.436098858568</t>
  </si>
  <si>
    <t>-539.067876020651 114.04003565781 -102.706768628482</t>
  </si>
  <si>
    <t>-535.73184959688 95.6887554284003 312.449424406322</t>
  </si>
  <si>
    <t>-563.912264410766 42.9426866509953 771.546718388048</t>
  </si>
  <si>
    <t>-413.361494637184 60.6579947796731 825.439767812091</t>
  </si>
  <si>
    <t>9763-20170724T121001.342422400.bin</t>
  </si>
  <si>
    <t>-574.185875943935 199.121925080672 -101.249487343227</t>
  </si>
  <si>
    <t>-590.658927178415 191.881537096334 -210.491079147545</t>
  </si>
  <si>
    <t>-599.472051079892 187.660049856431 -302.850880931641</t>
  </si>
  <si>
    <t>-606.268429383327 184.19863439711 -386.397099868359</t>
  </si>
  <si>
    <t>-611.336915982926 181.193364298617 -470.08349694857</t>
  </si>
  <si>
    <t>-616.834295266545 177.236959372585 -592.554018321261</t>
  </si>
  <si>
    <t>-601.57319560068 177.581869208654 -669.412250102142</t>
  </si>
  <si>
    <t>-620.621983572801 209.707085484554 -539.529643797818</t>
  </si>
  <si>
    <t>-655.85337970362 360.680159277835 -522.082068238164</t>
  </si>
  <si>
    <t>-752.417446657297 449.628660200282 -272.398020436296</t>
  </si>
  <si>
    <t>-532.564241672192 479.141544069678 -203.535178612115</t>
  </si>
  <si>
    <t>-608.222179960756 148.238981008713 -538.100451071361</t>
  </si>
  <si>
    <t>-423.681709542832 99.9466629663593 -300.236532818154</t>
  </si>
  <si>
    <t>-609.912145726968 284.366815389085 -103.202906498536</t>
  </si>
  <si>
    <t>-617.253557732006 291.481078739049 312.246341688107</t>
  </si>
  <si>
    <t>-632.328234217578 320.443704354922 774.275584021642</t>
  </si>
  <si>
    <t>-480.852206177655 321.842646713177 828.468519187369</t>
  </si>
  <si>
    <t>-538.597120428374 113.782595233248 -102.688831640311</t>
  </si>
  <si>
    <t>-535.684065588001 95.3013087280187 312.46478837497</t>
  </si>
  <si>
    <t>-563.986176064713 42.9042416159191 771.579005599095</t>
  </si>
  <si>
    <t>-413.362371178133 60.3950514788119 825.340943125435</t>
  </si>
  <si>
    <t>9763-20170724T121001.404586400.bin</t>
  </si>
  <si>
    <t>-573.500882766335 198.534157646716 -101.219731669711</t>
  </si>
  <si>
    <t>-589.733874529256 191.343090520531 -210.500483618224</t>
  </si>
  <si>
    <t>-598.412212199889 187.284327021956 -302.880330460425</t>
  </si>
  <si>
    <t>-605.110812568175 184.018726827272 -386.442321514829</t>
  </si>
  <si>
    <t>-610.104098519344 181.261609235603 -470.14180276376</t>
  </si>
  <si>
    <t>-615.5146188371 177.726587061643 -592.629189339909</t>
  </si>
  <si>
    <t>-600.111848631465 178.420527452319 -669.456784647764</t>
  </si>
  <si>
    <t>-619.443918928107 209.992985600379 -539.490794762991</t>
  </si>
  <si>
    <t>-655.186743164851 360.776174783164 -521.460023797501</t>
  </si>
  <si>
    <t>-752.645242615286 448.419074543509 -271.661900160617</t>
  </si>
  <si>
    <t>-533.100032406261 479.348986081484 -202.439362348506</t>
  </si>
  <si>
    <t>-606.837105889139 148.562612987436 -538.274776561568</t>
  </si>
  <si>
    <t>-422.604261862439 100.306483400694 -299.845679152605</t>
  </si>
  <si>
    <t>-609.417991100352 283.706873571192 -103.192822183809</t>
  </si>
  <si>
    <t>-617.018007405529 291.140731957452 312.246236319841</t>
  </si>
  <si>
    <t>-632.207987509617 320.560173909797 774.261994696657</t>
  </si>
  <si>
    <t>-480.76289385083 322.112383234867 828.53710874386</t>
  </si>
  <si>
    <t>-537.735143848168 113.300287322334 -102.659282023874</t>
  </si>
  <si>
    <t>-535.648516275953 94.6017064863358 312.489666433377</t>
  </si>
  <si>
    <t>-564.198772629835 42.9241489507235 771.654186445216</t>
  </si>
  <si>
    <t>-413.491982609041 60.7385955303307 825.07658371669</t>
  </si>
  <si>
    <t>9763-20170724T121001.439715500.bin</t>
  </si>
  <si>
    <t>-573.186541635621 198.20613078724 -101.186725317348</t>
  </si>
  <si>
    <t>-589.332004551731 191.019122537479 -210.480714772405</t>
  </si>
  <si>
    <t>-597.946557839422 187.049307201308 -302.870337790818</t>
  </si>
  <si>
    <t>-604.589036595694 183.897773347428 -386.441228643773</t>
  </si>
  <si>
    <t>-609.526708992514 181.289882190384 -470.148739737673</t>
  </si>
  <si>
    <t>-614.855534111179 178.011032916465 -592.646823047069</t>
  </si>
  <si>
    <t>-599.364912561749 178.890845147198 -669.455023604008</t>
  </si>
  <si>
    <t>-618.889325277969 210.152023164751 -539.440258677129</t>
  </si>
  <si>
    <t>-654.975456246066 360.810809835556 -521.111727582262</t>
  </si>
  <si>
    <t>-752.827283419754 447.770452216442 -271.228443121286</t>
  </si>
  <si>
    <t>-533.465444819709 479.825949068711 -201.936561813161</t>
  </si>
  <si>
    <t>-606.145211404632 148.747735102971 -538.351245141656</t>
  </si>
  <si>
    <t>-421.8404530243 100.32185815238 -299.660026460034</t>
  </si>
  <si>
    <t>-609.254210254477 283.29406725095 -103.163970257323</t>
  </si>
  <si>
    <t>-616.855111680907 290.99643071372 312.270152728614</t>
  </si>
  <si>
    <t>-632.152809356688 320.58951729599 774.265444083789</t>
  </si>
  <si>
    <t>-480.726569685917 322.294359256979 828.588633197195</t>
  </si>
  <si>
    <t>-537.263331936434 113.038844662453 -102.632548289868</t>
  </si>
  <si>
    <t>-535.580125747656 94.2506944364436 312.514111760405</t>
  </si>
  <si>
    <t>-564.368966912937 42.8742656217551 771.691980506571</t>
  </si>
  <si>
    <t>-413.528962619642 60.456613376557 824.814197156048</t>
  </si>
  <si>
    <t>9763-20170724T121001.508901400.bin</t>
  </si>
  <si>
    <t>-572.763204737923 197.482914293652 -101.129308560456</t>
  </si>
  <si>
    <t>-588.786792750157 190.292466158066 -210.440973669525</t>
  </si>
  <si>
    <t>-597.292791809206 186.472426456548 -302.84708760102</t>
  </si>
  <si>
    <t>-603.830011902416 183.515101198697 -386.433239657555</t>
  </si>
  <si>
    <t>-608.653971995086 181.161786752824 -470.15497089838</t>
  </si>
  <si>
    <t>-613.804932466952 178.322497143937 -592.671588215229</t>
  </si>
  <si>
    <t>-598.124801809614 179.549588043776 -669.436485934275</t>
  </si>
  <si>
    <t>-618.059995679444 210.242010976083 -539.349375331564</t>
  </si>
  <si>
    <t>-654.920314156742 360.657935601647 -520.536037482775</t>
  </si>
  <si>
    <t>-753.376025249741 446.57189052891 -270.528294885963</t>
  </si>
  <si>
    <t>-534.372469782845 480.899264213702 -201.191507548191</t>
  </si>
  <si>
    <t>-605.029545196072 148.894537455447 -538.475430066991</t>
  </si>
  <si>
    <t>-420.643209125074 100.060151378685 -299.123542284149</t>
  </si>
  <si>
    <t>-609.180254808221 282.376243945364 -103.088372653666</t>
  </si>
  <si>
    <t>-616.740697142284 290.621655996894 312.336027914512</t>
  </si>
  <si>
    <t>-632.019720394073 320.67596896813 774.279064494226</t>
  </si>
  <si>
    <t>-480.629124269693 322.611368660555 828.693790504833</t>
  </si>
  <si>
    <t>-536.526064998125 112.479120831638 -102.599744554558</t>
  </si>
  <si>
    <t>-535.453789932031 93.7150511434875 312.550080997114</t>
  </si>
  <si>
    <t>-564.831337728772 42.9176063038985 771.713210813914</t>
  </si>
  <si>
    <t>-413.772028110414 60.8782603237116 824.080669446474</t>
  </si>
  <si>
    <t>9763-20170724T121001.543015000.bin</t>
  </si>
  <si>
    <t>-572.654215148558 197.099813809944 -101.127674396132</t>
  </si>
  <si>
    <t>-588.632435228656 189.899555909624 -210.44532817922</t>
  </si>
  <si>
    <t>-597.086808565601 186.146406490867 -302.858910958949</t>
  </si>
  <si>
    <t>-603.569703973764 183.277455335201 -386.452539733792</t>
  </si>
  <si>
    <t>-608.3307973676 181.04187484044 -470.181052374494</t>
  </si>
  <si>
    <t>-613.379754365801 178.405883634179 -592.706441270183</t>
  </si>
  <si>
    <t>-597.598534310235 179.797787391393 -669.44773855312</t>
  </si>
  <si>
    <t>-617.751162914817 210.221585449704 -539.33156641495</t>
  </si>
  <si>
    <t>-655.019458176439 360.504274588969 -520.299854448982</t>
  </si>
  <si>
    <t>-753.70606171515 445.916966177976 -270.211449461818</t>
  </si>
  <si>
    <t>-534.873872163527 481.16626290455 -200.796123407429</t>
  </si>
  <si>
    <t>-604.577521966171 148.903221112371 -538.555215430948</t>
  </si>
  <si>
    <t>-420.111653712217 99.8688635951471 -298.891373536701</t>
  </si>
  <si>
    <t>-609.266867764683 281.900688276713 -103.070560109491</t>
  </si>
  <si>
    <t>-616.798859602849 290.384609208362 312.349589604399</t>
  </si>
  <si>
    <t>-631.948715326356 320.740836399207 774.281162356354</t>
  </si>
  <si>
    <t>-480.572404586529 322.964074965857 828.724611925378</t>
  </si>
  <si>
    <t>-536.2322978434 112.18684764102 -102.593344343313</t>
  </si>
  <si>
    <t>-535.439207967101 93.4144607349776 312.556726270214</t>
  </si>
  <si>
    <t>-565.040844903504 42.8443231069607 771.723992872839</t>
  </si>
  <si>
    <t>-413.830422762928 60.6064985719893 823.721613279127</t>
  </si>
  <si>
    <t>9763-20170724T121001.577100100.bin</t>
  </si>
  <si>
    <t>-572.588893208574 196.734155222543 -101.12005292473</t>
  </si>
  <si>
    <t>-588.496670795368 189.532266144053 -210.447947916607</t>
  </si>
  <si>
    <t>-596.893421573033 185.838203237679 -302.869140762834</t>
  </si>
  <si>
    <t>-603.322867272579 183.045033876284 -386.469297370337</t>
  </si>
  <si>
    <t>-608.028613723603 180.908454791298 -470.20362698704</t>
  </si>
  <si>
    <t>-612.993655170815 178.443337598119 -592.735997330389</t>
  </si>
  <si>
    <t>-597.120830808174 179.982725560985 -669.455627699519</t>
  </si>
  <si>
    <t>-617.464348667693 210.17132001977 -539.316902542955</t>
  </si>
  <si>
    <t>-655.031204775918 360.362572648735 -520.075081201447</t>
  </si>
  <si>
    <t>-754.081883956917 445.219834133167 -269.941579336821</t>
  </si>
  <si>
    <t>-535.433886156963 481.697110187257 -200.579973596161</t>
  </si>
  <si>
    <t>-604.165678599282 148.878817751216 -538.622770228806</t>
  </si>
  <si>
    <t>-419.573089072888 99.7366192524319 -298.602732857953</t>
  </si>
  <si>
    <t>-609.363576346165 281.400060107854 -103.057403057444</t>
  </si>
  <si>
    <t>-616.819538260731 290.206723045154 312.357403837597</t>
  </si>
  <si>
    <t>-631.900974800966 320.764803829962 774.286491954426</t>
  </si>
  <si>
    <t>-480.534911995394 323.138669144899 828.752223251491</t>
  </si>
  <si>
    <t>-535.966372359066 111.963505040245 -102.594496167737</t>
  </si>
  <si>
    <t>-535.418909584534 93.2074053628994 312.556673151001</t>
  </si>
  <si>
    <t>-565.250244515722 42.9301198505684 771.725756072386</t>
  </si>
  <si>
    <t>-413.993577184418 61.2228605651678 823.403840298342</t>
  </si>
  <si>
    <t>9763-20170724T121001.641813400.bin</t>
  </si>
  <si>
    <t>-572.426088193688 196.016851710784 -101.092163952242</t>
  </si>
  <si>
    <t>-588.218109589194 188.813849839201 -210.436600155345</t>
  </si>
  <si>
    <t>-596.505144328486 185.181518700243 -302.870220267642</t>
  </si>
  <si>
    <t>-602.827724557307 182.465457382663 -386.481125005594</t>
  </si>
  <si>
    <t>-607.418679964101 180.429750451229 -470.224249659599</t>
  </si>
  <si>
    <t>-612.206432328703 178.137163175107 -592.767148939772</t>
  </si>
  <si>
    <t>-596.170113404016 179.894464482891 -669.448084227716</t>
  </si>
  <si>
    <t>-616.888783342636 209.760511395634 -539.304137600395</t>
  </si>
  <si>
    <t>-655.172171985715 359.739535538072 -519.880837596349</t>
  </si>
  <si>
    <t>-754.679063599575 443.774056751085 -269.650707779396</t>
  </si>
  <si>
    <t>-536.375798693512 482.599661615609 -200.478924413716</t>
  </si>
  <si>
    <t>-603.322443857364 148.525721219293 -538.688577741625</t>
  </si>
  <si>
    <t>-418.465214365087 99.2458193430116 -297.919712885072</t>
  </si>
  <si>
    <t>-609.588674440719 280.410358938243 -103.013280849142</t>
  </si>
  <si>
    <t>-616.729375402861 289.887365575442 312.392289380936</t>
  </si>
  <si>
    <t>-631.818255865438 320.801773212355 774.295260796082</t>
  </si>
  <si>
    <t>-480.46231727488 323.47278355988 828.775271232974</t>
  </si>
  <si>
    <t>-535.381927644966 111.524903118392 -102.570549964772</t>
  </si>
  <si>
    <t>-535.104034009189 92.8173291868688 312.583111632722</t>
  </si>
  <si>
    <t>-565.210426337389 42.8661479263506 771.802495827366</t>
  </si>
  <si>
    <t>-413.947085547265 60.9075385872909 823.549169446155</t>
  </si>
  <si>
    <t>9763-20170724T121001.708039100.bin</t>
  </si>
  <si>
    <t>-572.3573701108 195.327303397361 -101.014564078036</t>
  </si>
  <si>
    <t>-588.078198069764 188.114194019832 -210.368572079254</t>
  </si>
  <si>
    <t>-596.313025049634 184.46611902671 -302.806320103331</t>
  </si>
  <si>
    <t>-602.590375225592 181.729060870416 -386.419881067335</t>
  </si>
  <si>
    <t>-607.138682989999 179.666237474803 -470.164689231063</t>
  </si>
  <si>
    <t>-611.86674051698 177.327917372025 -592.708924501101</t>
  </si>
  <si>
    <t>-595.717457598324 179.165273950328 -669.364360798791</t>
  </si>
  <si>
    <t>-616.644426158546 208.955652136196 -539.257228576712</t>
  </si>
  <si>
    <t>-655.329490052721 358.839657694215 -519.812686184467</t>
  </si>
  <si>
    <t>-755.267350489075 442.006793070277 -269.464338889952</t>
  </si>
  <si>
    <t>-537.222199811011 482.178891973825 -200.247374907937</t>
  </si>
  <si>
    <t>-602.939875631862 147.751966479395 -538.618056187156</t>
  </si>
  <si>
    <t>-417.840140209884 99.0718416014233 -297.187725934554</t>
  </si>
  <si>
    <t>-610.023610352783 279.437509436125 -102.931081578355</t>
  </si>
  <si>
    <t>-616.828773059803 289.441102643277 312.467747423258</t>
  </si>
  <si>
    <t>-631.766343070453 320.786474554818 774.325098685043</t>
  </si>
  <si>
    <t>-480.404214046186 323.414887042067 828.789980442998</t>
  </si>
  <si>
    <t>-534.832558477047 111.087717563514 -102.488109748407</t>
  </si>
  <si>
    <t>-534.741685910997 92.4737613032116 312.669862505455</t>
  </si>
  <si>
    <t>-564.981918062281 42.8149895912618 771.92653972777</t>
  </si>
  <si>
    <t>-413.839944582329 60.6490693542125 824.097911986945</t>
  </si>
  <si>
    <t>9763-20170724T121001.738119500.bin</t>
  </si>
  <si>
    <t>-572.315193225191 194.990263725201 -100.979586113478</t>
  </si>
  <si>
    <t>-588.005204075463 187.75773927199 -210.33676278036</t>
  </si>
  <si>
    <t>-596.232860026216 184.063334578287 -302.773263824315</t>
  </si>
  <si>
    <t>-602.511444487183 181.270491401902 -386.384931099331</t>
  </si>
  <si>
    <t>-607.069292803436 179.139115447863 -470.127610192233</t>
  </si>
  <si>
    <t>-611.82073176346 176.68638768743 -592.668724238446</t>
  </si>
  <si>
    <t>-595.634552619027 178.513488432117 -669.316524551891</t>
  </si>
  <si>
    <t>-616.615568434358 208.358058945451 -539.244381456274</t>
  </si>
  <si>
    <t>-655.50859918102 358.190481813881 -519.859612207483</t>
  </si>
  <si>
    <t>-755.575075809341 441.109342770005 -269.480427745962</t>
  </si>
  <si>
    <t>-537.689024936335 482.420720475154 -200.432945027261</t>
  </si>
  <si>
    <t>-602.856116540579 147.167273716168 -538.552949587534</t>
  </si>
  <si>
    <t>-417.863384160628 98.9871146121268 -297.063152926342</t>
  </si>
  <si>
    <t>-610.204989349665 278.990685483429 -102.89239299519</t>
  </si>
  <si>
    <t>-616.880126582684 289.234538282027 312.502747291376</t>
  </si>
  <si>
    <t>-631.717656619497 320.837613808111 774.336810776912</t>
  </si>
  <si>
    <t>-480.3547600234 323.674681492191 828.789029202975</t>
  </si>
  <si>
    <t>-534.556670135288 110.871886880944 -102.445624593295</t>
  </si>
  <si>
    <t>-534.549757254397 92.3244045135716 312.715247000751</t>
  </si>
  <si>
    <t>-564.883423535561 42.8155228750493 771.969605542567</t>
  </si>
  <si>
    <t>-413.843032689168 60.9474737757359 824.332386606392</t>
  </si>
  <si>
    <t>9763-20170724T121001.806806900.bin</t>
  </si>
  <si>
    <t>-572.359316809492 194.36463942382 -100.913349178297</t>
  </si>
  <si>
    <t>-588.032231346982 187.0898114501 -210.270273782213</t>
  </si>
  <si>
    <t>-596.276792837179 183.267660565576 -302.700011009492</t>
  </si>
  <si>
    <t>-602.584297867453 180.319384779091 -386.304185289833</t>
  </si>
  <si>
    <t>-607.186289038533 177.994341514589 -470.039250083068</t>
  </si>
  <si>
    <t>-612.020346374023 175.215900826197 -592.570136773372</t>
  </si>
  <si>
    <t>-595.827044501174 176.988339982485 -669.217706830782</t>
  </si>
  <si>
    <t>-616.834528985451 207.016983013312 -539.22451824547</t>
  </si>
  <si>
    <t>-656.191700858524 356.771890472965 -520.180484497273</t>
  </si>
  <si>
    <t>-756.578352668814 439.872796798936 -269.989924123612</t>
  </si>
  <si>
    <t>-539.069813455158 483.236759926832 -201.011003269386</t>
  </si>
  <si>
    <t>-602.963917692142 145.853115137105 -538.384656862574</t>
  </si>
  <si>
    <t>-418.120326778841 98.9104123962857 -296.868663962418</t>
  </si>
  <si>
    <t>-610.736184701642 278.097691904012 -102.815682875716</t>
  </si>
  <si>
    <t>-617.033567624021 288.81501136824 312.573393090926</t>
  </si>
  <si>
    <t>-631.655320358213 320.877285726316 774.364102495672</t>
  </si>
  <si>
    <t>-480.280624749888 323.803322986164 828.778695516875</t>
  </si>
  <si>
    <t>-534.149185050733 110.529647920146 -102.380032346083</t>
  </si>
  <si>
    <t>-534.155337700335 92.1203733994444 312.78702432796</t>
  </si>
  <si>
    <t>-564.590747701478 42.7023849310233 772.038694802803</t>
  </si>
  <si>
    <t>-413.739486979392 60.8300272607366 824.945053735919</t>
  </si>
  <si>
    <t>9763-20170724T121001.840904900.bin</t>
  </si>
  <si>
    <t>-572.410856298204 194.049230564648 -100.881428192291</t>
  </si>
  <si>
    <t>-588.080339719185 186.757193776872 -210.237747129918</t>
  </si>
  <si>
    <t>-596.342237695815 182.85720617711 -302.662534788333</t>
  </si>
  <si>
    <t>-602.674443121265 179.811798419743 -386.261397690322</t>
  </si>
  <si>
    <t>-607.311327305178 177.362975725563 -469.990877513599</t>
  </si>
  <si>
    <t>-612.208166970413 174.374629289147 -592.514446171468</t>
  </si>
  <si>
    <t>-596.046198106244 176.097000013924 -669.169717950103</t>
  </si>
  <si>
    <t>-616.999674346518 206.265759045041 -539.220812876965</t>
  </si>
  <si>
    <t>-656.456798427826 356.024713386272 -520.415426220084</t>
  </si>
  <si>
    <t>-757.12427328187 439.306628239198 -270.397856502793</t>
  </si>
  <si>
    <t>-539.828414705984 483.409770800125 -201.217442568375</t>
  </si>
  <si>
    <t>-603.119324998015 145.105947357276 -538.283768040365</t>
  </si>
  <si>
    <t>-418.0976718401 98.6541023791315 -296.566909178887</t>
  </si>
  <si>
    <t>-610.974909004305 277.671322135815 -102.775978561855</t>
  </si>
  <si>
    <t>-617.093904248667 288.646732235032 312.609055126193</t>
  </si>
  <si>
    <t>-631.614890948586 320.908789990651 774.374367908906</t>
  </si>
  <si>
    <t>-480.236254853624 323.926738872927 828.773042183732</t>
  </si>
  <si>
    <t>-534.005059702999 110.31168416099 -102.357632677029</t>
  </si>
  <si>
    <t>-533.989380712742 92.0368961128434 312.815335798465</t>
  </si>
  <si>
    <t>-564.538139677179 42.6777291910605 772.049821655081</t>
  </si>
  <si>
    <t>-413.773652053517 61.1504406797019 825.084325126452</t>
  </si>
  <si>
    <t>9763-20170724T121001.871991300.bin</t>
  </si>
  <si>
    <t>-572.435791522576 193.726461814231 -100.86271963224</t>
  </si>
  <si>
    <t>-588.102185959918 186.404993054982 -210.217511648582</t>
  </si>
  <si>
    <t>-596.373926934208 182.41998266538 -302.637924875906</t>
  </si>
  <si>
    <t>-602.720958096331 179.272185995796 -386.231815292207</t>
  </si>
  <si>
    <t>-607.379634679016 176.695528071752 -469.956191083577</t>
  </si>
  <si>
    <t>-612.316878586072 173.492159642714 -592.472732212564</t>
  </si>
  <si>
    <t>-596.189669337078 175.154711574914 -669.136691943233</t>
  </si>
  <si>
    <t>-617.093930670783 205.476331082365 -539.23331364238</t>
  </si>
  <si>
    <t>-656.596662885167 355.249827042506 -520.653090004806</t>
  </si>
  <si>
    <t>-757.564669454392 438.768410062456 -270.835816541287</t>
  </si>
  <si>
    <t>-540.44018930226 483.276308061899 -201.377056715872</t>
  </si>
  <si>
    <t>-603.206979158836 144.319270244002 -538.193812301368</t>
  </si>
  <si>
    <t>-418.103339467282 98.3299853341946 -296.207894437578</t>
  </si>
  <si>
    <t>-611.135482715966 277.248073945967 -102.749955351061</t>
  </si>
  <si>
    <t>-617.124378627396 288.442308780883 312.631055045117</t>
  </si>
  <si>
    <t>-631.581771867356 320.927433798855 774.382003096127</t>
  </si>
  <si>
    <t>-480.198816652835 323.885591771902 828.772104676948</t>
  </si>
  <si>
    <t>-533.868802323191 110.07510693885 -102.348493428692</t>
  </si>
  <si>
    <t>-533.877916623322 91.9354169135613 312.830473845074</t>
  </si>
  <si>
    <t>-564.523757993935 42.6851484370109 772.040554776858</t>
  </si>
  <si>
    <t>-413.828335868999 61.453483907316 825.167388755859</t>
  </si>
  <si>
    <t>9763-20170724T121001.941177600.bin</t>
  </si>
  <si>
    <t>-572.448895351821 193.08057227293 -100.861705718042</t>
  </si>
  <si>
    <t>-588.090602219255 185.741756508241 -210.218830708555</t>
  </si>
  <si>
    <t>-596.401676941146 181.590691222036 -302.628317598854</t>
  </si>
  <si>
    <t>-602.811536189982 178.231924445935 -386.209364248367</t>
  </si>
  <si>
    <t>-607.563047034361 175.384112654491 -469.919844738408</t>
  </si>
  <si>
    <t>-612.670908262088 171.71952302122 -592.416354481938</t>
  </si>
  <si>
    <t>-596.679481419612 173.198729093931 -669.11251317493</t>
  </si>
  <si>
    <t>-617.39973226655 203.898130917734 -539.289909713722</t>
  </si>
  <si>
    <t>-657.104774756232 353.674839533647 -521.19288609146</t>
  </si>
  <si>
    <t>-758.697140390052 437.825064475839 -271.841201564431</t>
  </si>
  <si>
    <t>-541.898366706623 483.459364852403 -202.096404708165</t>
  </si>
  <si>
    <t>-603.459475644768 142.75703158972 -538.042020323007</t>
  </si>
  <si>
    <t>-418.469541050262 97.8345864771409 -295.644552300681</t>
  </si>
  <si>
    <t>-611.389492553641 276.487059933539 -102.733681163465</t>
  </si>
  <si>
    <t>-617.156726601216 288.122784168424 312.63839730892</t>
  </si>
  <si>
    <t>-631.500267131655 320.985381820005 774.383918264539</t>
  </si>
  <si>
    <t>-480.110785194133 324.017460216762 828.751510426305</t>
  </si>
  <si>
    <t>-533.6436078636 109.578241191379 -102.370196188681</t>
  </si>
  <si>
    <t>-533.787455763183 91.5745130052187 312.814619494865</t>
  </si>
  <si>
    <t>-564.557658612406 42.5880938171797 772.031806550359</t>
  </si>
  <si>
    <t>-413.86017519533 61.3081820785549 825.16974608771</t>
  </si>
  <si>
    <t>9763-20170724T121001.973799300.bin</t>
  </si>
  <si>
    <t>-572.455511201074 192.786780177973 -100.863466017796</t>
  </si>
  <si>
    <t>-588.092349485218 185.440692150567 -210.220827959019</t>
  </si>
  <si>
    <t>-596.441222563147 181.212199223715 -302.623438466849</t>
  </si>
  <si>
    <t>-602.903705660943 177.754837283136 -386.196207405014</t>
  </si>
  <si>
    <t>-607.727459568109 174.78111948261 -469.898279733397</t>
  </si>
  <si>
    <t>-612.963592999936 170.902297464212 -592.382756001222</t>
  </si>
  <si>
    <t>-597.056997910885 172.27746474691 -669.098579964953</t>
  </si>
  <si>
    <t>-617.646653486338 203.171497924745 -539.307161634212</t>
  </si>
  <si>
    <t>-657.451757853541 352.948826613862 -521.439045303641</t>
  </si>
  <si>
    <t>-759.341040152603 437.309643118458 -272.279693711062</t>
  </si>
  <si>
    <t>-542.679833637192 483.450206553567 -202.440672009487</t>
  </si>
  <si>
    <t>-603.685338722311 142.037211067766 -537.968049780774</t>
  </si>
  <si>
    <t>-418.728122837009 97.6416988959727 -295.343804458671</t>
  </si>
  <si>
    <t>-611.46852756413 276.166202704494 -102.732189148074</t>
  </si>
  <si>
    <t>-617.109257759369 288.026419114101 312.635303497541</t>
  </si>
  <si>
    <t>-631.444622407927 321.040723416954 774.377522542657</t>
  </si>
  <si>
    <t>-480.056643103825 324.197742258518 828.742392045951</t>
  </si>
  <si>
    <t>-533.571409704335 109.319727367114 -102.390538857559</t>
  </si>
  <si>
    <t>-533.773698484034 91.4015357986982 312.797957283013</t>
  </si>
  <si>
    <t>-564.634166322607 42.557381906488 772.015688315709</t>
  </si>
  <si>
    <t>-413.91068436007 61.3228730247388 825.063873488986</t>
  </si>
  <si>
    <t>9763-20170724T121002.037470300.bin</t>
  </si>
  <si>
    <t>-572.591188105284 192.131352589637 -100.869299099637</t>
  </si>
  <si>
    <t>-588.226461491621 184.745919862733 -210.224227966891</t>
  </si>
  <si>
    <t>-596.656210150308 180.388055896137 -302.613523379572</t>
  </si>
  <si>
    <t>-603.227010317549 176.776025161615 -386.171278593841</t>
  </si>
  <si>
    <t>-608.196028296633 173.611843508792 -469.85776069725</t>
  </si>
  <si>
    <t>-613.686490439189 169.416734140686 -592.320741571552</t>
  </si>
  <si>
    <t>-597.9665675346 170.609926543336 -669.078016055594</t>
  </si>
  <si>
    <t>-618.28839879817 201.816295431515 -539.31763180681</t>
  </si>
  <si>
    <t>-658.19191671708 351.605338644019 -521.787003711336</t>
  </si>
  <si>
    <t>-760.735344387468 436.276404267144 -273.001393333786</t>
  </si>
  <si>
    <t>-544.30175749217 483.016316319823 -202.855654787596</t>
  </si>
  <si>
    <t>-604.266170689915 140.698865613645 -537.852647536028</t>
  </si>
  <si>
    <t>-419.222316986418 97.3509140172841 -294.916361746925</t>
  </si>
  <si>
    <t>-611.74834095879 275.459757543501 -102.731068295924</t>
  </si>
  <si>
    <t>-617.071587821554 287.771689193343 312.627498895213</t>
  </si>
  <si>
    <t>-631.368560924047 321.109648337813 774.357955329664</t>
  </si>
  <si>
    <t>-479.980217384279 324.339674488707 828.717312856277</t>
  </si>
  <si>
    <t>-533.577081875824 108.685438299017 -102.401186302498</t>
  </si>
  <si>
    <t>-533.830946173556 91.0313707489872 312.798608805903</t>
  </si>
  <si>
    <t>-564.735556366993 42.4734177766127 772.005374425072</t>
  </si>
  <si>
    <t>-413.957949758425 61.0808057427357 824.955305081958</t>
  </si>
  <si>
    <t>9763-20170724T121002.074571300.bin</t>
  </si>
  <si>
    <t>-572.708678967225 191.796927172373 -100.876639691771</t>
  </si>
  <si>
    <t>-588.336312562364 184.405024395488 -210.232227379286</t>
  </si>
  <si>
    <t>-596.771340542267 180.009779634394 -302.619203960175</t>
  </si>
  <si>
    <t>-603.352456768106 176.35056424986 -386.17422501283</t>
  </si>
  <si>
    <t>-608.337805514095 173.127123980436 -469.85746803366</t>
  </si>
  <si>
    <t>-613.859238793954 168.831907222653 -592.31557886476</t>
  </si>
  <si>
    <t>-598.201616081921 169.952122884548 -669.086611170545</t>
  </si>
  <si>
    <t>-618.464812339299 201.270862409143 -539.336883684875</t>
  </si>
  <si>
    <t>-658.420268379345 351.068793967987 -521.946021327769</t>
  </si>
  <si>
    <t>-761.317637635817 435.752085047478 -273.310842745864</t>
  </si>
  <si>
    <t>-545.053761468158 482.931453891379 -202.936414001081</t>
  </si>
  <si>
    <t>-604.408158737844 140.162399724978 -537.827258936724</t>
  </si>
  <si>
    <t>-419.304560085374 97.1681279111758 -294.88385643852</t>
  </si>
  <si>
    <t>-611.928544799689 275.102897591132 -102.727178274141</t>
  </si>
  <si>
    <t>-617.091484616915 287.655252314704 312.6261493732</t>
  </si>
  <si>
    <t>-631.324893821636 321.143503670799 774.349692495987</t>
  </si>
  <si>
    <t>-479.936423948097 324.35087433256 828.710272584097</t>
  </si>
  <si>
    <t>-533.625817512768 108.388798646584 -102.404765299208</t>
  </si>
  <si>
    <t>-533.872632376314 90.8474508614695 312.79979025002</t>
  </si>
  <si>
    <t>-564.750269975324 42.4699039860425 772.015993189418</t>
  </si>
  <si>
    <t>-414.005312442109 61.2469911998833 824.999102848681</t>
  </si>
  <si>
    <t>9763-20170724T121002.142252200.bin</t>
  </si>
  <si>
    <t>-573.007444826263 191.227424169103 -100.845699465371</t>
  </si>
  <si>
    <t>-588.59754880058 183.791531548473 -210.203723902592</t>
  </si>
  <si>
    <t>-597.039647270634 179.304300005905 -302.585519837324</t>
  </si>
  <si>
    <t>-603.643305143489 175.539641480679 -386.13412460038</t>
  </si>
  <si>
    <t>-608.668617460691 172.188210731546 -469.810036498452</t>
  </si>
  <si>
    <t>-614.268337335217 167.68181932685 -592.256835490609</t>
  </si>
  <si>
    <t>-598.717918762982 168.670229981715 -669.051571638069</t>
  </si>
  <si>
    <t>-618.855189507127 200.208529812881 -539.330420151679</t>
  </si>
  <si>
    <t>-659.020073065635 349.975425958897 -522.188062669</t>
  </si>
  <si>
    <t>-762.397438353104 434.162326766591 -273.583373898247</t>
  </si>
  <si>
    <t>-546.753146377379 482.187649652071 -201.892178049804</t>
  </si>
  <si>
    <t>-604.767309044004 139.109734220504 -537.726088151565</t>
  </si>
  <si>
    <t>-419.532040350402 96.4535967303709 -294.753755179123</t>
  </si>
  <si>
    <t>-612.455856058881 274.425009853423 -102.718411835883</t>
  </si>
  <si>
    <t>-617.083081840282 287.431070891767 312.627235453507</t>
  </si>
  <si>
    <t>-631.21940334462 321.218932613645 774.338666858307</t>
  </si>
  <si>
    <t>-479.831579693192 324.617271347365 828.689294603867</t>
  </si>
  <si>
    <t>-533.708166839097 107.961687414938 -102.367085941312</t>
  </si>
  <si>
    <t>-533.815129094298 90.5703315904584 312.843888368624</t>
  </si>
  <si>
    <t>-564.574097042981 42.3312678863244 772.113654596204</t>
  </si>
  <si>
    <t>-414.019549563707 61.6204329811867 825.452767660791</t>
  </si>
  <si>
    <t>9763-20170724T121002.173474700.bin</t>
  </si>
  <si>
    <t>-573.136449267022 190.98977713137 -100.816268890839</t>
  </si>
  <si>
    <t>-588.707097837531 183.524810348015 -210.174935380017</t>
  </si>
  <si>
    <t>-597.171255855254 179.013243889546 -302.553655894297</t>
  </si>
  <si>
    <t>-603.809770912095 175.226225120444 -386.098419718397</t>
  </si>
  <si>
    <t>-608.884865926806 171.852152151066 -469.770328802897</t>
  </si>
  <si>
    <t>-614.573627443554 167.311845881934 -592.211966711197</t>
  </si>
  <si>
    <t>-599.059250016227 168.269501924212 -669.014345015377</t>
  </si>
  <si>
    <t>-619.105040454443 199.85718191893 -539.291975222956</t>
  </si>
  <si>
    <t>-659.203375952946 349.633951381913 -522.115774138481</t>
  </si>
  <si>
    <t>-762.859436373087 433.415961223815 -273.490363157284</t>
  </si>
  <si>
    <t>-547.539934688277 482.139764007153 -201.295740876771</t>
  </si>
  <si>
    <t>-605.049854124209 138.750992700705 -537.679355988049</t>
  </si>
  <si>
    <t>-419.600156379598 96.2826484533052 -294.599240428329</t>
  </si>
  <si>
    <t>-612.739021883462 274.139035746186 -102.699458981904</t>
  </si>
  <si>
    <t>-617.207609598484 287.343403504241 312.641668691572</t>
  </si>
  <si>
    <t>-631.171194845977 321.253672695087 774.338257149532</t>
  </si>
  <si>
    <t>-479.781551327619 324.686323964381 828.68179823859</t>
  </si>
  <si>
    <t>-533.683753093286 107.77216057713 -102.323847735638</t>
  </si>
  <si>
    <t>-533.754586808868 90.4902567696026 312.891683779011</t>
  </si>
  <si>
    <t>-564.529618997335 42.3743299476896 772.161319093759</t>
  </si>
  <si>
    <t>-414.002188102689 61.4101713806078 825.667888457794</t>
  </si>
  <si>
    <t>9763-20170724T121002.241659600.bin</t>
  </si>
  <si>
    <t>-573.323643717678 190.514617366174 -100.772347930487</t>
  </si>
  <si>
    <t>-588.809599920792 183.012237758522 -210.140513501992</t>
  </si>
  <si>
    <t>-597.291972349047 178.474362231827 -302.516244761027</t>
  </si>
  <si>
    <t>-603.982129857495 174.664446795988 -386.055957126266</t>
  </si>
  <si>
    <t>-609.143872049501 171.271249899795 -469.721805882108</t>
  </si>
  <si>
    <t>-614.997612571239 166.707620339096 -592.154788200147</t>
  </si>
  <si>
    <t>-599.534002051729 167.655248875533 -668.967488086286</t>
  </si>
  <si>
    <t>-619.476049326586 199.25858928274 -539.23397517857</t>
  </si>
  <si>
    <t>-659.668673699168 349.007462903227 -521.979145720035</t>
  </si>
  <si>
    <t>-763.388780096409 432.205500342256 -273.184514310711</t>
  </si>
  <si>
    <t>-548.390047557662 481.817121885177 -200.639311850727</t>
  </si>
  <si>
    <t>-605.3820346098 138.161500797317 -537.630510104519</t>
  </si>
  <si>
    <t>-419.57381577744 95.8945890609566 -294.202640087828</t>
  </si>
  <si>
    <t>-613.150696635014 273.484853816745 -102.673563634545</t>
  </si>
  <si>
    <t>-617.386311971715 287.146145965323 312.655233200657</t>
  </si>
  <si>
    <t>-631.096595051138 321.314994725935 774.336558883387</t>
  </si>
  <si>
    <t>-479.690367886042 324.820621047036 828.629183460579</t>
  </si>
  <si>
    <t>-533.599143244141 107.449382631323 -102.25184703563</t>
  </si>
  <si>
    <t>-533.55175266791 90.2888515428235 312.968747478855</t>
  </si>
  <si>
    <t>-564.315214294325 42.2464901639285 772.247087263215</t>
  </si>
  <si>
    <t>-414.007621709549 61.8127605290024 826.178551061457</t>
  </si>
  <si>
    <t>9763-20170724T121002.306359200.bin</t>
  </si>
  <si>
    <t>-573.574488334641 189.93968113928 -100.702446499877</t>
  </si>
  <si>
    <t>-588.974256353132 182.414838976319 -210.081200386681</t>
  </si>
  <si>
    <t>-597.477297098847 177.847250016585 -302.453651355669</t>
  </si>
  <si>
    <t>-604.22286809573 174.007103631327 -385.987390540866</t>
  </si>
  <si>
    <t>-609.477674415896 170.581564105879 -469.646265502729</t>
  </si>
  <si>
    <t>-615.508575634038 165.970022695098 -592.068833224124</t>
  </si>
  <si>
    <t>-600.138123424645 166.966599913001 -668.899510583396</t>
  </si>
  <si>
    <t>-619.957557187992 198.531115618785 -539.151618030975</t>
  </si>
  <si>
    <t>-660.41445172726 348.195296957107 -521.808757024742</t>
  </si>
  <si>
    <t>-763.928746252994 430.334082504693 -272.576743685683</t>
  </si>
  <si>
    <t>-549.399028512235 481.233070844562 -199.536595991851</t>
  </si>
  <si>
    <t>-605.766997010131 137.455846414381 -537.549982071647</t>
  </si>
  <si>
    <t>-419.57349163154 95.129526046836 -293.896970996421</t>
  </si>
  <si>
    <t>-613.663676813122 272.752695666581 -102.628662744378</t>
  </si>
  <si>
    <t>-617.335734177152 286.897880533872 312.689338796696</t>
  </si>
  <si>
    <t>-631.029317746339 321.297317233943 774.350072601849</t>
  </si>
  <si>
    <t>-479.613182980553 324.831958031501 828.612935830451</t>
  </si>
  <si>
    <t>-533.647902045233 106.998374732483 -102.172055728525</t>
  </si>
  <si>
    <t>-533.41966412689 89.9152466532009 313.051631710716</t>
  </si>
  <si>
    <t>-564.106575043129 42.0870243097049 772.337967840734</t>
  </si>
  <si>
    <t>-413.8611805002 60.9004044293154 826.708668990465</t>
  </si>
  <si>
    <t>9763-20170724T121002.337451900.bin</t>
  </si>
  <si>
    <t>-573.672196399989 189.57264463616 -100.670339910239</t>
  </si>
  <si>
    <t>-589.040790672664 182.065235545435 -210.054701733538</t>
  </si>
  <si>
    <t>-597.559400063336 177.514661093623 -302.426657513679</t>
  </si>
  <si>
    <t>-604.335782036189 173.691111795047 -385.958625628086</t>
  </si>
  <si>
    <t>-609.638081245834 170.284610195498 -469.615084016872</t>
  </si>
  <si>
    <t>-615.756690435685 165.704228014753 -592.034492401808</t>
  </si>
  <si>
    <t>-600.450827135901 166.746804776653 -668.877597923489</t>
  </si>
  <si>
    <t>-620.1886974639 198.246880267318 -539.10459114151</t>
  </si>
  <si>
    <t>-660.698185073286 347.887606944335 -521.674403917609</t>
  </si>
  <si>
    <t>-764.337369341902 429.628687328762 -272.363561747043</t>
  </si>
  <si>
    <t>-550.092642484895 481.046881380527 -198.852434368873</t>
  </si>
  <si>
    <t>-605.95509091289 137.181283143288 -537.531330938591</t>
  </si>
  <si>
    <t>-419.445563539447 94.8673547806843 -293.750622812278</t>
  </si>
  <si>
    <t>-613.807494422562 272.314935331816 -102.587048299771</t>
  </si>
  <si>
    <t>-617.406662469856 286.691920201054 312.723663917363</t>
  </si>
  <si>
    <t>-630.985177412856 321.31035252616 774.355435970006</t>
  </si>
  <si>
    <t>-479.561992711736 324.886306943 828.596090231076</t>
  </si>
  <si>
    <t>-533.707577798708 106.700028307171 -102.150346918521</t>
  </si>
  <si>
    <t>-533.446403845374 89.6494837934893 313.074693108634</t>
  </si>
  <si>
    <t>-564.051175673143 42.0314229243111 772.378656088343</t>
  </si>
  <si>
    <t>-413.922050925918 61.3531321365404 826.892217379083</t>
  </si>
  <si>
    <t>9763-20170724T121002.406030000.bin</t>
  </si>
  <si>
    <t>-573.858019432366 188.955656562168 -100.647929485242</t>
  </si>
  <si>
    <t>-589.167835843553 181.492319539408 -210.043485005544</t>
  </si>
  <si>
    <t>-597.704284383902 176.970150759015 -302.415144343201</t>
  </si>
  <si>
    <t>-604.523827774406 173.17009313056 -385.944711600292</t>
  </si>
  <si>
    <t>-609.896712835369 169.786691791323 -469.597679117757</t>
  </si>
  <si>
    <t>-616.148627183677 165.241167764678 -592.011692099479</t>
  </si>
  <si>
    <t>-600.971019072223 166.364955427041 -668.879056278059</t>
  </si>
  <si>
    <t>-620.562504475888 197.759670373616 -539.065462515722</t>
  </si>
  <si>
    <t>-661.232664937066 347.345632342534 -521.501866557423</t>
  </si>
  <si>
    <t>-765.114670905527 428.403210028222 -272.068964127564</t>
  </si>
  <si>
    <t>-551.448957568542 480.726059447216 -197.518217016179</t>
  </si>
  <si>
    <t>-606.248143929562 136.71187404961 -537.529547157641</t>
  </si>
  <si>
    <t>-419.02371764619 94.1863551754159 -293.426302372385</t>
  </si>
  <si>
    <t>-614.040772439227 271.557396175998 -102.529491953036</t>
  </si>
  <si>
    <t>-617.723237090762 286.132546942233 312.773550672788</t>
  </si>
  <si>
    <t>-630.901166345256 321.324076802954 774.364055129286</t>
  </si>
  <si>
    <t>-479.467320203091 325.148140120895 828.55803654848</t>
  </si>
  <si>
    <t>-533.81395569608 106.264658694752 -102.14846395694</t>
  </si>
  <si>
    <t>-533.526003074179 89.0349048172843 313.06914112985</t>
  </si>
  <si>
    <t>-564.009167864289 41.9670347395906 772.429029999583</t>
  </si>
  <si>
    <t>-413.983254781257 61.527330603662 827.141288796637</t>
  </si>
  <si>
    <t>9763-20170724T121002.438113900.bin</t>
  </si>
  <si>
    <t>-573.922612919907 188.630524599355 -100.658567128028</t>
  </si>
  <si>
    <t>-589.186028390467 181.200589832905 -210.062973945767</t>
  </si>
  <si>
    <t>-597.713148018862 176.703715388323 -302.43667637968</t>
  </si>
  <si>
    <t>-604.536294621576 172.925692737389 -385.966900016325</t>
  </si>
  <si>
    <t>-609.924901493843 169.564117181396 -469.61972880909</t>
  </si>
  <si>
    <t>-616.213119736104 165.050886720979 -592.033017237654</t>
  </si>
  <si>
    <t>-601.089948803198 166.205606873012 -668.910719405554</t>
  </si>
  <si>
    <t>-620.621764062578 197.553067660733 -539.076186660235</t>
  </si>
  <si>
    <t>-661.290153902012 347.12728292159 -521.420607758437</t>
  </si>
  <si>
    <t>-765.249457967495 427.779925414693 -271.888614719855</t>
  </si>
  <si>
    <t>-551.900052161226 480.429024505097 -196.664982400278</t>
  </si>
  <si>
    <t>-606.286056055558 136.509523080672 -537.562014007955</t>
  </si>
  <si>
    <t>-418.683432845607 93.8137704705814 -293.401728572563</t>
  </si>
  <si>
    <t>-614.13047310124 271.199115301926 -102.522131866178</t>
  </si>
  <si>
    <t>-617.750155438875 286.030468351895 312.772401436641</t>
  </si>
  <si>
    <t>-630.863350325258 321.334992633039 774.364009801483</t>
  </si>
  <si>
    <t>-479.423476714894 325.022579744996 828.550816619469</t>
  </si>
  <si>
    <t>-533.824987276303 105.970164926175 -102.166791649484</t>
  </si>
  <si>
    <t>-533.601779180055 88.7639813739665 313.051889462051</t>
  </si>
  <si>
    <t>-564.007728800533 41.8782201281397 772.438524563147</t>
  </si>
  <si>
    <t>-413.998043703156 61.4259560375456 827.199891853079</t>
  </si>
  <si>
    <t>9763-20170724T121002.476221200.bin</t>
  </si>
  <si>
    <t>-573.920579420656 188.301347176593 -100.652007319964</t>
  </si>
  <si>
    <t>-589.139594207014 180.903317216823 -210.0647924417</t>
  </si>
  <si>
    <t>-597.656294730733 176.437493594279 -302.440960956746</t>
  </si>
  <si>
    <t>-604.480773388356 172.689729005889 -385.972487619927</t>
  </si>
  <si>
    <t>-609.881285738471 169.361591849857 -469.625838892046</t>
  </si>
  <si>
    <t>-616.198621368776 164.90046975311 -592.039626329318</t>
  </si>
  <si>
    <t>-601.126043614091 166.094262029339 -668.926533337959</t>
  </si>
  <si>
    <t>-620.604539831325 197.377552190055 -539.067250007983</t>
  </si>
  <si>
    <t>-661.253603008169 346.941262778609 -521.301393855452</t>
  </si>
  <si>
    <t>-765.31707181236 427.173065556867 -271.677169294295</t>
  </si>
  <si>
    <t>-552.322252758222 480.280372104713 -195.77386071398</t>
  </si>
  <si>
    <t>-606.24880146193 136.338043557834 -537.583687995367</t>
  </si>
  <si>
    <t>-418.468820119535 93.5251831198775 -293.616732734403</t>
  </si>
  <si>
    <t>-614.094547439679 270.892162739244 -102.508013124023</t>
  </si>
  <si>
    <t>-617.689344802531 285.907697148246 312.780115823071</t>
  </si>
  <si>
    <t>-630.80619098263 321.374090178173 774.365227487151</t>
  </si>
  <si>
    <t>-479.367564217823 325.164358814741 828.5482844702</t>
  </si>
  <si>
    <t>-533.835899017435 105.612526251416 -102.182299120908</t>
  </si>
  <si>
    <t>-533.60995828081 88.4694532139233 313.038899997949</t>
  </si>
  <si>
    <t>-563.989382710863 41.7377087225173 772.448354387906</t>
  </si>
  <si>
    <t>-413.906385003803 60.5313076963309 827.272846571626</t>
  </si>
  <si>
    <t>9763-20170724T121002.539388000.bin</t>
  </si>
  <si>
    <t>-573.860427400632 187.863572007226 -100.633158905849</t>
  </si>
  <si>
    <t>-588.98864202211 180.541157904527 -210.063669600722</t>
  </si>
  <si>
    <t>-597.476828388631 176.156108911562 -302.446349611546</t>
  </si>
  <si>
    <t>-604.294391460252 172.489830287163 -385.981939891922</t>
  </si>
  <si>
    <t>-609.70683351355 169.252726802669 -469.638196273778</t>
  </si>
  <si>
    <t>-616.061918328259 164.935941924407 -592.055165700116</t>
  </si>
  <si>
    <t>-601.060795742723 166.234372950921 -668.954348466649</t>
  </si>
  <si>
    <t>-620.47288138536 197.345638721133 -539.041870105189</t>
  </si>
  <si>
    <t>-661.177967408631 346.867592394864 -521.052744367634</t>
  </si>
  <si>
    <t>-765.411372319971 426.30744880086 -271.246245870964</t>
  </si>
  <si>
    <t>-553.240528179539 480.328389350087 -193.697633501551</t>
  </si>
  <si>
    <t>-606.073819341806 136.314559027488 -537.637246190533</t>
  </si>
  <si>
    <t>-417.852037237865 92.9696783024756 -294.094021390391</t>
  </si>
  <si>
    <t>-614.009208126559 270.463347739028 -102.46900403218</t>
  </si>
  <si>
    <t>-617.66443095239 285.688171287193 312.810995512175</t>
  </si>
  <si>
    <t>-630.689495649548 321.446277010152 774.371514103287</t>
  </si>
  <si>
    <t>-479.260474825 325.446596629652 828.566317299239</t>
  </si>
  <si>
    <t>-533.831174507336 105.170151354329 -102.197200722315</t>
  </si>
  <si>
    <t>-533.684422121922 87.9899719786717 313.022600763221</t>
  </si>
  <si>
    <t>-564.019779891107 41.6121434480967 772.468243235496</t>
  </si>
  <si>
    <t>-413.952911839569 60.4075687066415 827.335964397081</t>
  </si>
  <si>
    <t>9763-20170724T121002.571476200.bin</t>
  </si>
  <si>
    <t>-573.791264724673 187.740438562424 -100.633974745501</t>
  </si>
  <si>
    <t>-588.870739259236 180.453857520755 -210.073477814684</t>
  </si>
  <si>
    <t>-597.34292539152 176.114790029933 -302.459794321764</t>
  </si>
  <si>
    <t>-604.155793227489 172.497110584177 -385.997956890035</t>
  </si>
  <si>
    <t>-609.573011352009 169.316294137694 -469.656031380661</t>
  </si>
  <si>
    <t>-615.945156830931 165.091095512899 -592.075251393351</t>
  </si>
  <si>
    <t>-600.955458037508 166.459592766462 -668.975501093096</t>
  </si>
  <si>
    <t>-620.356636286666 197.459451523668 -539.036736664945</t>
  </si>
  <si>
    <t>-661.074040762216 346.96311682486 -520.925285958652</t>
  </si>
  <si>
    <t>-765.414864308736 426.006000958688 -271.037654657943</t>
  </si>
  <si>
    <t>-553.687856362378 480.597940833439 -192.679977625556</t>
  </si>
  <si>
    <t>-605.941463804431 136.431029487726 -537.680757763686</t>
  </si>
  <si>
    <t>-417.498414538375 92.7940373874035 -294.370522067859</t>
  </si>
  <si>
    <t>-613.902488110312 270.313708488473 -102.461199385113</t>
  </si>
  <si>
    <t>-617.637312406811 285.644960614631 312.814096229205</t>
  </si>
  <si>
    <t>-630.655462985852 321.45641599449 774.372597389118</t>
  </si>
  <si>
    <t>-479.224647848454 325.188554934925 828.581395092297</t>
  </si>
  <si>
    <t>-533.795419528473 105.09802492064 -102.203409288298</t>
  </si>
  <si>
    <t>-533.735072722711 87.8661554689215 313.014258780222</t>
  </si>
  <si>
    <t>-564.075633912583 41.6822476176872 772.474149667264</t>
  </si>
  <si>
    <t>-414.167969942331 61.7619611401751 827.322148563098</t>
  </si>
  <si>
    <t>9763-20170724T121002.639661000.bin</t>
  </si>
  <si>
    <t>-573.616039318053 187.507835220744 -100.628065774576</t>
  </si>
  <si>
    <t>-588.629931994234 180.276158644117 -210.080364362408</t>
  </si>
  <si>
    <t>-597.087330961497 176.032915186954 -302.472469193493</t>
  </si>
  <si>
    <t>-603.90169773541 172.523246684053 -386.015048887877</t>
  </si>
  <si>
    <t>-609.334729148801 169.471928963162 -469.676953984096</t>
  </si>
  <si>
    <t>-615.744825198919 165.461308790965 -592.101430235818</t>
  </si>
  <si>
    <t>-600.740221545333 166.999531878728 -668.995470007111</t>
  </si>
  <si>
    <t>-620.164130472451 197.730851309467 -539.003537740919</t>
  </si>
  <si>
    <t>-660.896619940119 347.194984490667 -520.596016087191</t>
  </si>
  <si>
    <t>-765.471775545067 425.497021768255 -270.573125344205</t>
  </si>
  <si>
    <t>-554.431925512523 480.407954021501 -190.601339422473</t>
  </si>
  <si>
    <t>-605.700110159412 136.711576822141 -537.761773500811</t>
  </si>
  <si>
    <t>-416.846677839929 92.5599208092331 -295.014613768752</t>
  </si>
  <si>
    <t>-613.75102557373 270.122563526159 -102.447896939247</t>
  </si>
  <si>
    <t>-617.600770354015 285.568576672846 312.822137110508</t>
  </si>
  <si>
    <t>-630.547585549537 321.566497440319 774.369019446849</t>
  </si>
  <si>
    <t>-479.123935325432 325.354864704444 828.594132394737</t>
  </si>
  <si>
    <t>-533.6114156312 104.828136686471 -102.215101845812</t>
  </si>
  <si>
    <t>-533.747910028462 87.5412839912883 313.000279024688</t>
  </si>
  <si>
    <t>-564.144955442144 41.4942006117669 772.479879673272</t>
  </si>
  <si>
    <t>-414.099742332222 60.6264616642688 827.290765783021</t>
  </si>
  <si>
    <t>9763-20170724T121002.710600900.bin</t>
  </si>
  <si>
    <t>-573.40333283299 187.441599537859 -100.614882136938</t>
  </si>
  <si>
    <t>-588.391795577117 180.234105837009 -210.072141829974</t>
  </si>
  <si>
    <t>-596.801418039967 176.084869852048 -302.472853904286</t>
  </si>
  <si>
    <t>-603.56009153066 172.687350352581 -386.024638167394</t>
  </si>
  <si>
    <t>-608.923621382057 169.777194325014 -469.696083323451</t>
  </si>
  <si>
    <t>-615.216132909941 166.003074150261 -592.134229372224</t>
  </si>
  <si>
    <t>-600.125818309246 167.74261825642 -669.007221851809</t>
  </si>
  <si>
    <t>-619.726611484801 198.160484722439 -538.975920871245</t>
  </si>
  <si>
    <t>-660.607020949304 347.546424718881 -520.262955268065</t>
  </si>
  <si>
    <t>-765.269681448093 424.810634790158 -269.953991172011</t>
  </si>
  <si>
    <t>-554.777871981559 480.09991413883 -188.806927747976</t>
  </si>
  <si>
    <t>-605.183412596132 137.15779325966 -537.842892676299</t>
  </si>
  <si>
    <t>-416.057826999168 92.4500457598979 -295.409216066566</t>
  </si>
  <si>
    <t>-613.605704032097 270.059044065292 -102.421795252847</t>
  </si>
  <si>
    <t>-617.472565601827 285.555113538999 312.846209831277</t>
  </si>
  <si>
    <t>-630.423033350127 321.688131967402 774.369066968435</t>
  </si>
  <si>
    <t>-479.010708360262 325.645182755692 828.613658767847</t>
  </si>
  <si>
    <t>-533.328708973992 104.756804288592 -102.221284037268</t>
  </si>
  <si>
    <t>-533.625228864311 87.4135401067851 312.991657700072</t>
  </si>
  <si>
    <t>-564.224597442151 41.3608317174851 772.469301753348</t>
  </si>
  <si>
    <t>-414.129299098815 60.2504893750724 827.226942736486</t>
  </si>
  <si>
    <t>9763-20170724T121002.742189100.bin</t>
  </si>
  <si>
    <t>-573.275511954713 187.462261855037 -100.60500791709</t>
  </si>
  <si>
    <t>-588.259822588357 180.259991530789 -210.063212205673</t>
  </si>
  <si>
    <t>-596.633980944791 176.155580737216 -302.469190113342</t>
  </si>
  <si>
    <t>-603.34642089149 172.814258972701 -386.027138511832</t>
  </si>
  <si>
    <t>-608.649149574433 169.974779786435 -469.704755030976</t>
  </si>
  <si>
    <t>-614.836118426569 166.320214665389 -592.151829046937</t>
  </si>
  <si>
    <t>-599.684295204295 168.16141261806 -669.010392123978</t>
  </si>
  <si>
    <t>-619.415033606216 198.420438897243 -538.964808200285</t>
  </si>
  <si>
    <t>-660.372753995751 347.765362866791 -520.113984957618</t>
  </si>
  <si>
    <t>-765.062647787152 424.439420572548 -269.634980994794</t>
  </si>
  <si>
    <t>-554.855308796765 479.80674324309 -187.8069088536</t>
  </si>
  <si>
    <t>-604.827665594111 137.427187174083 -537.881448843129</t>
  </si>
  <si>
    <t>-415.749406994238 92.5681575275739 -295.515000988391</t>
  </si>
  <si>
    <t>-613.509143597268 270.052518295285 -102.404972295215</t>
  </si>
  <si>
    <t>-617.406553111915 285.564528346558 312.862183800661</t>
  </si>
  <si>
    <t>-630.380388798901 321.708150163471 774.376251760745</t>
  </si>
  <si>
    <t>-478.968327492388 325.602992285269 828.626214403922</t>
  </si>
  <si>
    <t>-533.159213339594 104.784221821548 -102.224210522428</t>
  </si>
  <si>
    <t>-533.547040035696 87.4313448544322 312.988185482591</t>
  </si>
  <si>
    <t>-564.272947352326 41.3631790839413 772.455539088603</t>
  </si>
  <si>
    <t>-414.18455633265 60.3607300839633 827.194709239414</t>
  </si>
  <si>
    <t>9763-20170724T121002.806862900.bin</t>
  </si>
  <si>
    <t>-572.960183983807 187.575780295073 -100.599676141896</t>
  </si>
  <si>
    <t>-587.968113362811 180.377515771936 -210.054892571988</t>
  </si>
  <si>
    <t>-596.312446640301 176.360850808043 -302.4674757835</t>
  </si>
  <si>
    <t>-602.975584939265 173.130547057072 -386.033522533062</t>
  </si>
  <si>
    <t>-608.20572480882 170.434480201265 -469.720597568956</t>
  </si>
  <si>
    <t>-614.259869839516 167.024178914152 -592.181330326265</t>
  </si>
  <si>
    <t>-598.999259495639 169.060334137247 -669.013510220407</t>
  </si>
  <si>
    <t>-618.960440564367 199.002860331777 -538.931743340241</t>
  </si>
  <si>
    <t>-660.100985817921 348.255242685848 -519.780992715947</t>
  </si>
  <si>
    <t>-764.973178210189 423.724964470073 -269.012692387459</t>
  </si>
  <si>
    <t>-555.588940542011 479.267966916022 -185.216978625491</t>
  </si>
  <si>
    <t>-604.246240407492 138.038529646754 -537.961407802182</t>
  </si>
  <si>
    <t>-415.273859159476 93.0420581756753 -295.467312268469</t>
  </si>
  <si>
    <t>-613.221334668547 270.146890047541 -102.387703943949</t>
  </si>
  <si>
    <t>-617.155611627395 285.649759038381 312.879436280745</t>
  </si>
  <si>
    <t>-630.280558489692 321.792011668516 774.386867020011</t>
  </si>
  <si>
    <t>-478.869529885602 325.803765063486 828.630949521047</t>
  </si>
  <si>
    <t>-532.844609033452 104.906177863695 -102.228100846832</t>
  </si>
  <si>
    <t>-533.341171918135 87.5051952566655 312.982182527616</t>
  </si>
  <si>
    <t>-564.331878183571 41.3008326495703 772.430904080456</t>
  </si>
  <si>
    <t>-414.260179524843 60.4436880028072 827.165399767765</t>
  </si>
  <si>
    <t>9763-20170724T121002.843462500.bin</t>
  </si>
  <si>
    <t>-572.831231527647 187.653972315098 -100.593017515917</t>
  </si>
  <si>
    <t>-587.862360689464 180.451063113866 -210.044744096934</t>
  </si>
  <si>
    <t>-596.18580986239 176.489211437823 -302.46147224376</t>
  </si>
  <si>
    <t>-602.812248445743 173.330349593432 -386.03335559349</t>
  </si>
  <si>
    <t>-607.986977375954 170.728215341502 -469.726737006646</t>
  </si>
  <si>
    <t>-613.939059792689 167.47861665942 -592.196914088162</t>
  </si>
  <si>
    <t>-598.618913177853 169.618691545752 -669.014406612208</t>
  </si>
  <si>
    <t>-618.717394642426 199.379402416643 -538.907397871112</t>
  </si>
  <si>
    <t>-659.942548403562 348.598792952275 -519.59905933375</t>
  </si>
  <si>
    <t>-764.9916918101 423.363957476628 -268.693747623905</t>
  </si>
  <si>
    <t>-556.174696524397 479.223839474916 -183.701524581496</t>
  </si>
  <si>
    <t>-603.937267307998 138.429662326403 -538.008632354243</t>
  </si>
  <si>
    <t>-415.023396291633 93.4826289205043 -295.309045779038</t>
  </si>
  <si>
    <t>-613.108468628912 270.224081165037 -102.373372277258</t>
  </si>
  <si>
    <t>-617.044715365439 285.671102656041 312.895811042787</t>
  </si>
  <si>
    <t>-630.245633875469 321.806317669415 774.39125375791</t>
  </si>
  <si>
    <t>-478.832117433774 325.696383506671 828.637284539904</t>
  </si>
  <si>
    <t>-532.704311440107 104.997550319088 -102.231812723113</t>
  </si>
  <si>
    <t>-533.261178355523 87.5481526100612 312.976261590872</t>
  </si>
  <si>
    <t>-564.354192921173 41.2500669926405 772.413404674194</t>
  </si>
  <si>
    <t>-414.304075423944 60.5835386880638 827.139934753749</t>
  </si>
  <si>
    <t>9763-20170724T121002.908098200.bin</t>
  </si>
  <si>
    <t>-572.649090911908 187.836206367161 -100.600776166536</t>
  </si>
  <si>
    <t>-587.791673408746 180.606405515814 -210.035367147984</t>
  </si>
  <si>
    <t>-596.061662343004 176.736380133158 -302.460725713251</t>
  </si>
  <si>
    <t>-602.577403085722 173.702432118718 -386.046002143355</t>
  </si>
  <si>
    <t>-607.577639283636 171.265301397098 -469.755007017217</t>
  </si>
  <si>
    <t>-613.203109723844 168.299225495292 -592.247794487486</t>
  </si>
  <si>
    <t>-597.763345156348 170.640979707658 -669.035292225509</t>
  </si>
  <si>
    <t>-618.178037255766 200.063293170011 -538.894678078579</t>
  </si>
  <si>
    <t>-659.515670616027 349.215705207079 -519.335434365284</t>
  </si>
  <si>
    <t>-764.617192973765 422.467892437165 -268.006242279484</t>
  </si>
  <si>
    <t>-557.252910983449 479.956355996703 -180.578330003391</t>
  </si>
  <si>
    <t>-603.291322060868 139.138173148709 -538.103114571687</t>
  </si>
  <si>
    <t>-414.284388462053 93.9690382236827 -294.927661492604</t>
  </si>
  <si>
    <t>-612.923034586502 270.380299715925 -102.350981981562</t>
  </si>
  <si>
    <t>-616.939036904037 285.794446349808 312.918614033755</t>
  </si>
  <si>
    <t>-630.175803345951 321.8255032923 774.411788852669</t>
  </si>
  <si>
    <t>-478.758251502708 325.762172013226 828.643221293155</t>
  </si>
  <si>
    <t>-532.534564840291 105.195362118627 -102.25839557233</t>
  </si>
  <si>
    <t>-533.126442368856 87.7476932523286 312.94976026394</t>
  </si>
  <si>
    <t>-564.4171884853 41.2497344657575 772.36379392899</t>
  </si>
  <si>
    <t>-414.443957434494 61.2035729410536 827.078381541952</t>
  </si>
  <si>
    <t>9763-20170724T121002.939182100.bin</t>
  </si>
  <si>
    <t>-572.598349412532 187.91299017423 -100.605156749294</t>
  </si>
  <si>
    <t>-587.83345631323 180.658263057519 -210.025276432854</t>
  </si>
  <si>
    <t>-596.1003156948 176.815607527435 -302.452145597866</t>
  </si>
  <si>
    <t>-602.579110208348 173.823879510183 -386.041698602562</t>
  </si>
  <si>
    <t>-607.507771030581 171.444661453258 -469.756573171831</t>
  </si>
  <si>
    <t>-612.989774552069 168.579822249377 -592.258189135577</t>
  </si>
  <si>
    <t>-597.495060396821 171.013014186388 -669.032000695683</t>
  </si>
  <si>
    <t>-618.037106881982 200.297252260298 -538.884421014282</t>
  </si>
  <si>
    <t>-659.360078809578 349.447729780405 -519.295463635694</t>
  </si>
  <si>
    <t>-764.629554363007 422.042662046988 -267.846001972861</t>
  </si>
  <si>
    <t>-558.153587202823 480.590628101323 -179.029457305367</t>
  </si>
  <si>
    <t>-603.131689473784 139.376141460834 -538.126719977086</t>
  </si>
  <si>
    <t>-414.055492761343 93.9269273444065 -294.672186526764</t>
  </si>
  <si>
    <t>-612.855866267848 270.459220301002 -102.333812841209</t>
  </si>
  <si>
    <t>-616.879099780594 285.862601548328 312.936176475658</t>
  </si>
  <si>
    <t>-630.146861997357 321.816889893617 774.424000135718</t>
  </si>
  <si>
    <t>-478.726557817264 325.816931233661 828.643226394326</t>
  </si>
  <si>
    <t>-532.505051099705 105.233771614601 -102.27429316819</t>
  </si>
  <si>
    <t>-533.001312110124 87.8443140009153 312.936492485051</t>
  </si>
  <si>
    <t>-564.396495698909 41.127187134098 772.34076338618</t>
  </si>
  <si>
    <t>-414.334717828618 60.2768790218677 827.100092702511</t>
  </si>
  <si>
    <t>9763-20170724T121002.975307400.bin</t>
  </si>
  <si>
    <t>-572.548407765859 187.998469155466 -100.603979137126</t>
  </si>
  <si>
    <t>-587.934018803406 180.717513615749 -210.001216358448</t>
  </si>
  <si>
    <t>-596.216913489 176.895516798396 -302.427540810306</t>
  </si>
  <si>
    <t>-602.664529397316 173.936648578845 -386.02069598909</t>
  </si>
  <si>
    <t>-607.515616846035 171.603013967285 -469.741348855237</t>
  </si>
  <si>
    <t>-612.83272598174 168.816648995964 -592.252230721592</t>
  </si>
  <si>
    <t>-597.274727011023 171.32791470571 -669.010610577527</t>
  </si>
  <si>
    <t>-617.941413863143 200.502554794339 -538.865285892382</t>
  </si>
  <si>
    <t>-659.147782547471 349.686597261417 -519.273524901429</t>
  </si>
  <si>
    <t>-764.690903364307 421.731332691661 -267.780421260894</t>
  </si>
  <si>
    <t>-558.988682220279 480.688124583997 -177.452056032208</t>
  </si>
  <si>
    <t>-603.057786350098 139.576234993312 -538.125634378672</t>
  </si>
  <si>
    <t>-413.829677987485 93.6826994915314 -294.4218108208</t>
  </si>
  <si>
    <t>-612.749698691536 270.598605496994 -102.309585832194</t>
  </si>
  <si>
    <t>-616.808613860262 286.002356501298 312.959991817924</t>
  </si>
  <si>
    <t>-630.117433023354 321.780984805641 774.452232547312</t>
  </si>
  <si>
    <t>-478.690923449555 325.99819420202 828.637676484459</t>
  </si>
  <si>
    <t>-532.527699097339 105.263884231686 -102.29684042083</t>
  </si>
  <si>
    <t>-532.86970653893 88.021054174691 312.920187282712</t>
  </si>
  <si>
    <t>-564.399497459515 41.0937809797881 772.31310103817</t>
  </si>
  <si>
    <t>-414.341560862899 60.2007087677869 827.097937867387</t>
  </si>
  <si>
    <t>9763-20170724T121003.041990100.bin</t>
  </si>
  <si>
    <t>-572.446377544619 187.936470571757 -100.593507234931</t>
  </si>
  <si>
    <t>-588.307001066743 180.593407077791 -209.918809350298</t>
  </si>
  <si>
    <t>-596.706837154001 176.787961737179 -302.335220398746</t>
  </si>
  <si>
    <t>-603.145073341002 173.866716723034 -385.930354880611</t>
  </si>
  <si>
    <t>-607.870213400056 171.587088422495 -469.65978160279</t>
  </si>
  <si>
    <t>-612.87442988658 168.893774747066 -592.185823199563</t>
  </si>
  <si>
    <t>-597.189629824332 171.481215550895 -668.915916133924</t>
  </si>
  <si>
    <t>-618.040968123398 200.558155275154 -538.791810753378</t>
  </si>
  <si>
    <t>-658.705794310493 349.901246170351 -519.285778618995</t>
  </si>
  <si>
    <t>-764.297841879806 421.178864641522 -267.5947091157</t>
  </si>
  <si>
    <t>-559.105093474458 475.998199625255 -173.576915009987</t>
  </si>
  <si>
    <t>-603.316250272167 139.593073179045 -538.053113319884</t>
  </si>
  <si>
    <t>-413.819488575272 92.5783348315686 -294.082300939042</t>
  </si>
  <si>
    <t>-612.398592410236 270.674724474707 -102.265493265605</t>
  </si>
  <si>
    <t>-616.836052023417 285.89093091458 313.00716721224</t>
  </si>
  <si>
    <t>-630.125831006262 321.638714324162 774.48779677649</t>
  </si>
  <si>
    <t>-478.651357793076 325.824919825485 828.541404506881</t>
  </si>
  <si>
    <t>-532.630453881843 105.055884565756 -102.374737534546</t>
  </si>
  <si>
    <t>-532.489678352997 88.3694336018802 312.865109080197</t>
  </si>
  <si>
    <t>-564.397363375022 40.957284360366 772.211359218035</t>
  </si>
  <si>
    <t>-414.284527221421 59.5022552469127 827.038931070234</t>
  </si>
  <si>
    <t>9763-20170724T121003.106892900.bin</t>
  </si>
  <si>
    <t>-572.177588337047 187.744697837632 -100.676535923388</t>
  </si>
  <si>
    <t>-588.489415012307 180.366694075676 -209.933047558628</t>
  </si>
  <si>
    <t>-597.03350681052 176.552283625427 -302.335890778159</t>
  </si>
  <si>
    <t>-603.507879616231 173.629361529197 -385.92825544184</t>
  </si>
  <si>
    <t>-608.173350014871 171.347764770188 -469.660818745834</t>
  </si>
  <si>
    <t>-612.985285635981 168.646788366363 -592.19449167885</t>
  </si>
  <si>
    <t>-597.189969813809 171.198424136547 -668.903013814938</t>
  </si>
  <si>
    <t>-618.050898724453 200.358538809697 -538.81884650135</t>
  </si>
  <si>
    <t>-657.566352901828 350.038510671312 -519.532986989999</t>
  </si>
  <si>
    <t>-762.449577092127 420.676257649573 -267.36563911321</t>
  </si>
  <si>
    <t>-556.821522046013 464.345405416365 -168.579804469369</t>
  </si>
  <si>
    <t>-603.696794144901 139.305489533329 -538.036705420001</t>
  </si>
  <si>
    <t>-414.180232964791 91.1131163692626 -293.615455952569</t>
  </si>
  <si>
    <t>-611.771219193253 270.746346588645 -102.258007498685</t>
  </si>
  <si>
    <t>-616.379810301755 285.589320564574 313.026262002257</t>
  </si>
  <si>
    <t>-630.089258216285 321.54089818583 774.518031674012</t>
  </si>
  <si>
    <t>-478.593759764927 325.505120333972 828.52941390501</t>
  </si>
  <si>
    <t>-532.709547655849 104.608636838043 -102.463993125045</t>
  </si>
  <si>
    <t>-531.912236254118 88.7621837528345 312.807975345349</t>
  </si>
  <si>
    <t>-564.462417870427 40.9091129884562 772.074315292611</t>
  </si>
  <si>
    <t>-414.31445266583 59.2708751209823 826.867362927717</t>
  </si>
  <si>
    <t>9763-20170724T121003.141500100.bin</t>
  </si>
  <si>
    <t>-571.964979606893 187.589033830167 -100.702951683669</t>
  </si>
  <si>
    <t>-588.458398468229 180.206096885578 -209.931921358153</t>
  </si>
  <si>
    <t>-597.058093393009 176.393203606589 -302.329681994021</t>
  </si>
  <si>
    <t>-603.544041363837 173.473466372018 -385.921109036452</t>
  </si>
  <si>
    <t>-608.181698215505 171.192893668287 -469.65552448226</t>
  </si>
  <si>
    <t>-612.909312661247 168.489816379652 -592.19221470002</t>
  </si>
  <si>
    <t>-597.064999900408 170.998731473089 -668.892120236541</t>
  </si>
  <si>
    <t>-617.891252749435 200.230392346546 -538.825939473568</t>
  </si>
  <si>
    <t>-656.790712325885 350.090076360245 -519.700390784837</t>
  </si>
  <si>
    <t>-760.436861701563 420.744230597059 -267.026610327409</t>
  </si>
  <si>
    <t>-554.509335920968 458.064570850242 -166.281555876275</t>
  </si>
  <si>
    <t>-603.778518814387 139.121466300136 -538.022393018487</t>
  </si>
  <si>
    <t>-414.467300700914 90.2649746266952 -293.211212281125</t>
  </si>
  <si>
    <t>-611.280896533306 270.803626189571 -102.253507760383</t>
  </si>
  <si>
    <t>-616.010681171643 285.602954457121 313.030991512718</t>
  </si>
  <si>
    <t>-630.038344714721 321.539515667712 774.52711468563</t>
  </si>
  <si>
    <t>-478.546979444333 325.726210401923 828.533347747525</t>
  </si>
  <si>
    <t>-532.73988335086 104.25091883772 -102.507227058328</t>
  </si>
  <si>
    <t>-531.739899551315 88.7973479169336 312.77916352107</t>
  </si>
  <si>
    <t>-564.529146139873 40.8336868402766 772.010188994485</t>
  </si>
  <si>
    <t>-414.312417308822 58.9092968156297 826.709478903056</t>
  </si>
  <si>
    <t>9763-20170724T121003.176849300.bin</t>
  </si>
  <si>
    <t>-571.7539652571 187.456208532627 -100.736161605314</t>
  </si>
  <si>
    <t>-588.371601339356 180.084867839812 -209.947023079091</t>
  </si>
  <si>
    <t>-597.008587371389 176.27539314354 -302.341364865547</t>
  </si>
  <si>
    <t>-603.502045577974 173.357046729232 -385.932441253561</t>
  </si>
  <si>
    <t>-608.120007627826 171.072767671983 -469.667698766603</t>
  </si>
  <si>
    <t>-612.789207021548 168.356235694749 -592.206468235887</t>
  </si>
  <si>
    <t>-596.911057947452 170.807483600362 -668.901138886283</t>
  </si>
  <si>
    <t>-617.64616980781 200.13684569592 -538.852379490032</t>
  </si>
  <si>
    <t>-655.848994117546 350.179589679278 -519.852409339273</t>
  </si>
  <si>
    <t>-757.913552109793 421.19582354887 -266.636958580403</t>
  </si>
  <si>
    <t>-551.455682095214 451.860150896235 -164.737876075153</t>
  </si>
  <si>
    <t>-603.834616619645 138.95974874112 -538.022593997822</t>
  </si>
  <si>
    <t>-414.835557177323 89.3674451445868 -292.768593104599</t>
  </si>
  <si>
    <t>-610.772332933769 270.867087012063 -102.258837708723</t>
  </si>
  <si>
    <t>-615.670405287274 285.620457468853 313.02539410673</t>
  </si>
  <si>
    <t>-630.006448219991 321.525459062294 774.526625839735</t>
  </si>
  <si>
    <t>-478.515896663872 325.656661046259 828.53915028149</t>
  </si>
  <si>
    <t>-532.85794736264 103.914201601947 -102.557621623946</t>
  </si>
  <si>
    <t>-531.783213292356 88.7121498121433 312.737855308249</t>
  </si>
  <si>
    <t>-564.703804101468 40.9127087077077 771.952615575205</t>
  </si>
  <si>
    <t>-414.47561241421 59.5733169652744 826.423662633551</t>
  </si>
  <si>
    <t>9763-20170724T121003.238014600.bin</t>
  </si>
  <si>
    <t>-571.288506177106 187.147971507792 -100.816804765422</t>
  </si>
  <si>
    <t>-588.101050744944 179.825113590031 -210.001207337596</t>
  </si>
  <si>
    <t>-596.79150885636 176.0679183789 -302.392757673767</t>
  </si>
  <si>
    <t>-603.290406675571 173.205790564989 -385.985138589422</t>
  </si>
  <si>
    <t>-607.868449322735 170.978113033654 -469.724150202669</t>
  </si>
  <si>
    <t>-612.429186629004 168.341221186615 -592.268775978445</t>
  </si>
  <si>
    <t>-596.498788708735 170.678881770484 -668.956145995693</t>
  </si>
  <si>
    <t>-616.956900463684 200.169247476954 -538.914153977874</t>
  </si>
  <si>
    <t>-653.351497365528 350.708257994104 -520.196335436254</t>
  </si>
  <si>
    <t>-751.31373615921 422.595949936464 -265.61005346504</t>
  </si>
  <si>
    <t>-543.30815453487 440.69929192416 -163.853238897769</t>
  </si>
  <si>
    <t>-603.899104510205 138.826936355596 -538.080266047042</t>
  </si>
  <si>
    <t>-415.648400585324 87.3195373683125 -291.914101674628</t>
  </si>
  <si>
    <t>-609.412948396225 271.032992452906 -102.318574228411</t>
  </si>
  <si>
    <t>-615.03474229305 285.588478902354 312.963460079678</t>
  </si>
  <si>
    <t>-629.912131193986 321.526142020675 774.493287476798</t>
  </si>
  <si>
    <t>-478.439705990673 325.543235759573 828.565266266183</t>
  </si>
  <si>
    <t>-533.268081565941 103.120338443351 -102.669428328278</t>
  </si>
  <si>
    <t>-532.360162101569 88.0295077492938 312.630506360119</t>
  </si>
  <si>
    <t>-565.113600284464 40.8257888960243 771.868150408992</t>
  </si>
  <si>
    <t>-414.634864784568 59.258056034161 825.721907924072</t>
  </si>
  <si>
    <t>9763-20170724T121003.276120200.bin</t>
  </si>
  <si>
    <t>-571.004656533859 186.975778013739 -100.856241552243</t>
  </si>
  <si>
    <t>-587.893300245895 179.677622461478 -210.030524114477</t>
  </si>
  <si>
    <t>-596.591633790617 175.962664735818 -302.422952554828</t>
  </si>
  <si>
    <t>-603.076071652669 173.149949817735 -386.018266826575</t>
  </si>
  <si>
    <t>-607.616262154173 170.978391614799 -469.760826352281</t>
  </si>
  <si>
    <t>-612.09547340469 168.430195335529 -592.310221742578</t>
  </si>
  <si>
    <t>-596.146991940046 170.713021018883 -668.995663191228</t>
  </si>
  <si>
    <t>-616.450133582744 200.263310209649 -538.944298983425</t>
  </si>
  <si>
    <t>-651.707570002221 351.084907605486 -520.368904244526</t>
  </si>
  <si>
    <t>-747.170315405988 423.859882223154 -265.086203093465</t>
  </si>
  <si>
    <t>-538.027849407825 436.494451513813 -164.844857324791</t>
  </si>
  <si>
    <t>-603.809962547342 138.833195259732 -538.128862891739</t>
  </si>
  <si>
    <t>-415.988017094106 86.1421432845968 -291.470171840252</t>
  </si>
  <si>
    <t>-608.593231250941 271.126853931819 -102.365758636592</t>
  </si>
  <si>
    <t>-614.664557095588 285.517504572882 312.91560318379</t>
  </si>
  <si>
    <t>-629.860070507808 321.540718824499 774.468333345666</t>
  </si>
  <si>
    <t>-478.401653428217 325.564376760423 828.579185704563</t>
  </si>
  <si>
    <t>-533.498155592002 102.670679057693 -102.704660228914</t>
  </si>
  <si>
    <t>-532.762443390503 87.623084564299 312.597181787991</t>
  </si>
  <si>
    <t>-565.263232909545 40.8289168816971 771.901976973413</t>
  </si>
  <si>
    <t>-414.740558968341 59.5987914556231 825.515680307228</t>
  </si>
  <si>
    <t>9763-20170724T121003.341801500.bin</t>
  </si>
  <si>
    <t>-570.51541106667 186.615973479243 -100.861682121751</t>
  </si>
  <si>
    <t>-587.4809751947 179.375143764252 -210.02789528984</t>
  </si>
  <si>
    <t>-596.193361319938 175.675065757199 -302.419585039159</t>
  </si>
  <si>
    <t>-602.673215922837 172.870499358687 -386.01550274699</t>
  </si>
  <si>
    <t>-607.189693936379 170.692206686335 -469.759092986011</t>
  </si>
  <si>
    <t>-611.613484120826 168.116215875234 -592.309990762185</t>
  </si>
  <si>
    <t>-595.65683857343 170.195397341561 -668.999543123084</t>
  </si>
  <si>
    <t>-615.569779427398 200.045268001704 -538.970226572592</t>
  </si>
  <si>
    <t>-648.838940138475 351.388368362869 -520.848102331177</t>
  </si>
  <si>
    <t>-735.134091559544 426.38164620744 -262.957206853686</t>
  </si>
  <si>
    <t>-523.117437721586 429.713848869667 -168.160722982554</t>
  </si>
  <si>
    <t>-603.774930758866 138.44784085718 -538.101252834098</t>
  </si>
  <si>
    <t>-416.933220030705 83.1752899598596 -290.797063009922</t>
  </si>
  <si>
    <t>-607.200130965254 271.390489206816 -102.450929496314</t>
  </si>
  <si>
    <t>-613.724286650339 285.472726914432 312.834113194139</t>
  </si>
  <si>
    <t>-629.732040368845 321.554138232313 774.420867924573</t>
  </si>
  <si>
    <t>-478.313943578413 325.457963874769 828.653233912603</t>
  </si>
  <si>
    <t>-533.981462828786 101.744331269731 -102.656605402717</t>
  </si>
  <si>
    <t>-533.60513310512 86.8250317496227 312.650386024703</t>
  </si>
  <si>
    <t>-565.581061116953 40.6528469139726 772.064563413382</t>
  </si>
  <si>
    <t>-414.787134877802 58.8187373267738 825.121263048111</t>
  </si>
  <si>
    <t>9763-20170724T121003.375240500.bin</t>
  </si>
  <si>
    <t>-570.312899092559 186.552203576583 -100.843620664311</t>
  </si>
  <si>
    <t>-587.260623342933 179.334461543188 -210.014075352134</t>
  </si>
  <si>
    <t>-596.000648069382 175.623031326147 -302.402689490371</t>
  </si>
  <si>
    <t>-602.524209173612 172.798830886301 -385.994645775945</t>
  </si>
  <si>
    <t>-607.102265255654 170.588522744458 -469.733958763692</t>
  </si>
  <si>
    <t>-611.63589979957 167.951352440583 -592.279524779399</t>
  </si>
  <si>
    <t>-595.705532209447 169.925041824245 -668.97719083905</t>
  </si>
  <si>
    <t>-615.3188218679 199.949148730889 -538.961498704498</t>
  </si>
  <si>
    <t>-647.369649005052 351.555407526745 -520.999555189629</t>
  </si>
  <si>
    <t>-727.542636340164 427.864466357819 -261.523453201874</t>
  </si>
  <si>
    <t>-513.885295147631 426.372175977619 -170.436483246436</t>
  </si>
  <si>
    <t>-603.974343288183 138.267730688898 -538.053722356688</t>
  </si>
  <si>
    <t>-417.570442688031 81.738749049478 -290.439284269475</t>
  </si>
  <si>
    <t>-606.637484713728 271.588311019631 -102.476091013713</t>
  </si>
  <si>
    <t>-613.33936616434 285.582652159138 312.80918255741</t>
  </si>
  <si>
    <t>-629.669810651192 321.600571984881 774.400676004821</t>
  </si>
  <si>
    <t>-478.273675030294 325.718161452732 828.678521018329</t>
  </si>
  <si>
    <t>-534.173008832806 101.492865945955 -102.597833371759</t>
  </si>
  <si>
    <t>-533.992921967607 86.536851674929 312.707931240292</t>
  </si>
  <si>
    <t>-565.825447802227 40.7162410298877 772.166596968581</t>
  </si>
  <si>
    <t>-414.929051964559 59.1389447313018 824.842325230733</t>
  </si>
  <si>
    <t>9763-20170724T121003.439416800.bin</t>
  </si>
  <si>
    <t>-569.992346444757 186.674606016014 -100.781507547912</t>
  </si>
  <si>
    <t>-586.966543755298 179.440005250615 -209.946654754917</t>
  </si>
  <si>
    <t>-595.77097664364 175.667190464053 -302.326754714447</t>
  </si>
  <si>
    <t>-602.370986642394 172.7720342307 -385.910153339388</t>
  </si>
  <si>
    <t>-607.042094746727 170.467197235167 -469.641952302545</t>
  </si>
  <si>
    <t>-611.729965419164 167.662766933244 -592.177923559118</t>
  </si>
  <si>
    <t>-595.821649041388 169.427356500987 -668.885353695431</t>
  </si>
  <si>
    <t>-614.902085880144 199.811367947033 -538.917837619417</t>
  </si>
  <si>
    <t>-644.058040621007 352.082315069642 -521.446049343565</t>
  </si>
  <si>
    <t>-707.692840761955 430.209535987443 -257.959108398018</t>
  </si>
  <si>
    <t>-490.496293483617 419.41659078669 -176.364377074663</t>
  </si>
  <si>
    <t>-604.443895328967 137.975199815629 -537.9026165911</t>
  </si>
  <si>
    <t>-418.626387721357 79.0583820375159 -289.451995128855</t>
  </si>
  <si>
    <t>-605.779049678543 271.979767721588 -102.505868689802</t>
  </si>
  <si>
    <t>-612.953465559184 285.77674027166 312.77807000284</t>
  </si>
  <si>
    <t>-629.588371234377 321.70615787429 774.350244240935</t>
  </si>
  <si>
    <t>-478.212076411936 325.706440549348 828.692036205525</t>
  </si>
  <si>
    <t>-534.385019195292 101.336792209288 -102.459913238379</t>
  </si>
  <si>
    <t>-534.509760938472 86.3506432832023 312.844837106381</t>
  </si>
  <si>
    <t>-566.234721936959 40.7121049613058 772.34975408105</t>
  </si>
  <si>
    <t>-415.073062588442 58.8893691135806 824.345611659273</t>
  </si>
  <si>
    <t>9763-20170724T121003.475510000.bin</t>
  </si>
  <si>
    <t>-569.971334777141 186.840048782975 -100.736797201105</t>
  </si>
  <si>
    <t>-586.996551513639 179.551886943897 -209.890423619035</t>
  </si>
  <si>
    <t>-595.847997245142 175.701715017678 -302.262838215532</t>
  </si>
  <si>
    <t>-602.492851663879 172.723578943057 -385.83983397772</t>
  </si>
  <si>
    <t>-607.210493949641 170.319280038616 -469.566234843956</t>
  </si>
  <si>
    <t>-611.968509395797 167.349325078783 -592.095592065189</t>
  </si>
  <si>
    <t>-596.102934292273 168.980196017681 -668.814758805275</t>
  </si>
  <si>
    <t>-614.9152579021 199.601946168801 -538.885385053875</t>
  </si>
  <si>
    <t>-642.808152925095 352.097980080264 -521.662259187303</t>
  </si>
  <si>
    <t>-695.769556731976 430.490781643782 -255.902325788532</t>
  </si>
  <si>
    <t>-477.024574622374 418.457565549906 -178.737764183119</t>
  </si>
  <si>
    <t>-604.846227124812 137.703026540622 -537.776104887606</t>
  </si>
  <si>
    <t>-419.45984066987 77.5726432838769 -288.833976675871</t>
  </si>
  <si>
    <t>-605.660697554181 272.238006208306 -102.518874181653</t>
  </si>
  <si>
    <t>-612.841288775253 285.852639245171 312.771014504525</t>
  </si>
  <si>
    <t>-629.552845061929 321.762702872492 774.334358188252</t>
  </si>
  <si>
    <t>-478.183109162765 325.58133544578 828.707575309457</t>
  </si>
  <si>
    <t>-534.49270057822 101.361871730833 -102.365860048209</t>
  </si>
  <si>
    <t>-534.568774127344 86.5493238338545 312.945108750563</t>
  </si>
  <si>
    <t>-566.347394084954 40.7708503008582 772.468237486921</t>
  </si>
  <si>
    <t>-415.178973687946 59.4461950506409 824.267507656194</t>
  </si>
  <si>
    <t>9763-20170724T121003.538468400.bin</t>
  </si>
  <si>
    <t>-570.258623458459 187.130286797897 -100.672081396899</t>
  </si>
  <si>
    <t>-587.304277827267 179.755630533055 -209.816712005088</t>
  </si>
  <si>
    <t>-596.198601506814 175.810961089107 -302.181045106442</t>
  </si>
  <si>
    <t>-602.892048989293 172.73822362133 -385.750734586625</t>
  </si>
  <si>
    <t>-607.667015954203 170.223103663908 -469.470594282816</t>
  </si>
  <si>
    <t>-612.517991863352 167.07072787779 -591.991883396937</t>
  </si>
  <si>
    <t>-596.813434513801 168.458662869904 -668.748976544804</t>
  </si>
  <si>
    <t>-615.084793221334 199.455749824978 -538.842292275812</t>
  </si>
  <si>
    <t>-640.084419809006 352.450473581349 -521.211824578702</t>
  </si>
  <si>
    <t>-669.922515631646 430.891445073949 -251.887944754503</t>
  </si>
  <si>
    <t>-448.143909312208 415.73131004226 -184.560898679797</t>
  </si>
  <si>
    <t>-605.694009883595 137.452389888692 -537.618792410597</t>
  </si>
  <si>
    <t>-421.23648728777 75.3596372977026 -287.502047170987</t>
  </si>
  <si>
    <t>-605.841739807149 272.743155034012 -102.543879083869</t>
  </si>
  <si>
    <t>-613.086868934 286.047395121698 312.754986825014</t>
  </si>
  <si>
    <t>-629.480097886376 321.916113960975 774.316265364167</t>
  </si>
  <si>
    <t>-478.119154929944 325.784734838649 828.710353926643</t>
  </si>
  <si>
    <t>-534.836978286946 101.446651278892 -102.153934331971</t>
  </si>
  <si>
    <t>-534.744164404812 86.959307463806 313.168546763046</t>
  </si>
  <si>
    <t>-566.539667507726 40.8365363914249 772.684008045076</t>
  </si>
  <si>
    <t>-415.253918179527 59.4289967806731 824.169544431479</t>
  </si>
  <si>
    <t>9763-20170724T121003.577598700.bin</t>
  </si>
  <si>
    <t>-570.42457615334 187.240124943284 -100.649659366772</t>
  </si>
  <si>
    <t>-587.38898641123 179.854780018016 -209.806153679825</t>
  </si>
  <si>
    <t>-596.257330718235 175.849709207273 -302.17040875889</t>
  </si>
  <si>
    <t>-602.945595588854 172.703224483058 -385.73774591224</t>
  </si>
  <si>
    <t>-607.734090056561 170.093152754085 -469.453959673689</t>
  </si>
  <si>
    <t>-612.626017344924 166.77848988808 -591.969245153801</t>
  </si>
  <si>
    <t>-597.02195107363 168.041282615892 -668.748973192686</t>
  </si>
  <si>
    <t>-615.049248164062 199.252351088479 -538.867403649947</t>
  </si>
  <si>
    <t>-638.862034013776 352.409644133846 -521.160194625193</t>
  </si>
  <si>
    <t>-656.221412312406 429.618514473748 -250.390862705888</t>
  </si>
  <si>
    <t>-433.107953929164 414.754299454643 -187.557991408246</t>
  </si>
  <si>
    <t>-605.909816830756 137.213259321769 -537.553731246317</t>
  </si>
  <si>
    <t>-421.977772077022 74.1798880886358 -286.854888123716</t>
  </si>
  <si>
    <t>-605.893876164898 272.888167408151 -102.559526034332</t>
  </si>
  <si>
    <t>-613.240269953477 286.187518722004 312.737621687526</t>
  </si>
  <si>
    <t>-629.460411132358 321.986188773207 774.300060308521</t>
  </si>
  <si>
    <t>-478.097693049977 325.773811867628 828.695103910682</t>
  </si>
  <si>
    <t>-535.053957973432 101.473539834625 -102.072234063726</t>
  </si>
  <si>
    <t>-534.925045302591 87.0353739579205 313.251939267626</t>
  </si>
  <si>
    <t>-566.666255490967 40.9519101476199 772.779847033879</t>
  </si>
  <si>
    <t>-415.388912182031 60.1096756229758 824.082827715617</t>
  </si>
  <si>
    <t>9763-20170724T121003.643252400.bin</t>
  </si>
  <si>
    <t>-570.896001075346 187.266642655606 -100.573904109183</t>
  </si>
  <si>
    <t>-587.652659613078 179.930532637535 -209.765800660369</t>
  </si>
  <si>
    <t>-596.483271174631 175.794440444015 -302.127931331821</t>
  </si>
  <si>
    <t>-603.19860270263 172.464917764873 -385.686066732993</t>
  </si>
  <si>
    <t>-608.077188970623 169.60716182283 -469.388931786375</t>
  </si>
  <si>
    <t>-613.172963052178 165.859526520445 -591.883470013326</t>
  </si>
  <si>
    <t>-597.821003724025 166.815015504393 -668.718485007878</t>
  </si>
  <si>
    <t>-615.295535000495 198.551411852628 -538.902410340892</t>
  </si>
  <si>
    <t>-637.491142771747 351.922723528675 -521.014282410748</t>
  </si>
  <si>
    <t>-632.09786257779 425.946182910969 -248.856063036032</t>
  </si>
  <si>
    <t>-406.776032840176 412.174992818361 -194.184643924457</t>
  </si>
  <si>
    <t>-606.578422513595 136.456629909989 -537.365402304682</t>
  </si>
  <si>
    <t>-423.351682930853 71.780194738406 -285.548723848256</t>
  </si>
  <si>
    <t>-606.179029370925 273.116470448321 -102.584520024158</t>
  </si>
  <si>
    <t>-613.561394992673 286.37198504351 312.713488619768</t>
  </si>
  <si>
    <t>-629.422726769388 322.092090634257 774.28526882971</t>
  </si>
  <si>
    <t>-478.054076135752 325.91611869318 828.661104960623</t>
  </si>
  <si>
    <t>-535.7651078795 101.25690972959 -101.959990566318</t>
  </si>
  <si>
    <t>-535.488214514435 86.9144626926477 313.367366096298</t>
  </si>
  <si>
    <t>-566.787325779317 40.8597111219588 772.941910744589</t>
  </si>
  <si>
    <t>-415.318321662073 59.0606623727861 824.027063715268</t>
  </si>
  <si>
    <t>9763-20170724T121003.675392400.bin</t>
  </si>
  <si>
    <t>-571.172026036501 187.199749013079 -100.554378863469</t>
  </si>
  <si>
    <t>-587.785309224797 179.915243091559 -209.771666425834</t>
  </si>
  <si>
    <t>-596.587633047965 175.744321161378 -302.134912719545</t>
  </si>
  <si>
    <t>-603.317565866634 172.356374890247 -385.689523311638</t>
  </si>
  <si>
    <t>-608.251908988102 169.411822878894 -469.386121938051</t>
  </si>
  <si>
    <t>-613.475331991732 165.508418301076 -591.870320044082</t>
  </si>
  <si>
    <t>-598.267765942042 166.321814972321 -668.735674401477</t>
  </si>
  <si>
    <t>-615.412196908617 198.285450127313 -538.934848940381</t>
  </si>
  <si>
    <t>-636.803921443954 351.771222715517 -520.972162585687</t>
  </si>
  <si>
    <t>-622.717786553758 423.263079582521 -248.448650734331</t>
  </si>
  <si>
    <t>-396.634101131578 409.463579947939 -197.02605626029</t>
  </si>
  <si>
    <t>-606.95450644289 136.156943482371 -537.315743696604</t>
  </si>
  <si>
    <t>-423.808357592107 70.9055884680047 -285.022568619032</t>
  </si>
  <si>
    <t>-606.297570683621 273.204774127953 -102.610024345279</t>
  </si>
  <si>
    <t>-613.785645252203 286.387835549306 312.688376254871</t>
  </si>
  <si>
    <t>-629.420068448305 322.108487211516 774.275833531201</t>
  </si>
  <si>
    <t>-478.043868967755 325.688462378545 828.646989812023</t>
  </si>
  <si>
    <t>-536.197063117877 101.044680112914 -101.905260900058</t>
  </si>
  <si>
    <t>-535.796809471662 86.7428678988049 313.423391045582</t>
  </si>
  <si>
    <t>-566.767396057323 40.8257079492332 773.054374746153</t>
  </si>
  <si>
    <t>-415.281940836628 58.8823467514628 824.141914589965</t>
  </si>
  <si>
    <t>9763-20170724T121003.740069500.bin</t>
  </si>
  <si>
    <t>-571.378327063393 187.144892887355 -100.54082160784</t>
  </si>
  <si>
    <t>-587.704281929445 179.967487905758 -209.808639863215</t>
  </si>
  <si>
    <t>-596.367052558026 175.740079075044 -302.182347847596</t>
  </si>
  <si>
    <t>-603.018058768342 172.250432153112 -385.739066311161</t>
  </si>
  <si>
    <t>-607.922377948669 169.15141321288 -469.431843539635</t>
  </si>
  <si>
    <t>-613.157862206165 164.966539799451 -591.90630529733</t>
  </si>
  <si>
    <t>-598.155891355428 165.532659257204 -668.814275856484</t>
  </si>
  <si>
    <t>-614.862814197631 197.894864323217 -539.056917338984</t>
  </si>
  <si>
    <t>-634.770485078686 351.599174575704 -521.229007518779</t>
  </si>
  <si>
    <t>-609.01989112343 417.959112523667 -248.260332692287</t>
  </si>
  <si>
    <t>-382.333604203839 407.916131554198 -198.651994332806</t>
  </si>
  <si>
    <t>-606.858323576776 135.710886493431 -537.274248967222</t>
  </si>
  <si>
    <t>-424.038288474804 69.288384320671 -284.740222556747</t>
  </si>
  <si>
    <t>-605.967895841963 273.475269624892 -102.660586490545</t>
  </si>
  <si>
    <t>-613.838005279457 286.486360768872 312.636117995835</t>
  </si>
  <si>
    <t>-629.368722629544 322.182333685456 774.25579562356</t>
  </si>
  <si>
    <t>-477.989945454895 325.682537140261 828.625384346184</t>
  </si>
  <si>
    <t>-536.87079398311 100.67211337771 -101.785203279185</t>
  </si>
  <si>
    <t>-536.441134204597 86.3722473401863 313.543473263291</t>
  </si>
  <si>
    <t>-566.782843539877 40.8150527928224 773.284470489049</t>
  </si>
  <si>
    <t>-415.261642487694 58.6241201387234 824.352899542823</t>
  </si>
  <si>
    <t>9763-20170724T121003.805779000.bin</t>
  </si>
  <si>
    <t>-571.283220084769 187.292668847753 -100.438339190639</t>
  </si>
  <si>
    <t>-587.443453635613 180.196374375786 -209.735981945046</t>
  </si>
  <si>
    <t>-595.963662823926 175.929314926039 -302.121278652212</t>
  </si>
  <si>
    <t>-602.489469623564 172.364743713844 -385.684696985666</t>
  </si>
  <si>
    <t>-607.273102671498 169.147999529819 -469.380039165412</t>
  </si>
  <si>
    <t>-612.339098329422 164.743618613684 -591.853964982074</t>
  </si>
  <si>
    <t>-597.472911142663 165.098340390701 -668.7895398557</t>
  </si>
  <si>
    <t>-613.893387169954 197.794218148585 -539.076360772915</t>
  </si>
  <si>
    <t>-632.34642916022 351.684828662617 -521.271693646223</t>
  </si>
  <si>
    <t>-603.97363206008 413.264252104649 -247.444177964343</t>
  </si>
  <si>
    <t>-377.5201495869 403.390694466039 -196.750171037733</t>
  </si>
  <si>
    <t>-606.338979864528 135.558349073358 -537.150485457869</t>
  </si>
  <si>
    <t>-424.006175531946 67.6425310931782 -284.631644675882</t>
  </si>
  <si>
    <t>-605.414498829056 273.950196907336 -102.661644282567</t>
  </si>
  <si>
    <t>-613.602619933219 286.723506002266 312.63639900597</t>
  </si>
  <si>
    <t>-629.318988250712 322.233886474834 774.242345138421</t>
  </si>
  <si>
    <t>-477.945746113466 325.917901749686 828.615005250028</t>
  </si>
  <si>
    <t>-537.347748782788 100.569363000155 -101.639815796069</t>
  </si>
  <si>
    <t>-537.007757131203 86.1944377431191 313.686373283359</t>
  </si>
  <si>
    <t>-566.879921818987 40.9011477621605 773.498829545135</t>
  </si>
  <si>
    <t>-415.348897362038 59.019472495399 824.429380209446</t>
  </si>
  <si>
    <t>9763-20170724T121003.836867500.bin</t>
  </si>
  <si>
    <t>-571.134842275917 187.432743829091 -100.408334171971</t>
  </si>
  <si>
    <t>-587.246338178664 180.353169839453 -209.714197182373</t>
  </si>
  <si>
    <t>-595.701026682029 176.092888802281 -302.105980798879</t>
  </si>
  <si>
    <t>-602.158346731643 172.532876279096 -385.674835864557</t>
  </si>
  <si>
    <t>-606.86401420933 169.317087741795 -469.374636220197</t>
  </si>
  <si>
    <t>-611.805880960073 164.908875327822 -591.853416778951</t>
  </si>
  <si>
    <t>-596.961045369138 165.177891677462 -668.79348418594</t>
  </si>
  <si>
    <t>-613.321515931054 197.971975652928 -539.082477831155</t>
  </si>
  <si>
    <t>-631.206095015868 351.925546260314 -521.308619151017</t>
  </si>
  <si>
    <t>-604.213200852648 411.8175716894 -246.967846693681</t>
  </si>
  <si>
    <t>-378.17439055329 402.536437931869 -194.347993040158</t>
  </si>
  <si>
    <t>-605.953341488698 135.714377375708 -537.139057040973</t>
  </si>
  <si>
    <t>-423.820179322394 66.8667999621955 -284.428603928617</t>
  </si>
  <si>
    <t>-605.000312012278 274.215185628158 -102.664625325055</t>
  </si>
  <si>
    <t>-613.473205617155 286.86591469152 312.631393877281</t>
  </si>
  <si>
    <t>-629.29046934205 322.235623554576 774.244544011846</t>
  </si>
  <si>
    <t>-477.921244556616 325.881067127224 828.631117050771</t>
  </si>
  <si>
    <t>-537.448308892736 100.602418175208 -101.562761691152</t>
  </si>
  <si>
    <t>-537.157626976308 86.1667594727346 313.761440330709</t>
  </si>
  <si>
    <t>-566.917563000165 40.8833881499945 773.597544394842</t>
  </si>
  <si>
    <t>-415.353133825794 58.9498479412389 824.446870937418</t>
  </si>
  <si>
    <t>9763-20170724T121003.910093300.bin</t>
  </si>
  <si>
    <t>-570.663204069573 187.916816250286 -100.326485340278</t>
  </si>
  <si>
    <t>-586.72085030129 180.828530614008 -209.639820926167</t>
  </si>
  <si>
    <t>-595.125446570371 176.574174410422 -302.03618751322</t>
  </si>
  <si>
    <t>-601.535852460538 173.026937602253 -385.609315201284</t>
  </si>
  <si>
    <t>-606.192258850026 169.831166853481 -469.31266953253</t>
  </si>
  <si>
    <t>-611.059592818912 165.459781915219 -591.795686578236</t>
  </si>
  <si>
    <t>-596.221540790511 165.595964803966 -668.737527982828</t>
  </si>
  <si>
    <t>-612.578653814313 198.510647367676 -539.017120548054</t>
  </si>
  <si>
    <t>-630.213621778414 352.474494917142 -521.043549362377</t>
  </si>
  <si>
    <t>-606.600630946233 409.397734511823 -245.760297245199</t>
  </si>
  <si>
    <t>-381.167683275319 403.622332726917 -190.126135056646</t>
  </si>
  <si>
    <t>-605.268963404805 136.245414264034 -537.085398450007</t>
  </si>
  <si>
    <t>-423.602755411271 65.9739715249907 -284.162589978993</t>
  </si>
  <si>
    <t>-604.213859389523 274.813493855655 -102.658389303588</t>
  </si>
  <si>
    <t>-613.029039813328 287.171596508376 312.639323089321</t>
  </si>
  <si>
    <t>-629.229967837058 322.230853281013 774.254329237751</t>
  </si>
  <si>
    <t>-477.879711844334 325.933294908225 828.689901376763</t>
  </si>
  <si>
    <t>-537.321298261371 101.007272948711 -101.394849956729</t>
  </si>
  <si>
    <t>-537.103905641164 86.3419228832572 313.921270153373</t>
  </si>
  <si>
    <t>-566.998848065716 40.8740485361304 773.772071044629</t>
  </si>
  <si>
    <t>-415.330083658674 58.5855775815648 824.434977712695</t>
  </si>
  <si>
    <t>9763-20170724T121003.943202300.bin</t>
  </si>
  <si>
    <t>-570.384571357746 188.29284575016 -100.268793580463</t>
  </si>
  <si>
    <t>-586.464694507114 181.18742426242 -209.577748733092</t>
  </si>
  <si>
    <t>-594.902303025476 176.93841715179 -301.971259656122</t>
  </si>
  <si>
    <t>-601.347542573674 173.403509748347 -385.542249346229</t>
  </si>
  <si>
    <t>-606.043472746609 170.229028766347 -469.244131442908</t>
  </si>
  <si>
    <t>-610.973193063071 165.898997246081 -591.72634462665</t>
  </si>
  <si>
    <t>-596.117937046581 166.009827698444 -668.66474719988</t>
  </si>
  <si>
    <t>-612.494873437512 198.928297030098 -538.934453762815</t>
  </si>
  <si>
    <t>-630.22460154028 352.858693448696 -520.764808206507</t>
  </si>
  <si>
    <t>-608.023140724132 408.433138450806 -245.088966538292</t>
  </si>
  <si>
    <t>-382.867225963868 405.893776640419 -188.1074324684</t>
  </si>
  <si>
    <t>-605.125277263078 136.669552332583 -537.030030454526</t>
  </si>
  <si>
    <t>-423.4565582325 65.9304837843151 -283.829661202694</t>
  </si>
  <si>
    <t>-603.930915669477 275.160988904069 -102.623610374706</t>
  </si>
  <si>
    <t>-612.852982799841 287.377984111992 312.676027858705</t>
  </si>
  <si>
    <t>-629.192051375365 322.229269454902 774.272989081506</t>
  </si>
  <si>
    <t>-477.852748660673 325.953298008663 828.737538086307</t>
  </si>
  <si>
    <t>-537.057829969291 101.444507830549 -101.322361103371</t>
  </si>
  <si>
    <t>-536.936605652272 86.5998341959826 313.987446216096</t>
  </si>
  <si>
    <t>-567.069885656401 41.0026551742269 773.825020685883</t>
  </si>
  <si>
    <t>-415.402559356458 59.0297974963223 824.380626417369</t>
  </si>
  <si>
    <t>9763-20170724T121004.008893500.bin</t>
  </si>
  <si>
    <t>-569.665439989118 189.004964202237 -100.172080763898</t>
  </si>
  <si>
    <t>-585.82144503723 181.810848336924 -209.463939983102</t>
  </si>
  <si>
    <t>-594.394774813777 177.534872074973 -301.843863954939</t>
  </si>
  <si>
    <t>-600.989091092311 173.994420719685 -385.402911411998</t>
  </si>
  <si>
    <t>-605.860311971936 170.835992920455 -469.095394875841</t>
  </si>
  <si>
    <t>-611.073881885497 166.555044739235 -591.567543891088</t>
  </si>
  <si>
    <t>-596.184640075303 166.677212169759 -668.499468997477</t>
  </si>
  <si>
    <t>-612.598003130919 199.548431404403 -538.753187134761</t>
  </si>
  <si>
    <t>-630.862358158502 353.366735664905 -520.206698980744</t>
  </si>
  <si>
    <t>-610.280438720262 407.560428212848 -244.130585710643</t>
  </si>
  <si>
    <t>-385.452409259432 408.90657079406 -185.829075456081</t>
  </si>
  <si>
    <t>-604.974463186566 137.31842039898 -536.902568283402</t>
  </si>
  <si>
    <t>-422.899697773306 66.5334615466604 -283.261852734031</t>
  </si>
  <si>
    <t>-603.383039912356 275.656973419529 -102.547831892001</t>
  </si>
  <si>
    <t>-612.500978994944 287.660231381094 312.753727354187</t>
  </si>
  <si>
    <t>-629.125326588226 322.212250803809 774.324962542319</t>
  </si>
  <si>
    <t>-477.807887488244 325.984707621793 828.846766600436</t>
  </si>
  <si>
    <t>-536.109917191497 102.305367153662 -101.199763953085</t>
  </si>
  <si>
    <t>-536.327259798114 87.1006652027127 314.096940819052</t>
  </si>
  <si>
    <t>-567.132517393074 40.9018565711738 773.873433674044</t>
  </si>
  <si>
    <t>-415.226255996484 57.3481838610189 824.250401456927</t>
  </si>
  <si>
    <t>9763-20170724T121004.041985900.bin</t>
  </si>
  <si>
    <t>-569.264497591978 189.430660821385 -100.137225016066</t>
  </si>
  <si>
    <t>-585.435525015313 182.179562392089 -209.423258449105</t>
  </si>
  <si>
    <t>-594.088042413291 177.86959776129 -301.794087526023</t>
  </si>
  <si>
    <t>-600.779589949131 174.303193241854 -385.344461023995</t>
  </si>
  <si>
    <t>-605.773766560115 171.126248007479 -469.028897167174</t>
  </si>
  <si>
    <t>-611.195109474328 166.827198166955 -591.491389278943</t>
  </si>
  <si>
    <t>-596.307129109449 166.958997136687 -668.423383253263</t>
  </si>
  <si>
    <t>-612.700408241168 199.819934700739 -538.675841638135</t>
  </si>
  <si>
    <t>-631.32521736176 353.571271579759 -519.99098744594</t>
  </si>
  <si>
    <t>-610.82875602059 407.547766965926 -243.866021651644</t>
  </si>
  <si>
    <t>-386.253284327526 411.169421117585 -184.694511423448</t>
  </si>
  <si>
    <t>-604.932086023442 137.607412703112 -536.835962573268</t>
  </si>
  <si>
    <t>-422.31066399181 66.9578363488397 -282.984043170249</t>
  </si>
  <si>
    <t>-603.165697244881 275.915319399691 -102.523062841739</t>
  </si>
  <si>
    <t>-612.365242028117 287.773666481427 312.780914616363</t>
  </si>
  <si>
    <t>-629.096353028444 322.235568631512 774.343479695386</t>
  </si>
  <si>
    <t>-477.78885354272 326.035035824282 828.89081109147</t>
  </si>
  <si>
    <t>-535.516942876674 102.925952933997 -101.149129552128</t>
  </si>
  <si>
    <t>-535.906217153183 87.4794910111495 314.138530763967</t>
  </si>
  <si>
    <t>-567.206492609443 41.036518449936 773.866568645754</t>
  </si>
  <si>
    <t>-415.323355440144 58.0390993520302 824.128575802138</t>
  </si>
  <si>
    <t>9763-20170724T121004.074768000.bin</t>
  </si>
  <si>
    <t>-568.817306343734 189.854928675559 -100.091976684816</t>
  </si>
  <si>
    <t>-585.005676002754 182.547699316839 -209.37163533566</t>
  </si>
  <si>
    <t>-593.740606198124 178.216124500197 -301.733803363085</t>
  </si>
  <si>
    <t>-600.532057693294 174.640299747868 -385.275568754135</t>
  </si>
  <si>
    <t>-605.651610261247 171.466071101892 -468.952635739635</t>
  </si>
  <si>
    <t>-611.283423547267 167.185077204033 -591.406259381903</t>
  </si>
  <si>
    <t>-596.41278281265 167.329421894045 -668.341619170043</t>
  </si>
  <si>
    <t>-612.761449685076 200.162008837791 -538.580160396406</t>
  </si>
  <si>
    <t>-631.628017514919 353.863435787455 -519.712142898687</t>
  </si>
  <si>
    <t>-611.19287424374 407.84159604869 -243.58287588149</t>
  </si>
  <si>
    <t>-386.700054964439 412.743387528183 -184.190234622127</t>
  </si>
  <si>
    <t>-604.862993378102 137.965261747066 -536.769161146511</t>
  </si>
  <si>
    <t>-421.605766028192 67.4735663085403 -282.917898897154</t>
  </si>
  <si>
    <t>-602.920393696436 276.12947665954 -102.48035362062</t>
  </si>
  <si>
    <t>-612.252777785891 287.904006409545 312.822980868411</t>
  </si>
  <si>
    <t>-629.064547190033 322.264509057096 774.363112250675</t>
  </si>
  <si>
    <t>-477.771993415478 326.299723499725 828.935274978051</t>
  </si>
  <si>
    <t>-534.851753614497 103.51580836831 -101.099535237904</t>
  </si>
  <si>
    <t>-535.454401219455 87.8689915268515 314.180312085253</t>
  </si>
  <si>
    <t>-567.256005833848 41.0972216494642 773.845763520578</t>
  </si>
  <si>
    <t>-415.41817583757 58.8169906806916 823.996494737796</t>
  </si>
  <si>
    <t>9763-20170724T121004.139945800.bin</t>
  </si>
  <si>
    <t>-567.840839384114 190.525182159183 -100.033656903844</t>
  </si>
  <si>
    <t>-584.056330961037 183.122608831964 -209.302770512157</t>
  </si>
  <si>
    <t>-592.941730060046 178.769829714678 -301.649755190242</t>
  </si>
  <si>
    <t>-599.917123518702 175.197555616048 -385.17650501028</t>
  </si>
  <si>
    <t>-605.268064297438 172.053826142241 -468.840244393581</t>
  </si>
  <si>
    <t>-611.288674436339 167.849430151244 -591.277876093646</t>
  </si>
  <si>
    <t>-596.516585095093 167.970505698274 -668.232316439827</t>
  </si>
  <si>
    <t>-612.715029794594 200.778429295059 -538.420645374109</t>
  </si>
  <si>
    <t>-632.139506849444 354.369048409862 -519.275069459748</t>
  </si>
  <si>
    <t>-611.663913433073 408.504420960909 -243.17952197962</t>
  </si>
  <si>
    <t>-387.171787611479 417.137482513431 -184.210888679063</t>
  </si>
  <si>
    <t>-604.578698276374 138.610175616306 -536.685853297997</t>
  </si>
  <si>
    <t>-419.975773122398 68.8224464833622 -283.645814040429</t>
  </si>
  <si>
    <t>-602.316961167025 276.462501573462 -102.410663272997</t>
  </si>
  <si>
    <t>-611.909550270864 288.106018242679 312.89042218437</t>
  </si>
  <si>
    <t>-628.98739102365 322.307075551097 774.407470639713</t>
  </si>
  <si>
    <t>-477.728868251765 326.648560799895 829.050379060418</t>
  </si>
  <si>
    <t>-533.486669802371 104.45802260593 -101.034859452507</t>
  </si>
  <si>
    <t>-534.499903151011 88.4666902107165 314.231151881373</t>
  </si>
  <si>
    <t>-567.336966122728 41.1450809185824 773.765669655407</t>
  </si>
  <si>
    <t>-415.392136386433 58.4672288241445 823.730964423404</t>
  </si>
  <si>
    <t>9763-20170724T121004.208051300.bin</t>
  </si>
  <si>
    <t>-566.733180269625 190.995435873119 -100.00259071772</t>
  </si>
  <si>
    <t>-582.975244461309 183.544362894047 -209.264460220882</t>
  </si>
  <si>
    <t>-592.030022992095 179.201842866484 -301.595391410392</t>
  </si>
  <si>
    <t>-599.215219163115 175.662813228485 -385.105847281655</t>
  </si>
  <si>
    <t>-604.831917306967 172.579668738638 -468.754326406452</t>
  </si>
  <si>
    <t>-611.301007137591 168.496131223649 -591.173372841072</t>
  </si>
  <si>
    <t>-596.701177385605 168.595089599681 -668.160596414596</t>
  </si>
  <si>
    <t>-612.574354838035 201.367693054397 -538.276345561866</t>
  </si>
  <si>
    <t>-632.262876302492 354.90925356084 -518.938540088202</t>
  </si>
  <si>
    <t>-612.596523890757 409.099762961785 -242.795046574832</t>
  </si>
  <si>
    <t>-387.950221968115 419.977405771338 -184.792813404049</t>
  </si>
  <si>
    <t>-604.35049858924 139.208060728325 -536.637435601434</t>
  </si>
  <si>
    <t>-418.421915687311 70.269440806584 -284.792667560752</t>
  </si>
  <si>
    <t>-601.356284211057 276.791082990625 -102.378883317556</t>
  </si>
  <si>
    <t>-611.380031180063 288.218454008649 312.918047133728</t>
  </si>
  <si>
    <t>-628.892468924251 322.384213946323 774.42883747373</t>
  </si>
  <si>
    <t>-477.677294984655 326.828908210636 829.183237443365</t>
  </si>
  <si>
    <t>-532.222893817985 104.988532438296 -100.99850124553</t>
  </si>
  <si>
    <t>-533.633819674908 88.8682916526486 314.261338968</t>
  </si>
  <si>
    <t>-567.385626909729 41.2330733982237 773.685758322149</t>
  </si>
  <si>
    <t>-415.465470601265 59.0896284580401 823.537653547885</t>
  </si>
  <si>
    <t>9763-20170724T121004.241139500.bin</t>
  </si>
  <si>
    <t>-566.128882494156 191.038388239251 -99.9861456952215</t>
  </si>
  <si>
    <t>-582.411987461712 183.570394853045 -209.240792096526</t>
  </si>
  <si>
    <t>-591.551880640141 179.235881181463 -301.563690832304</t>
  </si>
  <si>
    <t>-598.834037337451 175.714365005391 -385.066421139543</t>
  </si>
  <si>
    <t>-604.567089270215 172.661366162618 -468.708271605069</t>
  </si>
  <si>
    <t>-611.227164955452 168.636317756922 -591.118773477527</t>
  </si>
  <si>
    <t>-596.711220273517 168.73965902595 -668.121988793395</t>
  </si>
  <si>
    <t>-612.424977837781 201.481478786882 -538.203825541361</t>
  </si>
  <si>
    <t>-632.232419464407 354.998162277477 -518.814217653532</t>
  </si>
  <si>
    <t>-613.187773856895 409.186086276243 -242.626700077526</t>
  </si>
  <si>
    <t>-388.560289560077 421.332464815323 -184.803598661217</t>
  </si>
  <si>
    <t>-604.184651436784 139.323077997756 -536.608284559021</t>
  </si>
  <si>
    <t>-417.768541413788 70.6932413623126 -285.328863814539</t>
  </si>
  <si>
    <t>-600.707761510846 276.918289495487 -102.373065869507</t>
  </si>
  <si>
    <t>-611.031746699395 288.190907513094 312.920661605485</t>
  </si>
  <si>
    <t>-628.833356610451 322.440730266913 774.430920952414</t>
  </si>
  <si>
    <t>-477.646280226194 326.906319458553 829.261245221882</t>
  </si>
  <si>
    <t>-531.670759945767 104.912669456596 -100.98771834081</t>
  </si>
  <si>
    <t>-533.217242311199 88.7951733705177 314.271721030774</t>
  </si>
  <si>
    <t>-567.348564599608 41.1994440750098 773.669477051704</t>
  </si>
  <si>
    <t>-415.424645348327 58.978169877787 823.537974331038</t>
  </si>
  <si>
    <t>9763-20170724T121004.307318300.bin</t>
  </si>
  <si>
    <t>-564.966164232983 190.908998866312 -99.9502454866008</t>
  </si>
  <si>
    <t>-581.320402778248 183.430004146991 -209.19352396592</t>
  </si>
  <si>
    <t>-590.584821063228 179.141657290236 -301.506112012453</t>
  </si>
  <si>
    <t>-598.004450898316 175.689915444563 -384.999632954943</t>
  </si>
  <si>
    <t>-603.89853474351 172.734961464878 -468.633729354875</t>
  </si>
  <si>
    <t>-610.818883460929 168.886000874978 -591.035647718647</t>
  </si>
  <si>
    <t>-596.462240350593 169.061280634647 -668.068652638776</t>
  </si>
  <si>
    <t>-611.866671822052 201.660120149726 -538.073258181812</t>
  </si>
  <si>
    <t>-631.647869816544 355.178828382114 -518.583695102655</t>
  </si>
  <si>
    <t>-614.649981859369 410.23670381313 -242.434599696978</t>
  </si>
  <si>
    <t>-390.020715693735 424.323926640262 -185.060550302625</t>
  </si>
  <si>
    <t>-603.697871440579 139.489808233574 -536.580247285229</t>
  </si>
  <si>
    <t>-416.681001843749 70.8715714953682 -286.332173388938</t>
  </si>
  <si>
    <t>-599.320987736537 277.169459539391 -102.358011535769</t>
  </si>
  <si>
    <t>-610.168893353192 288.159234528526 312.930016006193</t>
  </si>
  <si>
    <t>-628.724266623281 322.540755547932 774.429424669094</t>
  </si>
  <si>
    <t>-477.592016206629 327.102642527744 829.402590351993</t>
  </si>
  <si>
    <t>-530.731004974281 104.462206433182 -100.93625021698</t>
  </si>
  <si>
    <t>-532.410287827666 88.5734460260455 314.331531358412</t>
  </si>
  <si>
    <t>-567.257058538842 41.1636866834069 773.700645430173</t>
  </si>
  <si>
    <t>-415.275105061699 58.1462516190456 823.669565353727</t>
  </si>
  <si>
    <t>9763-20170724T121004.340925900.bin</t>
  </si>
  <si>
    <t>-564.44033832149 190.86187999951 -99.9246443752883</t>
  </si>
  <si>
    <t>-580.864204408366 183.373765493636 -209.156775671116</t>
  </si>
  <si>
    <t>-590.169221270531 179.098224741034 -301.466058467144</t>
  </si>
  <si>
    <t>-597.618289626719 175.667271898075 -384.957714267415</t>
  </si>
  <si>
    <t>-603.533965608685 172.741420488592 -468.591277917872</t>
  </si>
  <si>
    <t>-610.476732074824 168.944404125102 -590.993558841924</t>
  </si>
  <si>
    <t>-596.175037461224 169.156800193295 -668.036546120669</t>
  </si>
  <si>
    <t>-611.475501017587 201.701076768036 -538.019627232588</t>
  </si>
  <si>
    <t>-631.098496281677 355.238105372387 -518.543370259081</t>
  </si>
  <si>
    <t>-615.086106494339 410.772508035689 -242.430852229236</t>
  </si>
  <si>
    <t>-390.501808613169 425.662108983275 -185.083616394608</t>
  </si>
  <si>
    <t>-603.385162190431 139.5199603642 -536.549513339187</t>
  </si>
  <si>
    <t>-416.310003656862 70.5783695841442 -286.567191133776</t>
  </si>
  <si>
    <t>-598.64165338288 277.299937797583 -102.339544122999</t>
  </si>
  <si>
    <t>-609.675922205257 288.191053883968 312.94616322597</t>
  </si>
  <si>
    <t>-628.665721667538 322.582322102756 774.432038019555</t>
  </si>
  <si>
    <t>-477.560054976341 327.357929514691 829.459987897849</t>
  </si>
  <si>
    <t>-530.381853163338 104.274291594353 -100.895357110698</t>
  </si>
  <si>
    <t>-532.076046034962 88.5279512305515 314.377776989119</t>
  </si>
  <si>
    <t>-567.230470361435 41.159871878491 773.72585699699</t>
  </si>
  <si>
    <t>-415.228518351682 57.8757370521103 823.723982725434</t>
  </si>
  <si>
    <t>9763-20170724T121004.373513700.bin</t>
  </si>
  <si>
    <t>-564.077201462419 190.844769535554 -99.8899369172311</t>
  </si>
  <si>
    <t>-580.578421890954 183.347239454343 -209.109910728216</t>
  </si>
  <si>
    <t>-589.916555000351 179.07935071928 -301.416023902267</t>
  </si>
  <si>
    <t>-597.382487037619 175.662978542297 -384.906835484152</t>
  </si>
  <si>
    <t>-603.301649449137 172.756868117659 -468.541003593418</t>
  </si>
  <si>
    <t>-610.234429204839 168.994822178671 -590.944731545387</t>
  </si>
  <si>
    <t>-595.973681447723 169.240149198485 -667.995278094307</t>
  </si>
  <si>
    <t>-611.191453222945 201.742250976257 -537.964335531498</t>
  </si>
  <si>
    <t>-630.643343596412 355.302426796138 -518.524068120757</t>
  </si>
  <si>
    <t>-615.500443676629 411.1447859724 -242.424607118738</t>
  </si>
  <si>
    <t>-391.00388027798 426.823835368373 -184.944150244268</t>
  </si>
  <si>
    <t>-603.193281756524 139.549107246354 -536.505735751115</t>
  </si>
  <si>
    <t>-416.147442584103 70.1787560423422 -286.514243509007</t>
  </si>
  <si>
    <t>-598.153823235268 277.392402950924 -102.31803888845</t>
  </si>
  <si>
    <t>-609.27383681814 288.156220430722 312.968701716577</t>
  </si>
  <si>
    <t>-628.651469339031 322.536960178626 774.440062261576</t>
  </si>
  <si>
    <t>-477.556883476863 327.084816544609 829.517898636116</t>
  </si>
  <si>
    <t>-530.178760827346 104.169144369785 -100.852480494862</t>
  </si>
  <si>
    <t>-531.835226392146 88.5036071530521 314.423899428336</t>
  </si>
  <si>
    <t>-567.206673243015 41.1282091625349 773.752113190537</t>
  </si>
  <si>
    <t>-415.137686803303 57.1562259188381 823.771465702969</t>
  </si>
  <si>
    <t>9763-20170724T121004.442700700.bin</t>
  </si>
  <si>
    <t>-563.752388091673 191.005938703673 -99.8492011347812</t>
  </si>
  <si>
    <t>-580.393130605538 183.49224719858 -209.046983071853</t>
  </si>
  <si>
    <t>-589.797031318311 179.227215997814 -301.346469399861</t>
  </si>
  <si>
    <t>-597.301649265519 175.820644260329 -384.834213551989</t>
  </si>
  <si>
    <t>-603.237557197276 172.928833142882 -468.467534703113</t>
  </si>
  <si>
    <t>-610.17065964919 169.189502297014 -590.872172448275</t>
  </si>
  <si>
    <t>-595.98848826879 169.425846944127 -667.937103788919</t>
  </si>
  <si>
    <t>-610.980885008018 201.945369105392 -537.894423948268</t>
  </si>
  <si>
    <t>-629.883331582796 355.593181346283 -518.65155791373</t>
  </si>
  <si>
    <t>-615.993736637569 411.704048157639 -242.540516237132</t>
  </si>
  <si>
    <t>-391.753476747148 428.825882826304 -184.474563990759</t>
  </si>
  <si>
    <t>-603.276138791447 139.714932721048 -536.429792375272</t>
  </si>
  <si>
    <t>-416.373483165258 69.2841378153369 -285.789661236095</t>
  </si>
  <si>
    <t>-597.581697193866 277.645894816505 -102.286243725679</t>
  </si>
  <si>
    <t>-608.790078366697 288.310240887618 313.000698097976</t>
  </si>
  <si>
    <t>-628.600204058814 322.492683393954 774.456869543278</t>
  </si>
  <si>
    <t>-477.526777493244 327.287575342523 829.57198709023</t>
  </si>
  <si>
    <t>-530.110784869363 104.238897262714 -100.786732032906</t>
  </si>
  <si>
    <t>-531.684439462554 88.6617600646209 314.4932710926</t>
  </si>
  <si>
    <t>-567.15815607919 41.1868793160288 773.79598717734</t>
  </si>
  <si>
    <t>-415.17254247432 57.8175115095146 823.872115946776</t>
  </si>
  <si>
    <t>9763-20170724T121004.507876000.bin</t>
  </si>
  <si>
    <t>-563.642805378091 191.06890019102 -99.8179739980092</t>
  </si>
  <si>
    <t>-580.385942469629 183.55697272573 -209.000064053589</t>
  </si>
  <si>
    <t>-589.922681522106 179.283398527511 -301.285658721662</t>
  </si>
  <si>
    <t>-597.566659162741 175.869884449922 -384.760544228761</t>
  </si>
  <si>
    <t>-603.660780572515 172.96927277628 -468.382135291132</t>
  </si>
  <si>
    <t>-610.845721896825 169.216013988132 -590.771768454613</t>
  </si>
  <si>
    <t>-596.809662467067 169.335982593142 -667.863941459551</t>
  </si>
  <si>
    <t>-611.380098688208 201.998000761323 -537.80661787508</t>
  </si>
  <si>
    <t>-629.565594048844 355.784481710938 -518.902284882973</t>
  </si>
  <si>
    <t>-616.812844763421 412.571196215024 -242.874682086416</t>
  </si>
  <si>
    <t>-392.785132210428 430.961325933992 -184.377628696398</t>
  </si>
  <si>
    <t>-604.00598755963 139.727963528861 -536.329955073383</t>
  </si>
  <si>
    <t>-417.323866420536 68.0874893018197 -284.393021405085</t>
  </si>
  <si>
    <t>-597.198977278842 277.796797896713 -102.284362705269</t>
  </si>
  <si>
    <t>-608.624877611636 288.296279842501 313.000886727437</t>
  </si>
  <si>
    <t>-628.608488188574 322.395776935642 774.463991960299</t>
  </si>
  <si>
    <t>-477.530396350652 326.94775006202 829.586823937505</t>
  </si>
  <si>
    <t>-530.23875379876 104.168075542031 -100.738379067171</t>
  </si>
  <si>
    <t>-531.749024383272 88.7036265635757 314.546066245266</t>
  </si>
  <si>
    <t>-567.054872103456 41.1506557569967 773.864158093728</t>
  </si>
  <si>
    <t>-415.039733724666 57.1389574920158 824.059511515122</t>
  </si>
  <si>
    <t>9763-20170724T121004.539964500.bin</t>
  </si>
  <si>
    <t>-563.654824935917 191.099133604667 -99.8021030656224</t>
  </si>
  <si>
    <t>-580.439223414847 183.597234494973 -208.978536548057</t>
  </si>
  <si>
    <t>-590.013595834466 179.320890646423 -301.260060614256</t>
  </si>
  <si>
    <t>-597.69354379821 175.901400301806 -384.73146625557</t>
  </si>
  <si>
    <t>-603.825257436901 172.990671072299 -468.350030586548</t>
  </si>
  <si>
    <t>-611.067237368313 169.217342844454 -590.735714566561</t>
  </si>
  <si>
    <t>-597.085988360794 169.268378904605 -667.837729491555</t>
  </si>
  <si>
    <t>-611.493610006692 202.017490640606 -537.780890328341</t>
  </si>
  <si>
    <t>-629.36670512077 355.854566634946 -519.074546054352</t>
  </si>
  <si>
    <t>-617.101801469548 413.38874658657 -243.179733110736</t>
  </si>
  <si>
    <t>-393.148901196333 432.406874767824 -184.596918407697</t>
  </si>
  <si>
    <t>-604.285470130268 139.728445745916 -536.286845575394</t>
  </si>
  <si>
    <t>-417.894503791666 67.5413816051139 -283.790874751965</t>
  </si>
  <si>
    <t>-597.02645985798 277.854657122483 -102.27292637371</t>
  </si>
  <si>
    <t>-608.56424950327 288.253738622444 313.011719419096</t>
  </si>
  <si>
    <t>-628.61074401519 322.359401166736 774.466318062611</t>
  </si>
  <si>
    <t>-477.529315762891 326.87255663396 829.582902211007</t>
  </si>
  <si>
    <t>-530.448629943705 104.17883419118 -100.717257283666</t>
  </si>
  <si>
    <t>-531.872089809959 88.7410140985712 314.568452914259</t>
  </si>
  <si>
    <t>-567.072766734404 41.2237737427122 773.887205547296</t>
  </si>
  <si>
    <t>-415.107868749699 57.7942211731299 824.045956980669</t>
  </si>
  <si>
    <t>9763-20170724T121004.606150800.bin</t>
  </si>
  <si>
    <t>-563.620479639996 191.186715437674 -99.8022645309443</t>
  </si>
  <si>
    <t>-580.422671672684 183.711716988302 -208.977877698853</t>
  </si>
  <si>
    <t>-590.045684784238 179.406733149859 -301.25297099518</t>
  </si>
  <si>
    <t>-597.785340260738 175.945040507532 -384.716983716314</t>
  </si>
  <si>
    <t>-603.992777973462 172.972714486798 -468.327855093365</t>
  </si>
  <si>
    <t>-611.363495569974 169.088740542607 -590.702429757293</t>
  </si>
  <si>
    <t>-597.503798090659 168.999540803447 -667.826341745994</t>
  </si>
  <si>
    <t>-611.548540684782 201.957220472731 -537.788618072068</t>
  </si>
  <si>
    <t>-628.733364824602 355.93300993008 -519.454016498913</t>
  </si>
  <si>
    <t>-617.73265001291 416.502934639392 -244.156181648079</t>
  </si>
  <si>
    <t>-394.011941636385 436.576052778284 -185.040459914293</t>
  </si>
  <si>
    <t>-604.710081090756 139.628526514166 -536.222285258913</t>
  </si>
  <si>
    <t>-418.931912627791 66.7143556726687 -282.567849883978</t>
  </si>
  <si>
    <t>-596.598837625443 278.073236828999 -102.298030722664</t>
  </si>
  <si>
    <t>-608.34598758169 288.330317669906 312.984262712891</t>
  </si>
  <si>
    <t>-628.593147161316 322.332055399281 774.458184617777</t>
  </si>
  <si>
    <t>-477.512579158772 326.867106826675 829.575468926616</t>
  </si>
  <si>
    <t>-530.761008305153 104.187900262156 -100.686769984678</t>
  </si>
  <si>
    <t>-532.12688666294 88.7709318665889 314.59990129977</t>
  </si>
  <si>
    <t>-567.092067805659 41.2256802279121 773.931658287491</t>
  </si>
  <si>
    <t>-415.041137375306 57.2628378995807 824.002807203544</t>
  </si>
  <si>
    <t>9763-20170724T121004.642748200.bin</t>
  </si>
  <si>
    <t>-563.508010176796 191.211051145151 -99.7748992985003</t>
  </si>
  <si>
    <t>-580.329742270648 183.742800325 -208.947917333061</t>
  </si>
  <si>
    <t>-590.001277441729 179.403363371981 -301.216319912472</t>
  </si>
  <si>
    <t>-597.799141240549 175.897573312659 -384.673190197131</t>
  </si>
  <si>
    <t>-604.079811358509 172.866550216755 -468.276404292642</t>
  </si>
  <si>
    <t>-611.574457681283 168.882303083909 -590.640046530684</t>
  </si>
  <si>
    <t>-597.771505460664 168.725903681855 -667.774141678409</t>
  </si>
  <si>
    <t>-611.627319850462 201.802706310979 -537.75826797534</t>
  </si>
  <si>
    <t>-628.472243422157 355.835995063639 -519.592850213729</t>
  </si>
  <si>
    <t>-617.961848880207 418.220887686395 -244.681524515774</t>
  </si>
  <si>
    <t>-394.380342487602 438.652010603025 -185.163059508997</t>
  </si>
  <si>
    <t>-604.944475973443 139.4584146372 -536.137733049847</t>
  </si>
  <si>
    <t>-419.390648371807 66.3365648652405 -281.762348932538</t>
  </si>
  <si>
    <t>-596.341765706045 278.17137360002 -102.2932812746</t>
  </si>
  <si>
    <t>-608.195733984504 288.335339079317 312.988236754854</t>
  </si>
  <si>
    <t>-628.584260998752 322.319323138428 774.452770783201</t>
  </si>
  <si>
    <t>-477.507117773594 326.871868938072 829.578105640941</t>
  </si>
  <si>
    <t>-530.823190344993 104.133061111466 -100.669085431065</t>
  </si>
  <si>
    <t>-532.191904614566 88.728656957906 314.618111313264</t>
  </si>
  <si>
    <t>-567.10793704218 41.2490304495163 773.961454970311</t>
  </si>
  <si>
    <t>-415.04589418808 57.349365010916 823.978990673297</t>
  </si>
  <si>
    <t>9763-20170724T121004.674334200.bin</t>
  </si>
  <si>
    <t>-563.372739516994 191.240897905159 -99.7658761484622</t>
  </si>
  <si>
    <t>-580.237647560485 183.78291373366 -208.93293216527</t>
  </si>
  <si>
    <t>-589.995778634231 179.411145694538 -301.190677451236</t>
  </si>
  <si>
    <t>-597.893686970107 175.862813294689 -384.636415596917</t>
  </si>
  <si>
    <t>-604.296631835576 172.775942240072 -468.228251223435</t>
  </si>
  <si>
    <t>-611.995168059916 168.695761461594 -590.576195852095</t>
  </si>
  <si>
    <t>-598.273523424175 168.468360347073 -667.724654682562</t>
  </si>
  <si>
    <t>-611.885765595893 201.665375443879 -537.725113894191</t>
  </si>
  <si>
    <t>-628.435322648816 355.728982245886 -519.670212564494</t>
  </si>
  <si>
    <t>-618.24612240449 420.040304830836 -245.191047625579</t>
  </si>
  <si>
    <t>-394.785587459851 441.158809322976 -185.45885657058</t>
  </si>
  <si>
    <t>-605.34845260474 139.307023215943 -536.056875828789</t>
  </si>
  <si>
    <t>-419.741184635311 66.0241146037299 -280.864356737597</t>
  </si>
  <si>
    <t>-596.067881414262 278.291634968124 -102.291614301242</t>
  </si>
  <si>
    <t>-608.063427571183 288.311525178679 312.989387690006</t>
  </si>
  <si>
    <t>-628.570010124773 322.304385164923 774.451774586794</t>
  </si>
  <si>
    <t>-477.495945596429 326.786152039267 829.591325279245</t>
  </si>
  <si>
    <t>-530.85772453173 104.081980642229 -100.655574339208</t>
  </si>
  <si>
    <t>-532.215281640511 88.6687236760031 314.631265391219</t>
  </si>
  <si>
    <t>-567.113262248478 41.2668752782572 773.99227761057</t>
  </si>
  <si>
    <t>-415.00194100654 56.9721568762527 823.985575146774</t>
  </si>
  <si>
    <t>9763-20170724T121004.739507000.bin</t>
  </si>
  <si>
    <t>-563.029174503909 191.433159050644 -99.7468977815663</t>
  </si>
  <si>
    <t>-579.993495996081 183.969392857277 -208.898242959488</t>
  </si>
  <si>
    <t>-589.958073264478 179.548705400785 -301.131574541145</t>
  </si>
  <si>
    <t>-598.093542941965 175.944174474279 -384.552000586542</t>
  </si>
  <si>
    <t>-604.785646711381 172.790112823316 -468.118652086287</t>
  </si>
  <si>
    <t>-612.963850781502 168.601926690625 -590.43180445686</t>
  </si>
  <si>
    <t>-599.430882747958 168.255286362831 -667.613156429273</t>
  </si>
  <si>
    <t>-612.557078945658 201.627234042694 -537.617153513788</t>
  </si>
  <si>
    <t>-628.884657418031 355.734242283951 -519.673578182963</t>
  </si>
  <si>
    <t>-618.963862461098 424.172695708526 -246.184429288386</t>
  </si>
  <si>
    <t>-395.486439564694 446.342922321302 -186.898684202396</t>
  </si>
  <si>
    <t>-606.193544787093 139.251902181873 -535.906629595492</t>
  </si>
  <si>
    <t>-420.292207362306 65.5108899634997 -279.502265234199</t>
  </si>
  <si>
    <t>-595.529564291882 278.631140559571 -102.283341070217</t>
  </si>
  <si>
    <t>-607.721973221844 288.374048934627 312.998594691113</t>
  </si>
  <si>
    <t>-628.543039181155 322.281664444545 774.456533699405</t>
  </si>
  <si>
    <t>-477.484207832879 326.789710833084 829.635487377366</t>
  </si>
  <si>
    <t>-530.720527909571 104.159884966667 -100.610465334152</t>
  </si>
  <si>
    <t>-532.017951992505 88.8104594138745 314.678946172864</t>
  </si>
  <si>
    <t>-567.094378126876 41.3331820136343 774.049997644275</t>
  </si>
  <si>
    <t>-414.972333783908 57.0241354688228 824.015042604448</t>
  </si>
  <si>
    <t>9763-20170724T121004.809249100.bin</t>
  </si>
  <si>
    <t>-562.615781090797 192.081252513149 -99.708009626657</t>
  </si>
  <si>
    <t>-579.659881432439 184.569510788833 -208.843666554106</t>
  </si>
  <si>
    <t>-589.771924182398 180.105308696854 -301.058809284615</t>
  </si>
  <si>
    <t>-598.072900610754 176.462533945265 -384.461277831269</t>
  </si>
  <si>
    <t>-604.96261327381 173.272714856989 -468.010621338286</t>
  </si>
  <si>
    <t>-613.464865411927 169.036361917827 -590.300034141766</t>
  </si>
  <si>
    <t>-600.078838865802 168.6627663969 -667.506627593139</t>
  </si>
  <si>
    <t>-612.892867177251 202.084938939493 -537.501376994015</t>
  </si>
  <si>
    <t>-629.30866511865 356.185625347098 -519.663550320201</t>
  </si>
  <si>
    <t>-619.71452017622 428.115530487143 -247.060115302603</t>
  </si>
  <si>
    <t>-396.075099831096 450.940200904824 -188.639301584532</t>
  </si>
  <si>
    <t>-606.57545312767 139.705429687832 -535.779487233946</t>
  </si>
  <si>
    <t>-420.541746414301 65.2268273489533 -278.921034541727</t>
  </si>
  <si>
    <t>-595.082189194673 279.278688663051 -102.262182553176</t>
  </si>
  <si>
    <t>-607.487445523444 288.682662131036 313.021230667298</t>
  </si>
  <si>
    <t>-628.50802330316 322.319001302815 774.46506662524</t>
  </si>
  <si>
    <t>-477.463996683443 326.882569307695 829.679981649801</t>
  </si>
  <si>
    <t>-530.336831964239 104.809442822822 -100.531721616665</t>
  </si>
  <si>
    <t>-531.696097531204 89.3830018615204 314.754705484389</t>
  </si>
  <si>
    <t>-567.071976849204 41.5071565935418 774.081522860412</t>
  </si>
  <si>
    <t>-415.06677204367 58.3010834513639 824.043365091475</t>
  </si>
  <si>
    <t>9763-20170724T121004.839834000.bin</t>
  </si>
  <si>
    <t>-562.408041865883 192.363705984651 -99.6895414927152</t>
  </si>
  <si>
    <t>-579.499717321835 184.847783968442 -208.817324919687</t>
  </si>
  <si>
    <t>-589.689380638412 180.384933602315 -301.024168060552</t>
  </si>
  <si>
    <t>-598.075554869747 176.745916648957 -384.418253168838</t>
  </si>
  <si>
    <t>-605.065198056266 173.563534626901 -467.959643526885</t>
  </si>
  <si>
    <t>-613.729591439311 169.34175589901 -590.238003987649</t>
  </si>
  <si>
    <t>-600.426767112158 168.981482485872 -667.459242912758</t>
  </si>
  <si>
    <t>-613.058443583818 202.387162346884 -537.438457632083</t>
  </si>
  <si>
    <t>-629.393917234132 356.502263076742 -519.57629881268</t>
  </si>
  <si>
    <t>-620.476668046794 429.90089649823 -247.341590898457</t>
  </si>
  <si>
    <t>-396.746138946209 453.103666262286 -189.420815990327</t>
  </si>
  <si>
    <t>-606.796929920519 140.001389152081 -535.728145947127</t>
  </si>
  <si>
    <t>-420.757773490718 65.1777536828574 -278.890173234169</t>
  </si>
  <si>
    <t>-594.823897846672 279.591525201976 -102.251476343204</t>
  </si>
  <si>
    <t>-607.402732323179 288.839507241019 313.030080831445</t>
  </si>
  <si>
    <t>-628.513090379116 322.323929544237 774.469056078241</t>
  </si>
  <si>
    <t>-477.469192576822 326.861927424085 829.686499362355</t>
  </si>
  <si>
    <t>-530.17152272432 104.986113404787 -100.507966668677</t>
  </si>
  <si>
    <t>-531.526887658601 89.5102800590753 314.77653647325</t>
  </si>
  <si>
    <t>-567.011109044124 41.3957823704379 774.087826848075</t>
  </si>
  <si>
    <t>-414.921491684255 57.3157088490527 824.079193348456</t>
  </si>
  <si>
    <t>9763-20170724T121004.876504800.bin</t>
  </si>
  <si>
    <t>-562.223795840163 192.633234988614 -99.6764736254223</t>
  </si>
  <si>
    <t>-579.356390656216 185.114195177762 -208.797558417054</t>
  </si>
  <si>
    <t>-589.633137885217 180.653349110147 -300.994809776989</t>
  </si>
  <si>
    <t>-598.118997644322 177.02076587357 -384.378970904546</t>
  </si>
  <si>
    <t>-605.229090150918 173.849515412171 -467.910559515191</t>
  </si>
  <si>
    <t>-614.092063296453 169.65051092065 -590.175694931408</t>
  </si>
  <si>
    <t>-600.884496413269 169.304259967491 -667.413252267661</t>
  </si>
  <si>
    <t>-613.301068360752 202.689372354214 -537.373700950149</t>
  </si>
  <si>
    <t>-629.574525515247 356.808828252427 -519.496099192008</t>
  </si>
  <si>
    <t>-621.504493501984 431.335274390946 -247.541558283268</t>
  </si>
  <si>
    <t>-397.707166331434 454.778936291087 -189.976970114208</t>
  </si>
  <si>
    <t>-607.105081725962 140.296560183267 -535.679988012302</t>
  </si>
  <si>
    <t>-420.900138232688 65.18372291625 -278.996651415244</t>
  </si>
  <si>
    <t>-594.519893299423 279.914795894493 -102.24879233492</t>
  </si>
  <si>
    <t>-607.303167076349 288.975989927645 313.030784072876</t>
  </si>
  <si>
    <t>-628.520016398758 322.327345053347 774.466534361246</t>
  </si>
  <si>
    <t>-477.472263380339 326.762567367091 829.681831209915</t>
  </si>
  <si>
    <t>-530.073052067288 105.167787405677 -100.496904460857</t>
  </si>
  <si>
    <t>-531.366223831993 89.6977836765095 314.788093350468</t>
  </si>
  <si>
    <t>-566.981983085697 41.409785566756 774.084810184038</t>
  </si>
  <si>
    <t>-414.885062577091 57.2242568614831 824.087632747718</t>
  </si>
  <si>
    <t>9763-20170724T121004.956728000.bin</t>
  </si>
  <si>
    <t>-561.861217717769 193.071465112766 -99.6600101095333</t>
  </si>
  <si>
    <t>-579.131818503901 185.587410293738 -208.761854046533</t>
  </si>
  <si>
    <t>-589.612290943855 181.137840567257 -300.936622834775</t>
  </si>
  <si>
    <t>-598.318595020891 177.514422266362 -384.298520907661</t>
  </si>
  <si>
    <t>-605.685877402282 174.351466526806 -467.808129594049</t>
  </si>
  <si>
    <t>-614.965204273821 170.166440663891 -590.042807734363</t>
  </si>
  <si>
    <t>-601.955811871681 169.823677065259 -667.31408964195</t>
  </si>
  <si>
    <t>-613.942159876057 203.204181115283 -537.244129705486</t>
  </si>
  <si>
    <t>-630.211037820632 357.332886972923 -519.432647231704</t>
  </si>
  <si>
    <t>-623.662137481115 433.279122303106 -247.83018985347</t>
  </si>
  <si>
    <t>-399.804163653723 456.35340631671 -190.352294267749</t>
  </si>
  <si>
    <t>-607.844918745535 140.801208727153 -535.570543647709</t>
  </si>
  <si>
    <t>-420.980272879439 65.409747068217 -279.598178920098</t>
  </si>
  <si>
    <t>-593.891365790732 280.533421241865 -102.231486036965</t>
  </si>
  <si>
    <t>-606.940573998965 289.255558389345 313.047027278487</t>
  </si>
  <si>
    <t>-628.507954650684 322.33466938725 774.474830406369</t>
  </si>
  <si>
    <t>-477.465092280794 326.692438133811 829.709590228562</t>
  </si>
  <si>
    <t>-530.010349362973 105.456906412369 -100.493019006747</t>
  </si>
  <si>
    <t>-531.13632261199 90.0642097216592 314.795306633692</t>
  </si>
  <si>
    <t>-566.952990615124 41.5113820333393 774.060530851787</t>
  </si>
  <si>
    <t>-414.861809487822 57.3454048546241 824.074172244283</t>
  </si>
  <si>
    <t>9763-20170724T121005.008866000.bin</t>
  </si>
  <si>
    <t>-561.502972720437 193.498055809121 -99.6627822060021</t>
  </si>
  <si>
    <t>-578.935088699398 186.061533562954 -208.7421821465</t>
  </si>
  <si>
    <t>-589.648691168649 181.637263336659 -300.891339598894</t>
  </si>
  <si>
    <t>-598.606057296384 178.037338370885 -384.227810922307</t>
  </si>
  <si>
    <t>-606.264628555446 174.899399679364 -467.711968424147</t>
  </si>
  <si>
    <t>-616.014137026387 170.754345644247 -589.911399706986</t>
  </si>
  <si>
    <t>-603.206463881369 170.380705962679 -667.216298703463</t>
  </si>
  <si>
    <t>-614.703324128878 203.782880097291 -537.113266515783</t>
  </si>
  <si>
    <t>-630.788922105548 357.92820645138 -519.267907715301</t>
  </si>
  <si>
    <t>-626.32975173731 434.951005775134 -247.926485634294</t>
  </si>
  <si>
    <t>-402.510313155421 457.761362885034 -190.193628009266</t>
  </si>
  <si>
    <t>-608.768987940266 141.363350054032 -535.469505207502</t>
  </si>
  <si>
    <t>-420.758438066811 65.7921044065683 -279.665114476931</t>
  </si>
  <si>
    <t>-593.191992354962 281.09797679769 -102.200368116427</t>
  </si>
  <si>
    <t>-606.543550534779 289.465718783984 313.075857739796</t>
  </si>
  <si>
    <t>-628.501482824699 322.298392143578 774.492946505343</t>
  </si>
  <si>
    <t>-477.463986668178 326.595449280519 829.747235389711</t>
  </si>
  <si>
    <t>-530.011948503486 105.780261713055 -100.519978296241</t>
  </si>
  <si>
    <t>-530.98542600415 90.4206545034235 314.769969481242</t>
  </si>
  <si>
    <t>-566.930689556526 41.6444917334225 774.009508167928</t>
  </si>
  <si>
    <t>-414.891544792042 57.9656847123981 824.02499905936</t>
  </si>
  <si>
    <t>9763-20170724T121005.039453100.bin</t>
  </si>
  <si>
    <t>-561.271805690151 193.676619014457 -99.6763795975517</t>
  </si>
  <si>
    <t>-578.761269318311 186.263791725682 -208.748183966722</t>
  </si>
  <si>
    <t>-589.589943748886 181.856698100465 -300.884820613749</t>
  </si>
  <si>
    <t>-598.678455728693 178.275247269497 -384.207630240088</t>
  </si>
  <si>
    <t>-606.495218705352 175.159285546611 -467.678243956462</t>
  </si>
  <si>
    <t>-616.505587810904 171.051331522105 -589.857736424136</t>
  </si>
  <si>
    <t>-603.79673191652 170.666169535815 -667.17881674504</t>
  </si>
  <si>
    <t>-615.035544459112 204.068251370328 -537.056575282655</t>
  </si>
  <si>
    <t>-630.927807553335 358.228921877984 -519.177782521917</t>
  </si>
  <si>
    <t>-627.54131933528 435.807526010653 -247.979101790462</t>
  </si>
  <si>
    <t>-403.725414863744 458.29404010475 -190.105770576321</t>
  </si>
  <si>
    <t>-609.190680002848 141.639648757299 -535.436345983861</t>
  </si>
  <si>
    <t>-420.894743319609 66.1628968700395 -279.864648987429</t>
  </si>
  <si>
    <t>-592.775964517282 281.336972372553 -102.198685869902</t>
  </si>
  <si>
    <t>-606.318066186745 289.54236148458 313.074538240529</t>
  </si>
  <si>
    <t>-628.507966804739 322.265597158115 774.495348207635</t>
  </si>
  <si>
    <t>-477.472050139061 326.363747903792 829.769163948166</t>
  </si>
  <si>
    <t>-529.956764007673 105.892350443264 -100.534845039162</t>
  </si>
  <si>
    <t>-530.888942206494 90.5536442534326 314.75595956504</t>
  </si>
  <si>
    <t>-566.867276967113 41.6037053784405 773.988005987413</t>
  </si>
  <si>
    <t>-414.807368716525 57.5519051679523 824.060573765741</t>
  </si>
  <si>
    <t>9763-20170724T121005.085081400.bin</t>
  </si>
  <si>
    <t>-561.012349444477 193.908479689857 -99.6762608613601</t>
  </si>
  <si>
    <t>-578.551292379492 186.510297491076 -208.741256758312</t>
  </si>
  <si>
    <t>-589.469683205569 182.131045059781 -300.86847383105</t>
  </si>
  <si>
    <t>-598.658478922681 178.583609402289 -384.181889716767</t>
  </si>
  <si>
    <t>-606.594312351527 175.510664226174 -467.64279516268</t>
  </si>
  <si>
    <t>-616.798931226682 171.476541380558 -589.808627581678</t>
  </si>
  <si>
    <t>-604.165958452479 171.094880560487 -667.142170112061</t>
  </si>
  <si>
    <t>-615.201507620257 204.465259147269 -536.993634860048</t>
  </si>
  <si>
    <t>-630.944709820721 358.628432499296 -519.051568126102</t>
  </si>
  <si>
    <t>-628.514612695596 436.716282142076 -247.988903315185</t>
  </si>
  <si>
    <t>-404.694083354509 458.920848024929 -190.024545728105</t>
  </si>
  <si>
    <t>-609.441016943691 142.028039154815 -535.413010368701</t>
  </si>
  <si>
    <t>-420.863357284664 66.5118503798803 -280.02454724355</t>
  </si>
  <si>
    <t>-592.342715845316 281.625980605491 -102.198948462447</t>
  </si>
  <si>
    <t>-606.039991317707 289.654153759495 313.072722280368</t>
  </si>
  <si>
    <t>-628.491611961306 322.263321395934 774.497207181529</t>
  </si>
  <si>
    <t>-477.465514513805 326.502475944716 829.787339165843</t>
  </si>
  <si>
    <t>-529.861119836862 106.089470655466 -100.534996356718</t>
  </si>
  <si>
    <t>-530.763802579551 90.7625237178195 314.756262160679</t>
  </si>
  <si>
    <t>-566.832704355641 41.6582487782098 773.972897023287</t>
  </si>
  <si>
    <t>-414.782453912098 57.600085285017 824.076716717852</t>
  </si>
  <si>
    <t>9763-20170724T121005.139728600.bin</t>
  </si>
  <si>
    <t>-560.404558054044 194.392934132567 -99.6470738995992</t>
  </si>
  <si>
    <t>-578.0673768146 187.001276390933 -208.692444628024</t>
  </si>
  <si>
    <t>-589.145027923928 182.687155025981 -300.803835172375</t>
  </si>
  <si>
    <t>-598.498243030088 179.226505899585 -384.102506002374</t>
  </si>
  <si>
    <t>-606.617481406896 176.267986342258 -467.549777351613</t>
  </si>
  <si>
    <t>-617.109568077196 172.43293891547 -589.697840144165</t>
  </si>
  <si>
    <t>-604.599659465825 172.082469091036 -667.051547093572</t>
  </si>
  <si>
    <t>-615.309353118252 205.342774200902 -536.839990564107</t>
  </si>
  <si>
    <t>-630.808090573835 359.507695020588 -518.652616245409</t>
  </si>
  <si>
    <t>-630.362619746108 438.339385409028 -247.794854175997</t>
  </si>
  <si>
    <t>-406.463772173244 460.110012411758 -189.968646301816</t>
  </si>
  <si>
    <t>-609.702149216714 142.888744253502 -535.360752361303</t>
  </si>
  <si>
    <t>-420.896218045432 67.0896553891373 -280.034083429321</t>
  </si>
  <si>
    <t>-591.48858667949 282.18920380434 -102.169540130064</t>
  </si>
  <si>
    <t>-605.561585060545 289.846765872715 313.096510522557</t>
  </si>
  <si>
    <t>-628.475582038908 322.251908233651 774.502042012812</t>
  </si>
  <si>
    <t>-477.465565052207 326.361886026171 829.845554109821</t>
  </si>
  <si>
    <t>-529.511501639503 106.492781906735 -100.507636321256</t>
  </si>
  <si>
    <t>-530.457833359657 91.1155194058888 314.781671738827</t>
  </si>
  <si>
    <t>-566.782101604924 41.5735193741766 773.934313115575</t>
  </si>
  <si>
    <t>-414.646005794284 56.7546704460842 824.013749930482</t>
  </si>
  <si>
    <t>9763-20170724T121005.178330600.bin</t>
  </si>
  <si>
    <t>-560.052538708641 194.629803190317 -99.6390711465225</t>
  </si>
  <si>
    <t>-577.775075068948 187.244859691145 -208.675249324541</t>
  </si>
  <si>
    <t>-588.912906030285 182.957863258337 -300.780556331115</t>
  </si>
  <si>
    <t>-598.323869894579 179.531750832868 -384.074264777515</t>
  </si>
  <si>
    <t>-606.503619291162 176.617253715067 -467.517197515326</t>
  </si>
  <si>
    <t>-617.086760583555 172.856841293129 -589.659746479419</t>
  </si>
  <si>
    <t>-604.631344070793 172.524525524997 -667.022255737773</t>
  </si>
  <si>
    <t>-615.208058689233 205.737682399058 -536.786704072097</t>
  </si>
  <si>
    <t>-630.56814992802 359.89425930766 -518.39516310189</t>
  </si>
  <si>
    <t>-630.997587403747 438.716723168236 -247.534705994978</t>
  </si>
  <si>
    <t>-407.040327209748 460.45451595023 -189.922821587964</t>
  </si>
  <si>
    <t>-609.677875996036 143.276106473641 -535.342710865036</t>
  </si>
  <si>
    <t>-420.822842870696 67.2377732216689 -280.055169324109</t>
  </si>
  <si>
    <t>-591.031438473957 282.432718015474 -102.153582580885</t>
  </si>
  <si>
    <t>-605.302795181637 289.966350808034 313.107946122821</t>
  </si>
  <si>
    <t>-628.46885113243 322.24930757796 774.50487901704</t>
  </si>
  <si>
    <t>-477.468492844092 326.363076657941 829.874502192378</t>
  </si>
  <si>
    <t>-529.246612126613 106.722637828872 -100.504115242827</t>
  </si>
  <si>
    <t>-530.263347463822 91.3249724524317 314.784363357363</t>
  </si>
  <si>
    <t>-566.80197425617 41.7006193379245 773.903405969498</t>
  </si>
  <si>
    <t>-414.7277450975 57.6378612977426 823.936070149559</t>
  </si>
  <si>
    <t>9763-20170724T121005.245021800.bin</t>
  </si>
  <si>
    <t>-559.279631025624 194.971179832752 -99.6234015791431</t>
  </si>
  <si>
    <t>-577.070921746863 187.624408925731 -208.650961588783</t>
  </si>
  <si>
    <t>-588.264157578168 183.393745645157 -300.752164574786</t>
  </si>
  <si>
    <t>-597.723861237227 180.029310182144 -384.042865436006</t>
  </si>
  <si>
    <t>-605.950233988077 177.187260174019 -467.483738371155</t>
  </si>
  <si>
    <t>-616.598943089489 173.543084147682 -589.624023653645</t>
  </si>
  <si>
    <t>-604.202401643205 173.248126075011 -666.996139597007</t>
  </si>
  <si>
    <t>-614.641615430008 206.377622735152 -536.725107518036</t>
  </si>
  <si>
    <t>-630.042427301215 360.498996341025 -518.093153199002</t>
  </si>
  <si>
    <t>-631.826698087886 438.362653074705 -246.960960255829</t>
  </si>
  <si>
    <t>-407.84576265443 460.131369890545 -189.45255713077</t>
  </si>
  <si>
    <t>-609.211167377807 143.906535617895 -535.334700109845</t>
  </si>
  <si>
    <t>-420.478957818043 67.5641857413943 -280.316828301888</t>
  </si>
  <si>
    <t>-590.054269699879 282.868027616595 -102.127611255714</t>
  </si>
  <si>
    <t>-604.707728564678 290.153421410508 313.125166348535</t>
  </si>
  <si>
    <t>-628.426104185363 322.257130495017 774.509593596322</t>
  </si>
  <si>
    <t>-477.452157719539 326.462531089896 829.944304380535</t>
  </si>
  <si>
    <t>-528.665402175878 106.955160931543 -100.504381426568</t>
  </si>
  <si>
    <t>-529.781628606173 91.6038908947435 314.785524667697</t>
  </si>
  <si>
    <t>-566.778898663912 41.7279663251124 773.84698107462</t>
  </si>
  <si>
    <t>-414.68311511889 57.5971500946875 823.835613784016</t>
  </si>
  <si>
    <t>9763-20170724T121005.286648300.bin</t>
  </si>
  <si>
    <t>-558.934869699824 195.14200159335 -99.6040027222876</t>
  </si>
  <si>
    <t>-576.753448532945 187.810748312814 -208.628116779929</t>
  </si>
  <si>
    <t>-587.96642386803 183.617037066118 -300.728676831288</t>
  </si>
  <si>
    <t>-597.441816615278 180.297333006057 -384.019310563296</t>
  </si>
  <si>
    <t>-605.681458346985 177.509709736886 -467.460804161792</t>
  </si>
  <si>
    <t>-616.346217771858 173.956898101143 -589.60239246901</t>
  </si>
  <si>
    <t>-603.965375369116 173.70557430187 -666.977224318598</t>
  </si>
  <si>
    <t>-614.369005829985 206.752969270611 -536.680384188267</t>
  </si>
  <si>
    <t>-629.805129389465 360.839237315405 -517.893245995024</t>
  </si>
  <si>
    <t>-632.568883531008 437.865204240074 -246.530070208139</t>
  </si>
  <si>
    <t>-408.580323880099 459.699193398203 -189.076431375785</t>
  </si>
  <si>
    <t>-608.964310202146 144.278281044691 -535.335051312468</t>
  </si>
  <si>
    <t>-420.139872908147 67.9121234293989 -280.588375158012</t>
  </si>
  <si>
    <t>-589.640777339596 283.06769067254 -102.108569035073</t>
  </si>
  <si>
    <t>-604.381466626793 290.232886728364 313.143104400959</t>
  </si>
  <si>
    <t>-628.394012907575 322.262879991285 774.515510032756</t>
  </si>
  <si>
    <t>-477.441338632683 326.527260063754 830.003585645573</t>
  </si>
  <si>
    <t>-528.433899165747 107.094579774588 -100.496019798532</t>
  </si>
  <si>
    <t>-529.558789872628 91.7386761190583 314.793691258085</t>
  </si>
  <si>
    <t>-566.767528447741 41.7612786556087 773.82498447397</t>
  </si>
  <si>
    <t>-414.708683311877 58.0448402119321 823.792486093625</t>
  </si>
  <si>
    <t>9763-20170724T121005.339802800.bin</t>
  </si>
  <si>
    <t>-558.299416181231 195.420790672136 -99.5532286023939</t>
  </si>
  <si>
    <t>-576.184738189458 188.08574079588 -208.566120761388</t>
  </si>
  <si>
    <t>-587.434529556717 183.984626246349 -300.666310866205</t>
  </si>
  <si>
    <t>-596.933183576195 180.787528968176 -383.959124893676</t>
  </si>
  <si>
    <t>-605.183860707496 178.162191325999 -467.404805543836</t>
  </si>
  <si>
    <t>-615.849878565515 174.889220735232 -589.554036683494</t>
  </si>
  <si>
    <t>-603.475252235533 174.787735815959 -666.930232145928</t>
  </si>
  <si>
    <t>-613.880609724761 207.563377823708 -536.556321232268</t>
  </si>
  <si>
    <t>-629.347504541604 361.593944003392 -517.304781047731</t>
  </si>
  <si>
    <t>-633.943279432071 436.955361177744 -245.499490224531</t>
  </si>
  <si>
    <t>-409.944980603945 458.9863747781 -188.159131829993</t>
  </si>
  <si>
    <t>-608.458868454832 145.087169872412 -535.355720641137</t>
  </si>
  <si>
    <t>-419.494315935238 68.7554475413995 -281.374014822729</t>
  </si>
  <si>
    <t>-588.790088784336 283.424206755559 -102.065930346149</t>
  </si>
  <si>
    <t>-603.884233898517 290.359920440339 313.176999299923</t>
  </si>
  <si>
    <t>-628.361469487914 322.236618070558 774.531546634504</t>
  </si>
  <si>
    <t>-477.436771261245 326.57380504458 830.089950948034</t>
  </si>
  <si>
    <t>-528.014124070507 107.26529602312 -100.451870953282</t>
  </si>
  <si>
    <t>-529.183399084747 91.8774131059886 314.836506250557</t>
  </si>
  <si>
    <t>-566.721031930041 41.7741397778011 773.808742970146</t>
  </si>
  <si>
    <t>-414.609351927884 57.5896907693864 823.765873686378</t>
  </si>
  <si>
    <t>9763-20170724T121005.375461600.bin</t>
  </si>
  <si>
    <t>-558.02363511311 195.540273405754 -99.5379246091156</t>
  </si>
  <si>
    <t>-575.938378109485 188.20118657824 -208.54565819675</t>
  </si>
  <si>
    <t>-587.177527170897 184.154942477978 -300.649758939649</t>
  </si>
  <si>
    <t>-596.65058049947 181.03056648649 -383.94817515351</t>
  </si>
  <si>
    <t>-604.858755149956 178.500360544658 -467.400840030423</t>
  </si>
  <si>
    <t>-615.443070417157 175.390611013876 -589.561553531164</t>
  </si>
  <si>
    <t>-603.03636100932 175.385758969359 -666.932676396313</t>
  </si>
  <si>
    <t>-613.530374781205 207.992111225178 -536.51707978941</t>
  </si>
  <si>
    <t>-629.082489277098 361.987321843871 -517.031998132093</t>
  </si>
  <si>
    <t>-634.400288933682 436.495064215145 -245.004574839617</t>
  </si>
  <si>
    <t>-410.433162192958 458.495260721798 -187.530663612545</t>
  </si>
  <si>
    <t>-608.067171025875 145.518096418825 -535.400087278573</t>
  </si>
  <si>
    <t>-419.134622764134 69.151948982478 -281.76427251883</t>
  </si>
  <si>
    <t>-588.442965966176 283.587107335175 -102.054912222736</t>
  </si>
  <si>
    <t>-603.649111662043 290.405774663938 313.185808045715</t>
  </si>
  <si>
    <t>-628.353977305038 322.217193937336 774.534019376441</t>
  </si>
  <si>
    <t>-477.441583349057 326.551535198764 830.126207922206</t>
  </si>
  <si>
    <t>-527.804727989157 107.377052884773 -100.427216553589</t>
  </si>
  <si>
    <t>-529.050159406022 91.9117087968693 314.858015328683</t>
  </si>
  <si>
    <t>-566.683170016753 41.7313879223143 773.815771608724</t>
  </si>
  <si>
    <t>-414.49175320746 56.706786978122 823.789194274586</t>
  </si>
  <si>
    <t>9763-20170724T121005.441139000.bin</t>
  </si>
  <si>
    <t>-557.60619570241 195.897122641973 -99.5256066456097</t>
  </si>
  <si>
    <t>-575.535814635819 188.520628785909 -208.528425080043</t>
  </si>
  <si>
    <t>-586.677460819849 184.565764800746 -300.648182460274</t>
  </si>
  <si>
    <t>-596.014246936487 181.569738401123 -383.966833781858</t>
  </si>
  <si>
    <t>-604.035946979131 179.211354714287 -467.442671582069</t>
  </si>
  <si>
    <t>-614.290367663725 176.399749114522 -589.638685224384</t>
  </si>
  <si>
    <t>-601.778713700998 176.593029799455 -666.992653925868</t>
  </si>
  <si>
    <t>-612.576302097434 208.86689686025 -536.505061987114</t>
  </si>
  <si>
    <t>-628.259481393842 362.796550754956 -516.532650812783</t>
  </si>
  <si>
    <t>-634.983376967184 435.847916013668 -244.141479900263</t>
  </si>
  <si>
    <t>-411.116372231174 457.518031125386 -186.154580671125</t>
  </si>
  <si>
    <t>-607.005353907512 146.400022416075 -535.535204964075</t>
  </si>
  <si>
    <t>-418.060673917209 69.8635226229619 -282.600762908459</t>
  </si>
  <si>
    <t>-587.989848838195 283.889629740137 -102.051800457392</t>
  </si>
  <si>
    <t>-603.295017929964 290.542461452003 313.188058937668</t>
  </si>
  <si>
    <t>-628.327273955014 322.214571653448 774.535319026524</t>
  </si>
  <si>
    <t>-477.438564108882 326.649892412241 830.183760981902</t>
  </si>
  <si>
    <t>-527.400192246791 107.80895692388 -100.383046681978</t>
  </si>
  <si>
    <t>-528.86287714498 92.1948996267579 314.895935086987</t>
  </si>
  <si>
    <t>-566.653461605517 41.8115397050672 773.822284062855</t>
  </si>
  <si>
    <t>-414.530139907795 57.6128256687912 823.748620032392</t>
  </si>
  <si>
    <t>9763-20170724T121005.503834300.bin</t>
  </si>
  <si>
    <t>-557.167458421313 196.0846042411 -99.5007957485677</t>
  </si>
  <si>
    <t>-575.013436991902 188.684720553983 -208.515862461051</t>
  </si>
  <si>
    <t>-586.021649036141 184.77639096792 -300.653636483987</t>
  </si>
  <si>
    <t>-595.210097457483 181.844544378655 -383.991011616524</t>
  </si>
  <si>
    <t>-603.054320587298 179.572986902568 -467.486044642306</t>
  </si>
  <si>
    <t>-613.016283969665 176.911016756818 -589.709736869889</t>
  </si>
  <si>
    <t>-600.401185965161 177.247410320804 -667.046377631757</t>
  </si>
  <si>
    <t>-611.479493935159 209.308610974184 -536.528145811089</t>
  </si>
  <si>
    <t>-627.350594428022 363.170618104002 -516.204309922306</t>
  </si>
  <si>
    <t>-635.677774566393 435.031340231207 -243.541112876129</t>
  </si>
  <si>
    <t>-411.868286087896 456.308994376467 -185.187686781954</t>
  </si>
  <si>
    <t>-605.810638106648 146.849313804317 -535.629949807063</t>
  </si>
  <si>
    <t>-416.787592972961 69.9226840128845 -283.547166912727</t>
  </si>
  <si>
    <t>-587.687486159691 283.864583887255 -102.024794533554</t>
  </si>
  <si>
    <t>-603.301674589746 290.528520808556 313.203354689361</t>
  </si>
  <si>
    <t>-628.333131476781 322.185562968099 774.535132238408</t>
  </si>
  <si>
    <t>-477.455369280322 326.516103220997 830.221674192601</t>
  </si>
  <si>
    <t>-526.799580639629 108.170112659251 -100.344489789468</t>
  </si>
  <si>
    <t>-528.604342512144 92.2606377167253 314.92195078218</t>
  </si>
  <si>
    <t>-566.621356102971 41.8366747507082 773.824359140032</t>
  </si>
  <si>
    <t>-414.480371505884 57.6045206713366 823.707378685915</t>
  </si>
  <si>
    <t>9763-20170724T121005.540936700.bin</t>
  </si>
  <si>
    <t>-556.914621001661 196.055866429173 -99.4887079793717</t>
  </si>
  <si>
    <t>-574.703823598634 188.649521739081 -208.512381912054</t>
  </si>
  <si>
    <t>-585.63701352081 184.766622599932 -300.660240352037</t>
  </si>
  <si>
    <t>-594.745416481073 181.868771771011 -384.007595803091</t>
  </si>
  <si>
    <t>-602.497104717337 179.641678900187 -467.512568039749</t>
  </si>
  <si>
    <t>-612.309380533836 177.056308177283 -589.749958465248</t>
  </si>
  <si>
    <t>-599.629574514852 177.458433151194 -667.075681013946</t>
  </si>
  <si>
    <t>-610.876046847767 209.41721359526 -536.543208114895</t>
  </si>
  <si>
    <t>-626.900177414751 363.242554472874 -516.051972923393</t>
  </si>
  <si>
    <t>-635.814270710404 434.63314638762 -243.283848609871</t>
  </si>
  <si>
    <t>-412.007195964566 455.260659384371 -184.688309469379</t>
  </si>
  <si>
    <t>-605.131559606367 146.964624213681 -535.683495510167</t>
  </si>
  <si>
    <t>-415.956854341421 70.0037474820513 -284.223290436343</t>
  </si>
  <si>
    <t>-587.510282918997 283.767350905753 -102.022503724423</t>
  </si>
  <si>
    <t>-603.277309563706 290.479461432915 313.199119169074</t>
  </si>
  <si>
    <t>-628.329102969965 322.181341343442 774.537003612174</t>
  </si>
  <si>
    <t>-477.462567971395 326.647049016906 830.243066016621</t>
  </si>
  <si>
    <t>-526.451221342293 108.203613604772 -100.33053921298</t>
  </si>
  <si>
    <t>-528.446162762025 92.1640846668984 314.930021329256</t>
  </si>
  <si>
    <t>-566.60546815047 41.8305406555719 773.824045358262</t>
  </si>
  <si>
    <t>-414.402681489548 57.0425688281628 823.690968090574</t>
  </si>
  <si>
    <t>9763-20170724T121005.609174100.bin</t>
  </si>
  <si>
    <t>-556.388159776 196.037128351484 -99.4605841044552</t>
  </si>
  <si>
    <t>-574.075513472008 188.644455301815 -208.501834934817</t>
  </si>
  <si>
    <t>-584.903521703053 184.819810736314 -300.664565299069</t>
  </si>
  <si>
    <t>-593.907546429992 181.991532619496 -384.025696907559</t>
  </si>
  <si>
    <t>-601.544872246228 179.852189603055 -467.543527381785</t>
  </si>
  <si>
    <t>-611.178406686911 177.414844282769 -589.797985788806</t>
  </si>
  <si>
    <t>-598.380057605377 177.928940519456 -667.103581955216</t>
  </si>
  <si>
    <t>-609.917997004116 209.702617244859 -536.542354851325</t>
  </si>
  <si>
    <t>-626.385616906238 363.433085509484 -515.749357980389</t>
  </si>
  <si>
    <t>-636.480448703305 434.142591505135 -242.845030805431</t>
  </si>
  <si>
    <t>-412.694221729144 454.144740633891 -183.953946189228</t>
  </si>
  <si>
    <t>-603.984575958794 147.266155027901 -535.765145717766</t>
  </si>
  <si>
    <t>-414.424864040361 70.5285692734562 -285.519753939345</t>
  </si>
  <si>
    <t>-587.142318024553 283.633105430997 -101.997934467617</t>
  </si>
  <si>
    <t>-603.033013687713 290.437710485289 313.217443413626</t>
  </si>
  <si>
    <t>-628.307004155014 322.163824069527 774.547930272021</t>
  </si>
  <si>
    <t>-477.461415595886 326.577117616351 830.314807642297</t>
  </si>
  <si>
    <t>-525.813496837742 108.328875133005 -100.305542160151</t>
  </si>
  <si>
    <t>-528.054024590565 92.0993078888155 314.94642969445</t>
  </si>
  <si>
    <t>-566.597405060283 41.8887913653302 773.8114445535</t>
  </si>
  <si>
    <t>-414.405339728259 57.4228901195402 823.61206068884</t>
  </si>
  <si>
    <t>9763-20170724T121005.640765800.bin</t>
  </si>
  <si>
    <t>-556.069186158867 196.066281215573 -99.4429958594665</t>
  </si>
  <si>
    <t>-573.720453365212 188.671170657883 -208.489968839134</t>
  </si>
  <si>
    <t>-584.499776462729 184.86608838539 -300.659154281874</t>
  </si>
  <si>
    <t>-593.451933898339 182.062371212956 -384.026607645959</t>
  </si>
  <si>
    <t>-601.029114751302 179.955587095935 -467.550755641236</t>
  </si>
  <si>
    <t>-610.565524215021 177.573933400623 -589.813999369269</t>
  </si>
  <si>
    <t>-597.684340192001 178.13673151337 -667.105473921326</t>
  </si>
  <si>
    <t>-609.390433120465 209.833363274241 -536.539300445568</t>
  </si>
  <si>
    <t>-626.133535691906 363.523309154461 -515.671665359456</t>
  </si>
  <si>
    <t>-636.799528393946 433.870962770827 -242.695416843379</t>
  </si>
  <si>
    <t>-413.063012624204 452.833410362949 -183.273949593274</t>
  </si>
  <si>
    <t>-603.37162198681 147.404699468169 -535.792634009303</t>
  </si>
  <si>
    <t>-413.898398926514 71.1024855646192 -286.520812725493</t>
  </si>
  <si>
    <t>-586.873739122557 283.604490284813 -101.977052880705</t>
  </si>
  <si>
    <t>-602.857105248562 290.443017745491 313.23413723281</t>
  </si>
  <si>
    <t>-628.284998670694 322.175075023437 774.552369564777</t>
  </si>
  <si>
    <t>-477.456799104385 326.87078730852 830.343316376027</t>
  </si>
  <si>
    <t>-525.447683504305 108.411489599263 -100.288513193939</t>
  </si>
  <si>
    <t>-527.813286504864 92.0620059166217 314.958110774546</t>
  </si>
  <si>
    <t>-566.567133130152 41.8400526373407 773.808376977991</t>
  </si>
  <si>
    <t>-414.34342109312 57.1168392025747 823.591695160153</t>
  </si>
  <si>
    <t>9763-20170724T121005.708033500.bin</t>
  </si>
  <si>
    <t>-555.516178978799 196.155738600414 -99.3915610008792</t>
  </si>
  <si>
    <t>-573.057770418275 188.759996428071 -208.456157375472</t>
  </si>
  <si>
    <t>-583.718243872021 184.992099290553 -300.640666707785</t>
  </si>
  <si>
    <t>-592.550973919802 182.235523210285 -384.022607565694</t>
  </si>
  <si>
    <t>-599.996281674783 180.189923247342 -467.560065862319</t>
  </si>
  <si>
    <t>-609.325756975963 177.912430700146 -589.841269323781</t>
  </si>
  <si>
    <t>-596.269988284959 178.584313369866 -667.102531501684</t>
  </si>
  <si>
    <t>-608.312428599881 210.119394155396 -536.531535522302</t>
  </si>
  <si>
    <t>-625.417731346209 363.743490818962 -515.482248552191</t>
  </si>
  <si>
    <t>-637.458051768911 433.134684332209 -242.318434037198</t>
  </si>
  <si>
    <t>-413.949922603315 450.943769384086 -181.692656209262</t>
  </si>
  <si>
    <t>-602.151664738535 147.704210527982 -535.839152991729</t>
  </si>
  <si>
    <t>-413.373047550853 72.4655363685301 -288.702062480968</t>
  </si>
  <si>
    <t>-586.422587227539 283.533443023518 -101.923822097543</t>
  </si>
  <si>
    <t>-602.637679507523 290.383930168263 313.278251049237</t>
  </si>
  <si>
    <t>-628.269126248607 322.145534239889 774.57131381556</t>
  </si>
  <si>
    <t>-477.459048697645 326.74317845263 830.419435166164</t>
  </si>
  <si>
    <t>-524.824088584786 108.637666553752 -100.235673783741</t>
  </si>
  <si>
    <t>-527.421305505963 92.0383929311579 314.999605410206</t>
  </si>
  <si>
    <t>-566.543321927322 41.9502608447713 773.810963588097</t>
  </si>
  <si>
    <t>-414.379937660328 57.8993265421175 823.568130201449</t>
  </si>
  <si>
    <t>9763-20170724T121005.740622000.bin</t>
  </si>
  <si>
    <t>-555.224078929501 196.258059445433 -99.3603414512907</t>
  </si>
  <si>
    <t>-572.69928791155 188.854408758008 -208.434945013899</t>
  </si>
  <si>
    <t>-583.295678098729 185.099642116825 -300.627512270872</t>
  </si>
  <si>
    <t>-592.066442487429 182.362049969362 -384.016480323852</t>
  </si>
  <si>
    <t>-599.445785252541 180.342256121731 -467.560416838485</t>
  </si>
  <si>
    <t>-608.673762764249 178.111302820593 -589.850334988108</t>
  </si>
  <si>
    <t>-595.552762735467 178.829162689136 -667.100092814034</t>
  </si>
  <si>
    <t>-607.740822134423 210.294372423678 -536.524746459733</t>
  </si>
  <si>
    <t>-625.065910544794 363.882114668376 -515.385641671651</t>
  </si>
  <si>
    <t>-637.778974833107 432.643665365188 -242.093145697271</t>
  </si>
  <si>
    <t>-414.373837879638 450.09815427929 -180.986303485605</t>
  </si>
  <si>
    <t>-601.508455531833 147.885874521261 -535.856410822478</t>
  </si>
  <si>
    <t>-413.314163251607 73.3097045991362 -289.98649288095</t>
  </si>
  <si>
    <t>-586.156764594181 283.573829218509 -101.90856065294</t>
  </si>
  <si>
    <t>-602.529113432227 290.394046622364 313.287772625222</t>
  </si>
  <si>
    <t>-628.264091490335 322.141339354294 774.57400464376</t>
  </si>
  <si>
    <t>-477.462134821541 326.669408060081 830.449695657079</t>
  </si>
  <si>
    <t>-524.471886236039 108.809986979817 -100.198366527714</t>
  </si>
  <si>
    <t>-527.232950925419 92.0236029304283 315.028328702408</t>
  </si>
  <si>
    <t>-566.503586204517 41.9224008186836 773.821793731356</t>
  </si>
  <si>
    <t>-414.293562674103 57.3925456847264 823.587624720023</t>
  </si>
  <si>
    <t>9763-20170724T121005.791266000.bin</t>
  </si>
  <si>
    <t>-554.929636917257 196.418021564728 -99.3350094080462</t>
  </si>
  <si>
    <t>-572.339292852572 188.99887484005 -208.419283767695</t>
  </si>
  <si>
    <t>-582.870700396735 185.249479880696 -300.619262241361</t>
  </si>
  <si>
    <t>-591.578384219249 182.523289985157 -384.015233542636</t>
  </si>
  <si>
    <t>-598.890029755558 180.522064410492 -467.565776474621</t>
  </si>
  <si>
    <t>-608.013787045299 178.325650314732 -589.863967131166</t>
  </si>
  <si>
    <t>-594.837915610564 179.078425933273 -667.104032192241</t>
  </si>
  <si>
    <t>-607.168256859328 210.48951566492 -536.525325316712</t>
  </si>
  <si>
    <t>-624.727645861873 364.047741520438 -515.344201831108</t>
  </si>
  <si>
    <t>-638.01997778156 432.127232174206 -241.908516612038</t>
  </si>
  <si>
    <t>-414.726857283237 449.486979202853 -180.366958085088</t>
  </si>
  <si>
    <t>-600.852491909423 148.089198894497 -535.875864913353</t>
  </si>
  <si>
    <t>-413.289429445934 74.323749117199 -291.160248555093</t>
  </si>
  <si>
    <t>-585.894887755438 283.699573919961 -101.908257415324</t>
  </si>
  <si>
    <t>-602.403669040765 290.455388965145 313.283785593416</t>
  </si>
  <si>
    <t>-628.251015497388 322.163920994049 774.571644839462</t>
  </si>
  <si>
    <t>-477.463346378301 326.904023929274 830.4683035518</t>
  </si>
  <si>
    <t>-524.137721718907 109.026586414873 -100.154423426202</t>
  </si>
  <si>
    <t>-527.089164529671 92.0864708989466 315.064716381033</t>
  </si>
  <si>
    <t>-566.491241282615 42.0179070415966 773.841107459808</t>
  </si>
  <si>
    <t>-414.247237783765 57.1513751103905 823.606089442588</t>
  </si>
  <si>
    <t>9763-20170724T121005.813326400.bin</t>
  </si>
  <si>
    <t>-554.644355776961 196.60536321108 -99.2975020870854</t>
  </si>
  <si>
    <t>-571.996876069692 189.177154818369 -208.39014947495</t>
  </si>
  <si>
    <t>-582.478986706486 185.43332895139 -300.596262799108</t>
  </si>
  <si>
    <t>-591.141263514724 182.716747042124 -383.99710981509</t>
  </si>
  <si>
    <t>-598.406555423425 180.730702848465 -467.551964510702</t>
  </si>
  <si>
    <t>-607.461204457841 178.56361382026 -589.855851674852</t>
  </si>
  <si>
    <t>-594.245924800326 179.338719671121 -667.089041843663</t>
  </si>
  <si>
    <t>-606.690043642951 210.710240645506 -536.505759879904</t>
  </si>
  <si>
    <t>-624.484470334825 364.237544877912 -515.285001259097</t>
  </si>
  <si>
    <t>-638.269175581625 431.514242258045 -241.675181718845</t>
  </si>
  <si>
    <t>-415.066868192428 448.35337095315 -179.661271705295</t>
  </si>
  <si>
    <t>-600.286132782816 148.318712097634 -535.874133610884</t>
  </si>
  <si>
    <t>-413.215381835022 75.2986312264916 -292.291641385916</t>
  </si>
  <si>
    <t>-585.649878547082 283.831573387497 -101.892428100411</t>
  </si>
  <si>
    <t>-602.293583360206 290.52285796398 313.29527504097</t>
  </si>
  <si>
    <t>-628.253788791528 322.164291836967 774.577047572552</t>
  </si>
  <si>
    <t>-477.474928677925 326.914166546714 830.49673796436</t>
  </si>
  <si>
    <t>-523.81943886828 109.270046254157 -100.088832855324</t>
  </si>
  <si>
    <t>-526.947838657453 92.1680348213117 315.122298601532</t>
  </si>
  <si>
    <t>-566.459973222585 41.9861708013675 773.883652305745</t>
  </si>
  <si>
    <t>-414.212576325906 57.1395188867943 823.632097212987</t>
  </si>
  <si>
    <t>9763-20170724T121005.878531600.bin</t>
  </si>
  <si>
    <t>-554.152179334787 197.029262367387 -99.20427218931</t>
  </si>
  <si>
    <t>-571.408212861707 189.563597289829 -208.30970097151</t>
  </si>
  <si>
    <t>-581.799939569135 185.791275192139 -300.524752479716</t>
  </si>
  <si>
    <t>-590.376657674927 183.048693773709 -383.933696937887</t>
  </si>
  <si>
    <t>-597.552589810914 181.037746977079 -467.495586860811</t>
  </si>
  <si>
    <t>-606.473061169964 178.833693317584 -589.808636108251</t>
  </si>
  <si>
    <t>-593.196460303988 179.587721041642 -667.031602856061</t>
  </si>
  <si>
    <t>-605.836228069149 210.988455855345 -536.461746593805</t>
  </si>
  <si>
    <t>-624.063098975163 364.470270038935 -515.272539621275</t>
  </si>
  <si>
    <t>-638.927489028841 430.604711711352 -241.440716353872</t>
  </si>
  <si>
    <t>-415.953569256316 447.019183261214 -178.498209459482</t>
  </si>
  <si>
    <t>-599.281599000769 148.612750246768 -535.815857536404</t>
  </si>
  <si>
    <t>-412.335827279526 76.6488095080967 -293.451789751605</t>
  </si>
  <si>
    <t>-585.264966718241 284.148880512067 -101.837627359407</t>
  </si>
  <si>
    <t>-602.107757298349 290.694720615064 313.344332858249</t>
  </si>
  <si>
    <t>-628.25500684603 322.180746195688 774.593198176309</t>
  </si>
  <si>
    <t>-477.492199187 327.064878611822 830.544432314536</t>
  </si>
  <si>
    <t>-523.215757705002 109.759596032791 -99.9522905123048</t>
  </si>
  <si>
    <t>-526.604841142271 92.3225117071438 315.242957560865</t>
  </si>
  <si>
    <t>-566.400162999225 41.9483575020761 773.962506517143</t>
  </si>
  <si>
    <t>-414.130101955628 57.0145231252868 823.66815367361</t>
  </si>
  <si>
    <t>9763-20170724T121005.938691300.bin</t>
  </si>
  <si>
    <t>-553.666719155778 197.484487159898 -99.1512201225997</t>
  </si>
  <si>
    <t>-570.811431719074 190.00069445192 -208.273047402532</t>
  </si>
  <si>
    <t>-581.108762241959 186.176476044087 -300.496483864217</t>
  </si>
  <si>
    <t>-589.600754337925 183.370633153651 -383.911976115744</t>
  </si>
  <si>
    <t>-596.693801143554 181.280816660224 -467.47899103366</t>
  </si>
  <si>
    <t>-605.49554514631 178.945805388048 -589.798367915976</t>
  </si>
  <si>
    <t>-592.147895473219 179.600808024746 -667.009914835444</t>
  </si>
  <si>
    <t>-604.983663453176 211.150343127178 -536.479850151164</t>
  </si>
  <si>
    <t>-623.588601590715 364.604816286164 -515.426925762325</t>
  </si>
  <si>
    <t>-639.48257155514 430.008326736543 -241.477504213353</t>
  </si>
  <si>
    <t>-416.751459293066 445.704077323765 -177.500728535492</t>
  </si>
  <si>
    <t>-598.283092257226 148.790737730703 -535.771520990666</t>
  </si>
  <si>
    <t>-411.038694384142 77.0882105854785 -293.480595140249</t>
  </si>
  <si>
    <t>-584.918542964848 284.573294082417 -101.813175570065</t>
  </si>
  <si>
    <t>-601.934406825713 290.883890790764 313.365363512708</t>
  </si>
  <si>
    <t>-628.242854903459 322.228088949569 774.609104994658</t>
  </si>
  <si>
    <t>-477.494605353083 327.18244211204 830.5933824921</t>
  </si>
  <si>
    <t>-522.570739779345 110.279893993412 -99.8821494081542</t>
  </si>
  <si>
    <t>-526.274252143189 92.6109714978029 315.300543974936</t>
  </si>
  <si>
    <t>-566.364485981046 41.962430112852 773.965543941648</t>
  </si>
  <si>
    <t>-414.054030842424 56.7886106704593 823.619839585058</t>
  </si>
  <si>
    <t>9763-20170724T121005.989877200.bin</t>
  </si>
  <si>
    <t>-553.451965277805 197.749727136194 -99.1355703170298</t>
  </si>
  <si>
    <t>-570.543312909055 190.259345601763 -208.265271600667</t>
  </si>
  <si>
    <t>-580.773809318998 186.415881218465 -300.495460821524</t>
  </si>
  <si>
    <t>-589.196878610128 183.585254512221 -383.917032719602</t>
  </si>
  <si>
    <t>-596.212768775654 181.464065029906 -467.489887594952</t>
  </si>
  <si>
    <t>-604.893221797232 179.074975043078 -589.816825388056</t>
  </si>
  <si>
    <t>-591.502750745752 179.675657915438 -667.021333838969</t>
  </si>
  <si>
    <t>-604.469622121415 211.29901153745 -536.509383128215</t>
  </si>
  <si>
    <t>-623.275665442658 364.735315425692 -515.550276254701</t>
  </si>
  <si>
    <t>-639.648326058552 429.879447157345 -241.567044119589</t>
  </si>
  <si>
    <t>-417.032671671072 445.389755060466 -177.144909349376</t>
  </si>
  <si>
    <t>-597.699035101782 148.947489906985 -535.772175097649</t>
  </si>
  <si>
    <t>-410.421713205468 77.2555547916081 -293.452112979265</t>
  </si>
  <si>
    <t>-584.795553438008 284.769119868947 -101.797511983565</t>
  </si>
  <si>
    <t>-601.902552723569 290.994699965329 313.378528536193</t>
  </si>
  <si>
    <t>-628.25904674777 322.21975019643 774.614929590628</t>
  </si>
  <si>
    <t>-477.513825745684 327.132947278315 830.611008475156</t>
  </si>
  <si>
    <t>-522.276691606362 110.603883562181 -99.8647176720817</t>
  </si>
  <si>
    <t>-526.126609943202 92.8133004357119 315.311399763752</t>
  </si>
  <si>
    <t>-566.364904097231 42.0636282134797 773.942317285815</t>
  </si>
  <si>
    <t>-414.091806815255 57.4053282812797 823.554341322485</t>
  </si>
  <si>
    <t>9763-20170724T121006.038007000.bin</t>
  </si>
  <si>
    <t>-553.132133564161 198.318213757193 -99.1290402122908</t>
  </si>
  <si>
    <t>-570.099535156406 190.80598971494 -208.27652899658</t>
  </si>
  <si>
    <t>-580.171706502568 186.914013438059 -300.522062509486</t>
  </si>
  <si>
    <t>-588.430539856028 184.024608873458 -383.958079357239</t>
  </si>
  <si>
    <t>-595.261914873362 181.829521787889 -467.544252507906</t>
  </si>
  <si>
    <t>-603.651142350895 179.314704172596 -589.888926915304</t>
  </si>
  <si>
    <t>-590.144121539963 179.79186683567 -667.074210430508</t>
  </si>
  <si>
    <t>-603.421496221311 211.586197593628 -536.609099241415</t>
  </si>
  <si>
    <t>-622.587923789217 365.008408181795 -515.830224013021</t>
  </si>
  <si>
    <t>-640.117229347034 429.86796352241 -241.85106696802</t>
  </si>
  <si>
    <t>-417.762170066035 444.919259365739 -176.428117061841</t>
  </si>
  <si>
    <t>-596.518546498286 149.250171105639 -535.801264424925</t>
  </si>
  <si>
    <t>-409.515841803591 77.9744341191854 -293.243391374185</t>
  </si>
  <si>
    <t>-584.613945537749 285.218091973569 -101.807670615116</t>
  </si>
  <si>
    <t>-601.941096896783 291.247589928997 313.362216734414</t>
  </si>
  <si>
    <t>-628.291792591953 322.23958889617 774.616292046818</t>
  </si>
  <si>
    <t>-477.548863014277 327.087776810339 830.624274506777</t>
  </si>
  <si>
    <t>-521.837873679229 111.285350757197 -99.8194686826217</t>
  </si>
  <si>
    <t>-525.917811328836 93.1297803334141 315.338774712607</t>
  </si>
  <si>
    <t>-566.321101330959 42.0612823515435 773.929351311018</t>
  </si>
  <si>
    <t>-414.035451779662 57.4232786587643 823.496528592173</t>
  </si>
  <si>
    <t>9763-20170724T121006.107278300.bin</t>
  </si>
  <si>
    <t>-552.856504484459 198.932858077022 -99.1127455105584</t>
  </si>
  <si>
    <t>-569.60769323004 191.427757958028 -208.29410998618</t>
  </si>
  <si>
    <t>-579.467223835641 187.482290126018 -300.560307404565</t>
  </si>
  <si>
    <t>-587.523460975083 184.517851074485 -384.013545462334</t>
  </si>
  <si>
    <t>-594.143025590533 182.221339948397 -467.61405175803</t>
  </si>
  <si>
    <t>-602.213613256867 179.529350369588 -589.976409194787</t>
  </si>
  <si>
    <t>-588.538303785708 179.880673535885 -667.132611830663</t>
  </si>
  <si>
    <t>-602.166849966897 211.873206387173 -536.739974867334</t>
  </si>
  <si>
    <t>-621.591846078316 365.293622701103 -516.200537288375</t>
  </si>
  <si>
    <t>-640.417472272159 430.224192230587 -242.324190229421</t>
  </si>
  <si>
    <t>-418.379155655433 445.091254677306 -175.792275814812</t>
  </si>
  <si>
    <t>-595.177749838818 149.547934998738 -535.82984839386</t>
  </si>
  <si>
    <t>-408.614577480772 78.9021118241058 -292.719247016516</t>
  </si>
  <si>
    <t>-584.414433059176 285.730987969004 -101.827957175493</t>
  </si>
  <si>
    <t>-602.008864416286 291.587465456337 313.333195349215</t>
  </si>
  <si>
    <t>-628.32609014016 322.297214976335 774.606332124683</t>
  </si>
  <si>
    <t>-477.585541244501 327.255680984138 830.610846553812</t>
  </si>
  <si>
    <t>-521.453383852584 112.011363258236 -99.7833054577436</t>
  </si>
  <si>
    <t>-525.755889396575 93.429902820903 315.353830683181</t>
  </si>
  <si>
    <t>-566.266936388698 42.1069342910369 773.908146832826</t>
  </si>
  <si>
    <t>-413.978505168333 57.4884011873296 823.460800034463</t>
  </si>
  <si>
    <t>9763-20170724T121006.138866100.bin</t>
  </si>
  <si>
    <t>-552.720927442464 199.210410651182 -99.1041597782038</t>
  </si>
  <si>
    <t>-569.368815844752 191.717892410064 -208.302208906297</t>
  </si>
  <si>
    <t>-579.13307185025 187.750250295289 -300.577547552419</t>
  </si>
  <si>
    <t>-587.101097146489 184.75136804709 -384.0380365437</t>
  </si>
  <si>
    <t>-593.630818764184 182.406959353143 -467.644300507028</t>
  </si>
  <si>
    <t>-601.568998474148 179.630175418649 -590.013490929216</t>
  </si>
  <si>
    <t>-587.807472003117 179.932685764534 -667.154531391019</t>
  </si>
  <si>
    <t>-601.605441637021 212.008052995418 -536.797827580129</t>
  </si>
  <si>
    <t>-621.161848920763 365.425523159202 -516.391424413265</t>
  </si>
  <si>
    <t>-640.611541390609 430.490151903737 -242.59050092451</t>
  </si>
  <si>
    <t>-418.705315459436 445.368051324336 -175.621836366988</t>
  </si>
  <si>
    <t>-594.566146276018 149.689151655819 -535.84012719005</t>
  </si>
  <si>
    <t>-408.268609598757 79.3537501047485 -292.462077899556</t>
  </si>
  <si>
    <t>-584.307102096908 285.966029715322 -101.834024400247</t>
  </si>
  <si>
    <t>-602.083111418431 291.704391559061 313.321022636409</t>
  </si>
  <si>
    <t>-628.348331711606 322.320138054898 774.597867198792</t>
  </si>
  <si>
    <t>-477.600403454344 327.053629532908 830.602190292108</t>
  </si>
  <si>
    <t>-521.294453920782 112.328537480164 -99.7702717459301</t>
  </si>
  <si>
    <t>-525.702632060026 93.5448230862339 315.356617333429</t>
  </si>
  <si>
    <t>-566.236478529098 42.1090623709454 773.898829198319</t>
  </si>
  <si>
    <t>-413.978856085012 57.8477141077833 823.434068590658</t>
  </si>
  <si>
    <t>9763-20170724T121006.175997400.bin</t>
  </si>
  <si>
    <t>-552.565858276505 199.469194860288 -99.1041052905852</t>
  </si>
  <si>
    <t>-569.12438670929 191.994828290364 -208.317021756978</t>
  </si>
  <si>
    <t>-578.797941554281 188.01120338972 -300.6012486093</t>
  </si>
  <si>
    <t>-586.678633248193 184.985400066634 -384.069019296606</t>
  </si>
  <si>
    <t>-593.11667201985 182.600934336598 -467.681296621095</t>
  </si>
  <si>
    <t>-600.916568630663 179.751221612817 -590.057570623089</t>
  </si>
  <si>
    <t>-587.067198947129 180.01534990803 -667.183149467019</t>
  </si>
  <si>
    <t>-601.043626938815 212.157290203727 -536.859100327699</t>
  </si>
  <si>
    <t>-620.744993488156 365.573972086705 -516.562340789451</t>
  </si>
  <si>
    <t>-640.782571261798 430.789678994202 -242.839864586521</t>
  </si>
  <si>
    <t>-418.971230636306 445.667522846466 -175.557543001051</t>
  </si>
  <si>
    <t>-593.944508392182 149.845895656957 -535.860665797394</t>
  </si>
  <si>
    <t>-407.891752471176 79.7912114191977 -292.216638342672</t>
  </si>
  <si>
    <t>-584.165674290284 286.195747615832 -101.841580720474</t>
  </si>
  <si>
    <t>-602.130152277113 291.839606936418 313.306658614471</t>
  </si>
  <si>
    <t>-628.367691019531 322.350422639048 774.590175661381</t>
  </si>
  <si>
    <t>-477.620949715807 327.226199309927 830.585627763772</t>
  </si>
  <si>
    <t>-521.128982852561 112.609520378036 -99.7587823484525</t>
  </si>
  <si>
    <t>-525.604059678911 93.6746114476332 315.360573220265</t>
  </si>
  <si>
    <t>-566.176811952419 42.0530530966792 773.883556779631</t>
  </si>
  <si>
    <t>-413.863756332843 57.1806309989522 823.438668640481</t>
  </si>
  <si>
    <t>9763-20170724T121006.241675500.bin</t>
  </si>
  <si>
    <t>-552.182604873254 199.802467544287 -99.1119487456562</t>
  </si>
  <si>
    <t>-568.625620330536 192.339587995625 -208.34298841614</t>
  </si>
  <si>
    <t>-578.11762041377 188.336787862554 -300.645431429072</t>
  </si>
  <si>
    <t>-585.801569859537 185.279225001676 -384.130297761999</t>
  </si>
  <si>
    <t>-592.010941313638 182.848739745904 -467.758483256847</t>
  </si>
  <si>
    <t>-599.442552803558 179.91455987926 -590.155827241682</t>
  </si>
  <si>
    <t>-585.383318383717 180.128593978683 -667.243408971369</t>
  </si>
  <si>
    <t>-599.797737183907 212.349748904332 -536.976121136905</t>
  </si>
  <si>
    <t>-619.845605795517 365.744323345858 -516.86721354837</t>
  </si>
  <si>
    <t>-641.055303132886 431.194700632209 -243.2891157085</t>
  </si>
  <si>
    <t>-419.418649335187 446.061652408664 -175.431060032161</t>
  </si>
  <si>
    <t>-592.56552396315 150.054437434701 -535.921761489401</t>
  </si>
  <si>
    <t>-406.865928009672 80.45780726361 -291.751319058027</t>
  </si>
  <si>
    <t>-583.813197299228 286.550555144744 -101.865552212693</t>
  </si>
  <si>
    <t>-602.073805683665 292.004647034382 313.272253612626</t>
  </si>
  <si>
    <t>-628.379029529435 322.448009018572 774.569121661146</t>
  </si>
  <si>
    <t>-477.6477852206 327.462115891221 830.594028511036</t>
  </si>
  <si>
    <t>-520.690274294188 112.889462552112 -99.7405650454668</t>
  </si>
  <si>
    <t>-525.322543552821 93.8161576364132 315.370739677083</t>
  </si>
  <si>
    <t>-566.087467355491 42.0399272304785 773.859442313448</t>
  </si>
  <si>
    <t>-413.743204484876 56.7930777845745 823.431412810915</t>
  </si>
  <si>
    <t>9763-20170724T121006.284313900.bin</t>
  </si>
  <si>
    <t>-551.921748197538 199.855444830207 -99.1266333572673</t>
  </si>
  <si>
    <t>-568.286980733511 192.413928611747 -208.37080915565</t>
  </si>
  <si>
    <t>-577.67760955891 188.403515665596 -300.683206268556</t>
  </si>
  <si>
    <t>-585.256559391525 185.328141147431 -384.177171421948</t>
  </si>
  <si>
    <t>-591.348283646482 182.867903166637 -467.81313999355</t>
  </si>
  <si>
    <t>-598.594457787521 179.877844085639 -590.220242368047</t>
  </si>
  <si>
    <t>-584.417964648571 180.069741404568 -667.286333862732</t>
  </si>
  <si>
    <t>-599.056053097701 212.334221021009 -537.054196245247</t>
  </si>
  <si>
    <t>-619.262612324806 365.721687324616 -517.015200225425</t>
  </si>
  <si>
    <t>-641.172860695724 431.25355414366 -243.511746757037</t>
  </si>
  <si>
    <t>-419.638804169682 446.12204070582 -175.320010053851</t>
  </si>
  <si>
    <t>-591.773749054219 150.045428443425 -535.963747695318</t>
  </si>
  <si>
    <t>-406.25385348078 80.5754916019414 -291.579234270643</t>
  </si>
  <si>
    <t>-583.546337550172 286.635046498765 -101.871746874652</t>
  </si>
  <si>
    <t>-602.009419788795 292.005412899696 313.258133541032</t>
  </si>
  <si>
    <t>-628.389969666417 322.484936329591 774.55960687171</t>
  </si>
  <si>
    <t>-477.664157260515 327.372572150496 830.61015011514</t>
  </si>
  <si>
    <t>-520.413064111414 112.922548521776 -99.745438824365</t>
  </si>
  <si>
    <t>-525.199571338948 93.7797139299723 315.36091788361</t>
  </si>
  <si>
    <t>-566.053155789881 42.1146314247392 773.850394629778</t>
  </si>
  <si>
    <t>-413.760776182834 57.3561219379617 823.43406593847</t>
  </si>
  <si>
    <t>9763-20170724T121006.338458600.bin</t>
  </si>
  <si>
    <t>-551.279337675359 199.895437076648 -99.1087598400364</t>
  </si>
  <si>
    <t>-567.483398570026 192.491953527983 -208.379655727528</t>
  </si>
  <si>
    <t>-576.71904210863 188.468881159875 -300.707056039874</t>
  </si>
  <si>
    <t>-584.151961849637 185.363802877995 -384.212973944002</t>
  </si>
  <si>
    <t>-590.092739017047 182.856089533774 -467.858433973557</t>
  </si>
  <si>
    <t>-597.113778189071 179.77724713476 -590.27636733383</t>
  </si>
  <si>
    <t>-582.738541154445 179.944454448966 -667.305915108466</t>
  </si>
  <si>
    <t>-597.715120146442 212.267422626212 -537.132409982192</t>
  </si>
  <si>
    <t>-618.186016854374 365.635122961913 -517.219804635939</t>
  </si>
  <si>
    <t>-641.568306411014 431.540093593784 -243.928037317157</t>
  </si>
  <si>
    <t>-420.229095769065 446.229525097703 -175.068275176637</t>
  </si>
  <si>
    <t>-590.350800071571 149.989304889328 -535.988517995455</t>
  </si>
  <si>
    <t>-405.063722056804 80.6719950678566 -291.351201014419</t>
  </si>
  <si>
    <t>-582.891442595665 286.705645804916 -101.869290885271</t>
  </si>
  <si>
    <t>-601.825837741249 291.97744418663 313.240672116084</t>
  </si>
  <si>
    <t>-628.367421035174 322.633463484148 774.531123402927</t>
  </si>
  <si>
    <t>-477.66976560199 327.571065725174 830.652910526379</t>
  </si>
  <si>
    <t>-519.800271384304 112.970619080163 -99.7230621626243</t>
  </si>
  <si>
    <t>-524.866596968687 93.6479907072612 315.371681030333</t>
  </si>
  <si>
    <t>-565.914559265129 42.0778122808777 773.860035577874</t>
  </si>
  <si>
    <t>-413.649497797518 57.2738674680973 823.54148811011</t>
  </si>
  <si>
    <t>9763-20170724T121006.406739100.bin</t>
  </si>
  <si>
    <t>-550.519765064972 199.629774649267 -99.0613717837726</t>
  </si>
  <si>
    <t>-566.633309848705 192.256978496279 -208.34766470443</t>
  </si>
  <si>
    <t>-575.785320959258 188.228030093918 -300.683219865093</t>
  </si>
  <si>
    <t>-583.14119309054 185.105193881458 -384.195306290465</t>
  </si>
  <si>
    <t>-589.003784852635 182.567910228575 -467.845220058553</t>
  </si>
  <si>
    <t>-595.910144740302 179.432951562384 -590.268234298531</t>
  </si>
  <si>
    <t>-581.352821177514 179.547331657808 -667.263634846735</t>
  </si>
  <si>
    <t>-596.569688296137 211.946281634179 -537.139425130807</t>
  </si>
  <si>
    <t>-617.098903406261 365.302283300763 -517.177578839722</t>
  </si>
  <si>
    <t>-642.17028672891 431.493265810946 -244.104526028101</t>
  </si>
  <si>
    <t>-420.932883808435 445.992976812535 -174.878339819622</t>
  </si>
  <si>
    <t>-589.189725953246 149.670681841308 -535.960830837311</t>
  </si>
  <si>
    <t>-403.921723575258 80.5312035369034 -291.496776014398</t>
  </si>
  <si>
    <t>-582.136147615382 286.574033637867 -101.844269353047</t>
  </si>
  <si>
    <t>-601.433948093677 291.862089552188 313.248793751945</t>
  </si>
  <si>
    <t>-628.331559479283 322.752799829689 774.520382174291</t>
  </si>
  <si>
    <t>-477.671953836207 327.67968052376 830.744993405724</t>
  </si>
  <si>
    <t>-519.02419787799 112.55768803997 -99.6785202325411</t>
  </si>
  <si>
    <t>-524.387630874499 93.3456027805091 315.417613698745</t>
  </si>
  <si>
    <t>-565.804309513345 42.1188435544896 773.899456911931</t>
  </si>
  <si>
    <t>-413.569305679034 57.3494407141968 823.662458593188</t>
  </si>
  <si>
    <t>9763-20170724T121006.443841500.bin</t>
  </si>
  <si>
    <t>-550.148907079367 199.403626655575 -99.0372869704795</t>
  </si>
  <si>
    <t>-566.238001216644 192.047713171216 -208.32826747294</t>
  </si>
  <si>
    <t>-575.366186568728 188.029822450456 -300.666635643265</t>
  </si>
  <si>
    <t>-582.699582538108 184.916131103203 -384.181074680507</t>
  </si>
  <si>
    <t>-588.538709449942 182.38725240767 -467.832991001427</t>
  </si>
  <si>
    <t>-595.409881112876 179.263791402339 -590.258370756547</t>
  </si>
  <si>
    <t>-580.785669163727 179.35653630512 -667.241040830039</t>
  </si>
  <si>
    <t>-596.082868769975 211.772529820915 -537.126658284208</t>
  </si>
  <si>
    <t>-616.620682218854 365.122549191665 -517.152025207772</t>
  </si>
  <si>
    <t>-642.556676060938 431.374256784554 -244.174745796235</t>
  </si>
  <si>
    <t>-421.346504407806 445.825351521145 -174.851119925574</t>
  </si>
  <si>
    <t>-588.706826229044 149.496281201867 -535.951698799767</t>
  </si>
  <si>
    <t>-403.470244041833 80.4190164491056 -291.724729752394</t>
  </si>
  <si>
    <t>-581.754556323358 286.435788896229 -101.822094594537</t>
  </si>
  <si>
    <t>-601.146811618724 291.772540528797 313.265932628145</t>
  </si>
  <si>
    <t>-628.321260058487 322.774631734923 774.519985683007</t>
  </si>
  <si>
    <t>-477.678218742887 327.610194376185 830.796874993966</t>
  </si>
  <si>
    <t>-518.669302514881 112.258510043423 -99.6536220867109</t>
  </si>
  <si>
    <t>-524.070049098875 93.1695236453697 315.447652703983</t>
  </si>
  <si>
    <t>-565.759787464086 42.1184277419331 773.919743597942</t>
  </si>
  <si>
    <t>-413.556481272107 57.5996245657998 823.702274505007</t>
  </si>
  <si>
    <t>9763-20170724T121006.507556900.bin</t>
  </si>
  <si>
    <t>-549.492726211477 198.846394371895 -98.9652396351548</t>
  </si>
  <si>
    <t>-565.539324636694 191.527631751949 -208.26508757906</t>
  </si>
  <si>
    <t>-574.611739074106 187.556201051709 -300.610937236636</t>
  </si>
  <si>
    <t>-581.886496325097 184.491543409657 -384.132287711663</t>
  </si>
  <si>
    <t>-587.658631839675 182.017932339142 -467.790582068126</t>
  </si>
  <si>
    <t>-594.422350924726 178.9821010199 -590.223932796193</t>
  </si>
  <si>
    <t>-579.687645518214 179.055901165451 -667.185565069797</t>
  </si>
  <si>
    <t>-595.13547236368 211.453288025245 -537.069985708341</t>
  </si>
  <si>
    <t>-615.710136046047 364.782498723432 -516.961112631555</t>
  </si>
  <si>
    <t>-643.046778096877 431.089762497777 -244.134058646007</t>
  </si>
  <si>
    <t>-421.881347676866 445.542439591087 -174.668155339515</t>
  </si>
  <si>
    <t>-587.773504231032 149.175048342086 -535.932361982202</t>
  </si>
  <si>
    <t>-402.708059003077 80.0242867104089 -292.458685203483</t>
  </si>
  <si>
    <t>-581.028660558443 285.948482698975 -101.741850023409</t>
  </si>
  <si>
    <t>-600.649556825951 291.441601812642 313.333366025241</t>
  </si>
  <si>
    <t>-628.295298806437 322.779348673449 774.531952766115</t>
  </si>
  <si>
    <t>-477.682111328593 327.751321724906 830.876889512948</t>
  </si>
  <si>
    <t>-518.111050378199 111.634981858971 -99.5872863916807</t>
  </si>
  <si>
    <t>-523.644739537211 92.6928093410279 315.518898397912</t>
  </si>
  <si>
    <t>-565.64652252449 41.9383372658233 773.973812138444</t>
  </si>
  <si>
    <t>-413.322874258415 55.9936769510862 823.81130999945</t>
  </si>
  <si>
    <t>9763-20170724T121006.539147900.bin</t>
  </si>
  <si>
    <t>-549.226308594433 198.597565612379 -98.9490476637972</t>
  </si>
  <si>
    <t>-565.229378364983 191.293088372425 -208.256019134228</t>
  </si>
  <si>
    <t>-574.264389763895 187.352403244935 -300.606980842868</t>
  </si>
  <si>
    <t>-581.50455103924 184.323755152203 -384.132618520393</t>
  </si>
  <si>
    <t>-587.240960480868 181.89420112608 -467.794580756744</t>
  </si>
  <si>
    <t>-593.950999024502 178.931126685874 -590.232805183423</t>
  </si>
  <si>
    <t>-579.177564006124 179.017622660549 -667.187059293066</t>
  </si>
  <si>
    <t>-594.682240849305 211.371462828937 -537.060244243386</t>
  </si>
  <si>
    <t>-615.252994840233 364.682198108418 -516.841093712149</t>
  </si>
  <si>
    <t>-643.271477829846 431.005374490286 -244.087003910829</t>
  </si>
  <si>
    <t>-422.119685783 445.389842519275 -174.563671937669</t>
  </si>
  <si>
    <t>-587.331209714316 149.091087512067 -535.955786034625</t>
  </si>
  <si>
    <t>-402.437286231787 79.8568319184819 -292.826081508221</t>
  </si>
  <si>
    <t>-580.716002848478 285.673994664401 -101.716995084431</t>
  </si>
  <si>
    <t>-600.506333453906 291.279031674459 313.348702416632</t>
  </si>
  <si>
    <t>-628.302857840268 322.758074102276 774.531903897547</t>
  </si>
  <si>
    <t>-477.696018177839 327.557679841199 830.908812624974</t>
  </si>
  <si>
    <t>-517.87065103304 111.419958544828 -99.5609305972973</t>
  </si>
  <si>
    <t>-523.533765093028 92.4275007301976 315.541229701335</t>
  </si>
  <si>
    <t>-565.610743245194 41.9418419389494 774.008252535563</t>
  </si>
  <si>
    <t>-413.281508872121 55.8749754123162 823.863070448899</t>
  </si>
  <si>
    <t>9763-20170724T121006.609934700.bin</t>
  </si>
  <si>
    <t>-548.784799364212 198.047035641034 -98.8929382984951</t>
  </si>
  <si>
    <t>-564.648532927741 190.80251248568 -208.224263853654</t>
  </si>
  <si>
    <t>-573.583420197997 186.934516031292 -300.58795168898</t>
  </si>
  <si>
    <t>-580.739855639266 183.980747348865 -384.12347453485</t>
  </si>
  <si>
    <t>-586.398436765148 181.636180908495 -467.793285548796</t>
  </si>
  <si>
    <t>-593.000748554426 178.809234365179 -590.240552295959</t>
  </si>
  <si>
    <t>-578.163111686641 178.962396645276 -667.182304973565</t>
  </si>
  <si>
    <t>-593.772802967076 211.191211028269 -537.032884753391</t>
  </si>
  <si>
    <t>-614.365615893962 364.477455526438 -516.617975330417</t>
  </si>
  <si>
    <t>-643.650054215111 430.478564508514 -243.918818232427</t>
  </si>
  <si>
    <t>-422.515629441261 444.55976245575 -174.278368137223</t>
  </si>
  <si>
    <t>-586.434610581642 148.908214826439 -535.990592879857</t>
  </si>
  <si>
    <t>-401.786765785504 79.3660936812607 -293.510050487647</t>
  </si>
  <si>
    <t>-580.247603410418 285.020498740211 -101.661694236223</t>
  </si>
  <si>
    <t>-600.29687781566 290.958081912093 313.386911496686</t>
  </si>
  <si>
    <t>-628.282101889461 322.784189328038 774.534687626015</t>
  </si>
  <si>
    <t>-477.694909663016 327.82246111956 830.94333422893</t>
  </si>
  <si>
    <t>-517.42817424696 110.943132285303 -99.5151459015005</t>
  </si>
  <si>
    <t>-523.347819509096 91.8593518865882 315.5792084485</t>
  </si>
  <si>
    <t>-565.540864075124 41.8967536424332 774.080540909863</t>
  </si>
  <si>
    <t>-413.225129594036 55.9473702203368 823.943592282013</t>
  </si>
  <si>
    <t>9763-20170724T121006.641519700.bin</t>
  </si>
  <si>
    <t>-548.587217437465 197.75881865056 -98.8611002774807</t>
  </si>
  <si>
    <t>-564.362481337804 190.534456876378 -208.20657803593</t>
  </si>
  <si>
    <t>-573.240681046803 186.699613485316 -300.577210173917</t>
  </si>
  <si>
    <t>-580.352476659862 183.783084869784 -384.117889943666</t>
  </si>
  <si>
    <t>-585.972845856022 181.483207999435 -467.791471140843</t>
  </si>
  <si>
    <t>-592.526045638072 178.729932622694 -590.242985545851</t>
  </si>
  <si>
    <t>-577.672486908105 178.935365906582 -667.181561195747</t>
  </si>
  <si>
    <t>-593.325584218269 211.07915351504 -537.01584172971</t>
  </si>
  <si>
    <t>-613.96244802673 364.344342554534 -516.505777006482</t>
  </si>
  <si>
    <t>-643.861350484653 430.015166538431 -243.793580480103</t>
  </si>
  <si>
    <t>-422.729537670128 444.040257296746 -174.13340333308</t>
  </si>
  <si>
    <t>-585.975556881058 148.796805592227 -536.008800854935</t>
  </si>
  <si>
    <t>-401.402609063855 79.1060158749297 -293.846525207079</t>
  </si>
  <si>
    <t>-580.063956365704 284.696556782465 -101.643036728569</t>
  </si>
  <si>
    <t>-600.231642205487 290.765816527469 313.398000487178</t>
  </si>
  <si>
    <t>-628.289900345505 322.768224914053 774.533486587275</t>
  </si>
  <si>
    <t>-477.70690104997 327.646461707387 830.967400212571</t>
  </si>
  <si>
    <t>-517.215719385526 110.704098181352 -99.482462436075</t>
  </si>
  <si>
    <t>-523.24020773031 91.5699216491316 315.60811080952</t>
  </si>
  <si>
    <t>-565.508621474137 41.8910479810834 774.121851151223</t>
  </si>
  <si>
    <t>-413.20221235539 56.0302429637054 823.98839613348</t>
  </si>
  <si>
    <t>9763-20170724T121006.704720700.bin</t>
  </si>
  <si>
    <t>-548.220452698979 197.27172816872 -98.8163292399064</t>
  </si>
  <si>
    <t>-563.82575515177 190.082184593094 -208.188633571584</t>
  </si>
  <si>
    <t>-572.628590842356 186.314751127737 -300.569042892241</t>
  </si>
  <si>
    <t>-579.698331259747 183.475861293928 -384.116019856449</t>
  </si>
  <si>
    <t>-585.301942563709 181.272391892817 -467.793273221811</t>
  </si>
  <si>
    <t>-591.857888712137 178.681109892519 -590.248279734092</t>
  </si>
  <si>
    <t>-577.014858572817 179.010511323515 -667.188414194394</t>
  </si>
  <si>
    <t>-592.688982802617 210.956118320421 -536.976435643938</t>
  </si>
  <si>
    <t>-613.508018974602 364.168488284648 -516.23182552464</t>
  </si>
  <si>
    <t>-644.319914038697 429.281310282472 -243.487300280194</t>
  </si>
  <si>
    <t>-423.176735882745 443.151033803517 -173.832035728246</t>
  </si>
  <si>
    <t>-585.273375867846 148.680405715132 -536.055664540573</t>
  </si>
  <si>
    <t>-400.484608235477 78.7652297277527 -294.570381130081</t>
  </si>
  <si>
    <t>-579.785829960226 284.160041290097 -101.60972324398</t>
  </si>
  <si>
    <t>-600.1113467834 290.53237680969 313.41904483083</t>
  </si>
  <si>
    <t>-628.258789380626 322.830711160906 774.534279865774</t>
  </si>
  <si>
    <t>-477.699331157345 327.892671458292 831.014714980483</t>
  </si>
  <si>
    <t>-516.76640553142 110.277120721731 -99.4233496432942</t>
  </si>
  <si>
    <t>-522.968643202041 91.0061481856901 315.658324741371</t>
  </si>
  <si>
    <t>-565.409091987208 41.8591000370964 774.207032062652</t>
  </si>
  <si>
    <t>-413.105460713514 55.7629878915636 824.148217922633</t>
  </si>
  <si>
    <t>9763-20170724T121006.741828300.bin</t>
  </si>
  <si>
    <t>-548.086814689234 197.124341200792 -98.7877108205525</t>
  </si>
  <si>
    <t>-563.641625947147 189.944295151658 -208.167753809736</t>
  </si>
  <si>
    <t>-572.42759820195 186.199245304243 -300.550642806856</t>
  </si>
  <si>
    <t>-579.491838315061 183.386881130069 -384.099070420975</t>
  </si>
  <si>
    <t>-585.099535209982 181.216903267105 -467.776876446818</t>
  </si>
  <si>
    <t>-591.671580088151 178.683284461931 -590.232239390723</t>
  </si>
  <si>
    <t>-576.835157179255 179.073488067747 -667.173382930891</t>
  </si>
  <si>
    <t>-592.519677351169 210.930115546051 -536.943840651612</t>
  </si>
  <si>
    <t>-613.487530471485 364.106743332299 -516.086005077588</t>
  </si>
  <si>
    <t>-644.665084696167 428.909886543193 -243.309291281356</t>
  </si>
  <si>
    <t>-423.507819828101 442.712834979931 -173.685450105811</t>
  </si>
  <si>
    <t>-585.056002453258 148.659646032111 -536.055911171786</t>
  </si>
  <si>
    <t>-400.148557273327 78.7086745936567 -295.033668504054</t>
  </si>
  <si>
    <t>-579.727584619602 283.973720456941 -101.586133728129</t>
  </si>
  <si>
    <t>-600.085801031329 290.43599968086 313.439687419178</t>
  </si>
  <si>
    <t>-628.253130642913 322.856062101102 774.536571246324</t>
  </si>
  <si>
    <t>-477.702327598219 328.020129267898 831.031041416631</t>
  </si>
  <si>
    <t>-516.570558573551 110.184763496569 -99.3912840300731</t>
  </si>
  <si>
    <t>-522.878820127885 90.852336571144 315.685943017445</t>
  </si>
  <si>
    <t>-565.346797272802 41.8848595799552 774.247325887523</t>
  </si>
  <si>
    <t>-413.0559881865 55.6741810595663 824.25905933216</t>
  </si>
  <si>
    <t>9763-20170724T121006.805501100.bin</t>
  </si>
  <si>
    <t>-548.048899763115 196.860036441021 -98.7634620485386</t>
  </si>
  <si>
    <t>-563.494412559212 189.686306260806 -208.159513225267</t>
  </si>
  <si>
    <t>-572.233346711882 185.962527756887 -300.547741840778</t>
  </si>
  <si>
    <t>-579.272524858743 183.176271289242 -384.099026521547</t>
  </si>
  <si>
    <t>-584.872606483908 181.041101726772 -467.778314934648</t>
  </si>
  <si>
    <t>-591.452378667795 178.56831940021 -590.234526476484</t>
  </si>
  <si>
    <t>-576.631268770121 179.052940541201 -667.178050788162</t>
  </si>
  <si>
    <t>-592.346283675067 210.782943590582 -536.927124222352</t>
  </si>
  <si>
    <t>-613.607248266295 363.906396708518 -515.955116322764</t>
  </si>
  <si>
    <t>-645.569148383731 428.106584185383 -243.126623746566</t>
  </si>
  <si>
    <t>-424.362657078922 441.395440078464 -173.55933544103</t>
  </si>
  <si>
    <t>-584.784114468254 148.523817641655 -536.076390936739</t>
  </si>
  <si>
    <t>-399.482370672722 78.605819469371 -296.136105594319</t>
  </si>
  <si>
    <t>-579.786231891328 283.652714720142 -101.564090963794</t>
  </si>
  <si>
    <t>-600.125827026167 290.310706639473 313.459539532124</t>
  </si>
  <si>
    <t>-628.255956725492 322.875647503477 774.543858741508</t>
  </si>
  <si>
    <t>-477.718245242183 328.07250556361 831.070054601443</t>
  </si>
  <si>
    <t>-516.459970831223 109.922837883427 -99.3458073805663</t>
  </si>
  <si>
    <t>-522.867636521594 90.5474710812064 315.727816303818</t>
  </si>
  <si>
    <t>-565.202702114589 41.8556101943843 774.336931653567</t>
  </si>
  <si>
    <t>-412.998670089299 56.1017043693207 824.484930241251</t>
  </si>
  <si>
    <t>9763-20170724T121006.842100300.bin</t>
  </si>
  <si>
    <t>-548.156564827147 196.708584538852 -98.7528259793122</t>
  </si>
  <si>
    <t>-563.53823082923 189.548994159014 -208.158661993326</t>
  </si>
  <si>
    <t>-572.254311472837 185.82369740884 -300.548996096084</t>
  </si>
  <si>
    <t>-579.285784097314 183.031212046627 -384.100764509323</t>
  </si>
  <si>
    <t>-584.891397024733 180.886119567097 -467.779373042408</t>
  </si>
  <si>
    <t>-591.493926075883 178.395923023915 -590.234119921157</t>
  </si>
  <si>
    <t>-576.689843745517 178.898055952941 -667.180775640098</t>
  </si>
  <si>
    <t>-592.404398537765 210.614854786535 -536.929664988896</t>
  </si>
  <si>
    <t>-613.817374950282 363.712792595716 -515.947446194059</t>
  </si>
  <si>
    <t>-646.124543970422 427.689928176196 -243.107308573713</t>
  </si>
  <si>
    <t>-424.864805584267 440.485927364474 -173.616842119143</t>
  </si>
  <si>
    <t>-584.789179616496 148.3622236681 -536.074346162318</t>
  </si>
  <si>
    <t>-399.481429074922 78.5505608910667 -296.800310285027</t>
  </si>
  <si>
    <t>-579.920443277655 283.526596436287 -101.559743532364</t>
  </si>
  <si>
    <t>-600.244512394221 290.2557233525 313.463379510644</t>
  </si>
  <si>
    <t>-628.265667437826 322.887780260935 774.547742940676</t>
  </si>
  <si>
    <t>-477.72701502395 328.052935605535 831.074284675686</t>
  </si>
  <si>
    <t>-516.527647448446 109.744146873675 -99.3302833067602</t>
  </si>
  <si>
    <t>-522.959948073683 90.287435790251 315.739222650545</t>
  </si>
  <si>
    <t>-565.141077326453 41.8193817286522 774.378586515911</t>
  </si>
  <si>
    <t>-412.907363476055 55.4842238211643 824.59796836908</t>
  </si>
  <si>
    <t>9763-20170724T121006.874688800.bin</t>
  </si>
  <si>
    <t>-548.320845110706 196.567977634594 -98.7444472720051</t>
  </si>
  <si>
    <t>-563.637842207054 189.422565711565 -208.160281065353</t>
  </si>
  <si>
    <t>-572.32422151677 185.696275805148 -300.553461478568</t>
  </si>
  <si>
    <t>-579.339242685813 182.898367880586 -384.106405456673</t>
  </si>
  <si>
    <t>-584.939185053484 180.74429562826 -467.785115098267</t>
  </si>
  <si>
    <t>-591.545626894953 178.237474240996 -590.239197224158</t>
  </si>
  <si>
    <t>-576.752249331653 178.743478234786 -667.188017016418</t>
  </si>
  <si>
    <t>-592.480072532435 210.460556209252 -536.937671360176</t>
  </si>
  <si>
    <t>-614.02487614391 363.537237996649 -515.952770913144</t>
  </si>
  <si>
    <t>-646.684603054149 427.235367329329 -243.08922654805</t>
  </si>
  <si>
    <t>-425.367328183134 439.200103548742 -173.63411512718</t>
  </si>
  <si>
    <t>-584.813443858581 148.214345585748 -536.077219148971</t>
  </si>
  <si>
    <t>-399.568887661841 78.7215764347161 -297.840091163976</t>
  </si>
  <si>
    <t>-580.105623393607 283.415513317297 -101.563267936832</t>
  </si>
  <si>
    <t>-600.404074601417 290.212513049339 313.460052103909</t>
  </si>
  <si>
    <t>-628.283748254052 322.889782589794 774.547371307632</t>
  </si>
  <si>
    <t>-477.738486807427 328.078567861174 831.054279804153</t>
  </si>
  <si>
    <t>-516.645200495621 109.564609466903 -99.3224648042964</t>
  </si>
  <si>
    <t>-523.137262255118 90.0504851944415 315.743383339901</t>
  </si>
  <si>
    <t>-565.095176943681 41.8126881202861 774.417420013052</t>
  </si>
  <si>
    <t>-412.86682307839 55.3920440924041 824.676272588695</t>
  </si>
  <si>
    <t>9763-20170724T121006.939863800.bin</t>
  </si>
  <si>
    <t>-548.837287532446 196.507490001369 -98.7697653428315</t>
  </si>
  <si>
    <t>-564.005360815696 189.382685510112 -208.207678251402</t>
  </si>
  <si>
    <t>-572.598668355407 185.632807248815 -300.608544406643</t>
  </si>
  <si>
    <t>-579.543992791051 182.797883355937 -384.166074648871</t>
  </si>
  <si>
    <t>-585.089350590387 180.592525963022 -467.847150163378</t>
  </si>
  <si>
    <t>-591.633296173545 177.995699591419 -590.302685017133</t>
  </si>
  <si>
    <t>-576.848924940382 178.467635208897 -667.25341295067</t>
  </si>
  <si>
    <t>-592.622339540852 210.254629501816 -537.0239518265</t>
  </si>
  <si>
    <t>-614.276578449495 363.332139094498 -516.150342299272</t>
  </si>
  <si>
    <t>-647.658448973659 426.605796298294 -243.275394015447</t>
  </si>
  <si>
    <t>-426.259541115342 436.629197187132 -173.77287151915</t>
  </si>
  <si>
    <t>-584.901360059878 148.01573992269 -536.116582845285</t>
  </si>
  <si>
    <t>-399.625323112423 78.7483455507695 -299.866124632851</t>
  </si>
  <si>
    <t>-580.633772119371 283.405193290407 -101.614693162203</t>
  </si>
  <si>
    <t>-600.713219613578 290.267474863213 313.418196570853</t>
  </si>
  <si>
    <t>-628.344860623537 322.871274559239 774.537236433931</t>
  </si>
  <si>
    <t>-477.779471568759 327.995259312405 830.996437444031</t>
  </si>
  <si>
    <t>-517.153175345581 109.488577829031 -99.3196587136522</t>
  </si>
  <si>
    <t>-523.533354213067 89.8503217350817 315.742072495876</t>
  </si>
  <si>
    <t>-565.03260151899 41.8113932758581 774.490711948301</t>
  </si>
  <si>
    <t>-412.848968042683 55.8274317823582 824.765059557777</t>
  </si>
  <si>
    <t>9763-20170724T121006.976148100.bin</t>
  </si>
  <si>
    <t>-549.171432965191 196.579672377625 -98.7775067818624</t>
  </si>
  <si>
    <t>-564.277974563499 189.455026566922 -208.223865963409</t>
  </si>
  <si>
    <t>-572.838425268566 185.676445522739 -300.626767874704</t>
  </si>
  <si>
    <t>-579.762433591249 182.804432550784 -384.184748434314</t>
  </si>
  <si>
    <t>-585.295524451198 180.550436288288 -467.865309566319</t>
  </si>
  <si>
    <t>-591.831672711298 177.871615470262 -590.319603937223</t>
  </si>
  <si>
    <t>-577.045120834732 178.2939035068 -667.270173510166</t>
  </si>
  <si>
    <t>-592.830500044214 210.16528169974 -537.062147657766</t>
  </si>
  <si>
    <t>-614.473472339921 363.256337042159 -516.264403908283</t>
  </si>
  <si>
    <t>-648.113092129416 426.304433420927 -243.368955912417</t>
  </si>
  <si>
    <t>-426.715486293488 435.293191191787 -173.721087011151</t>
  </si>
  <si>
    <t>-585.096839592086 147.928871547147 -536.113251990703</t>
  </si>
  <si>
    <t>-399.766462759337 78.9023955464049 -300.616001147965</t>
  </si>
  <si>
    <t>-581.010923542776 283.478368065221 -101.636656370911</t>
  </si>
  <si>
    <t>-601.003004254039 290.345074767827 313.400403392611</t>
  </si>
  <si>
    <t>-628.378940171701 322.87331185287 774.530878654333</t>
  </si>
  <si>
    <t>-477.795659509908 327.898342631425 830.951109392044</t>
  </si>
  <si>
    <t>-517.452449396354 109.572361363644 -99.3214488043479</t>
  </si>
  <si>
    <t>-523.760083913557 89.8876772518165 315.739186389026</t>
  </si>
  <si>
    <t>-565.013005087481 41.8272530552435 774.520987131819</t>
  </si>
  <si>
    <t>-412.834870353672 55.9663405207336 824.777509974605</t>
  </si>
  <si>
    <t>9763-20170724T121007.040320500.bin</t>
  </si>
  <si>
    <t>-549.994442410956 196.883925429705 -98.8014443998147</t>
  </si>
  <si>
    <t>-565.049818080799 189.738203532052 -208.253536544227</t>
  </si>
  <si>
    <t>-573.589305531949 185.888425835121 -300.655310715084</t>
  </si>
  <si>
    <t>-580.504336053633 182.929620480991 -384.211119644361</t>
  </si>
  <si>
    <t>-586.039441047167 180.567442282912 -467.888602894426</t>
  </si>
  <si>
    <t>-592.59139149308 177.70665317698 -590.3377806694</t>
  </si>
  <si>
    <t>-577.80763345029 177.995128001507 -667.289506646116</t>
  </si>
  <si>
    <t>-593.592641796073 210.078428099624 -537.127720103116</t>
  </si>
  <si>
    <t>-615.205982312587 363.203377418668 -516.557019064067</t>
  </si>
  <si>
    <t>-649.34351148227 425.975700295061 -243.659921974457</t>
  </si>
  <si>
    <t>-427.97457304566 432.953830824227 -173.691091888433</t>
  </si>
  <si>
    <t>-585.840242052376 147.845603190144 -536.088541793623</t>
  </si>
  <si>
    <t>-399.927013172103 79.236201352795 -301.44570650063</t>
  </si>
  <si>
    <t>-581.950567022388 283.763082012684 -101.696300205931</t>
  </si>
  <si>
    <t>-601.656312608836 290.51898054268 313.356246156809</t>
  </si>
  <si>
    <t>-628.460658371691 322.850418940211 774.521303572769</t>
  </si>
  <si>
    <t>-477.839486559907 327.791569678209 830.847668779691</t>
  </si>
  <si>
    <t>-518.160438191986 109.897351932518 -99.3237039187695</t>
  </si>
  <si>
    <t>-524.140869814041 90.1702644828542 315.739667628216</t>
  </si>
  <si>
    <t>-564.968617272663 41.8178611767692 774.550554312286</t>
  </si>
  <si>
    <t>-412.720593250972 55.2915199922049 824.777978771694</t>
  </si>
  <si>
    <t>9763-20170724T121007.076070900.bin</t>
  </si>
  <si>
    <t>-550.42494156804 197.133990260951 -98.843761322706</t>
  </si>
  <si>
    <t>-565.458493561001 189.979945626744 -208.298306672076</t>
  </si>
  <si>
    <t>-573.988594719105 186.096856209519 -300.69959561071</t>
  </si>
  <si>
    <t>-580.899379855346 183.096986624924 -384.254183872364</t>
  </si>
  <si>
    <t>-586.434955563144 180.683100732092 -467.930144013318</t>
  </si>
  <si>
    <t>-592.993505070529 177.734646317431 -590.376951097199</t>
  </si>
  <si>
    <t>-578.203999945613 177.947166204065 -667.327878931765</t>
  </si>
  <si>
    <t>-594.004783570295 210.142943932305 -537.189302147787</t>
  </si>
  <si>
    <t>-615.703295809042 363.271336664123 -516.73336951506</t>
  </si>
  <si>
    <t>-650.015446838196 426.015662439237 -243.851602023742</t>
  </si>
  <si>
    <t>-428.681859294468 432.081949412692 -173.686268056592</t>
  </si>
  <si>
    <t>-586.226572806529 147.913871962944 -536.10762086426</t>
  </si>
  <si>
    <t>-400.043576606624 79.6358607761049 -301.58994348759</t>
  </si>
  <si>
    <t>-582.419340010753 283.997247459337 -101.740434860879</t>
  </si>
  <si>
    <t>-601.969875122571 290.678005633824 313.320740520958</t>
  </si>
  <si>
    <t>-628.506170988192 322.856269843058 774.513136932984</t>
  </si>
  <si>
    <t>-477.863330993357 327.764475901584 830.784453185825</t>
  </si>
  <si>
    <t>-518.540709918256 110.182652123294 -99.3438333101324</t>
  </si>
  <si>
    <t>-524.350896857641 90.4396361094832 315.721309186689</t>
  </si>
  <si>
    <t>-564.958988476193 41.9314170222867 774.550668237706</t>
  </si>
  <si>
    <t>-412.774531075276 56.1672314962955 824.760856521843</t>
  </si>
  <si>
    <t>9763-20170724T121007.138738400.bin</t>
  </si>
  <si>
    <t>-551.330913255631 197.608413842869 -98.9120842213972</t>
  </si>
  <si>
    <t>-566.313636523775 190.453483490564 -208.37357672929</t>
  </si>
  <si>
    <t>-574.798205342776 186.509317219598 -300.776431833883</t>
  </si>
  <si>
    <t>-581.668455138656 183.428508220616 -384.331438040431</t>
  </si>
  <si>
    <t>-587.165511439353 180.909291753264 -468.006783699083</t>
  </si>
  <si>
    <t>-593.670988937922 177.780623133875 -590.452023273535</t>
  </si>
  <si>
    <t>-578.840641015735 177.852458742651 -667.395323509833</t>
  </si>
  <si>
    <t>-594.761346062171 210.260135550841 -537.309411928328</t>
  </si>
  <si>
    <t>-616.736578452859 363.379033008316 -517.029537931085</t>
  </si>
  <si>
    <t>-651.261168847624 426.065613510764 -244.161418925684</t>
  </si>
  <si>
    <t>-429.920321730613 430.967901039749 -173.927786321651</t>
  </si>
  <si>
    <t>-586.871526107777 148.046824943743 -536.138913272998</t>
  </si>
  <si>
    <t>-400.34706921041 81.0138812184441 -301.673703258181</t>
  </si>
  <si>
    <t>-583.421894497461 284.465750365026 -101.813791061596</t>
  </si>
  <si>
    <t>-602.620437709519 290.947858198606 313.266997470672</t>
  </si>
  <si>
    <t>-628.617789574605 322.821658076646 774.501265474926</t>
  </si>
  <si>
    <t>-477.931533422473 327.556965264731 830.671181427748</t>
  </si>
  <si>
    <t>-519.355854508722 110.642163299077 -99.3954169025155</t>
  </si>
  <si>
    <t>-524.825436745921 90.7971278120499 315.669478129253</t>
  </si>
  <si>
    <t>-564.891641803487 42.0124379826516 774.53381350895</t>
  </si>
  <si>
    <t>-412.698734829836 56.082879495624 824.764631389849</t>
  </si>
  <si>
    <t>9763-20170724T121007.206474800.bin</t>
  </si>
  <si>
    <t>-552.168004520398 198.039922075108 -98.9716252782214</t>
  </si>
  <si>
    <t>-567.12313634563 190.892790561812 -208.437387905915</t>
  </si>
  <si>
    <t>-575.593473125158 186.874356976175 -300.838316378492</t>
  </si>
  <si>
    <t>-582.456482962213 183.693369894596 -384.390274731089</t>
  </si>
  <si>
    <t>-587.953807474977 181.041392545824 -468.061514763713</t>
  </si>
  <si>
    <t>-594.469328465843 177.683531350971 -590.500075210449</t>
  </si>
  <si>
    <t>-579.605749030048 177.623351439454 -667.436915326447</t>
  </si>
  <si>
    <t>-595.611235518775 210.255395560302 -537.415097876308</t>
  </si>
  <si>
    <t>-617.890996170981 363.359849462938 -517.389729966317</t>
  </si>
  <si>
    <t>-652.495921710381 426.000608486238 -244.521106320974</t>
  </si>
  <si>
    <t>-431.086953345708 430.758630992932 -174.492879463947</t>
  </si>
  <si>
    <t>-587.609496072845 148.058456685233 -536.13503679531</t>
  </si>
  <si>
    <t>-400.633375426591 82.2309937536597 -302.090377996234</t>
  </si>
  <si>
    <t>-584.426057381067 284.902295380551 -101.875803318689</t>
  </si>
  <si>
    <t>-603.275180147476 291.183859477375 313.224001352004</t>
  </si>
  <si>
    <t>-628.701706131928 322.815990286751 774.493301604721</t>
  </si>
  <si>
    <t>-477.979088121282 327.468146681156 830.572186373635</t>
  </si>
  <si>
    <t>-520.012834704245 111.078068153736 -99.4795027197696</t>
  </si>
  <si>
    <t>-525.259872908198 91.1709414873121 315.585302003167</t>
  </si>
  <si>
    <t>-564.784424591862 42.0044535220077 774.48851421744</t>
  </si>
  <si>
    <t>-412.586116950112 55.8050309761979 824.778158534143</t>
  </si>
  <si>
    <t>9763-20170724T121007.238560800.bin</t>
  </si>
  <si>
    <t>-552.533275194584 198.267480956579 -99.0020488268501</t>
  </si>
  <si>
    <t>-567.502169984443 191.113301560065 -208.465447951856</t>
  </si>
  <si>
    <t>-575.991881686269 187.052751162997 -300.862838534996</t>
  </si>
  <si>
    <t>-582.876341110388 183.818347165312 -384.410788462592</t>
  </si>
  <si>
    <t>-588.399766452024 181.098498526428 -468.078237768106</t>
  </si>
  <si>
    <t>-594.959499487795 177.624986386603 -590.511208230208</t>
  </si>
  <si>
    <t>-580.09103906988 177.501662777539 -667.447166147531</t>
  </si>
  <si>
    <t>-596.110127571731 210.243414039025 -537.454920182213</t>
  </si>
  <si>
    <t>-618.550504949548 363.335253355002 -517.543369511691</t>
  </si>
  <si>
    <t>-653.173511724214 426.301824764505 -244.752199847342</t>
  </si>
  <si>
    <t>-431.683672938955 431.143202555687 -174.985780666783</t>
  </si>
  <si>
    <t>-588.052154005963 148.055018281054 -536.122417638997</t>
  </si>
  <si>
    <t>-400.61395191506 82.669924892853 -302.353587347598</t>
  </si>
  <si>
    <t>-584.906288177511 285.104639003011 -101.895424167161</t>
  </si>
  <si>
    <t>-603.600639173381 291.275666014438 313.213033696168</t>
  </si>
  <si>
    <t>-628.73983152517 322.79714898738 774.495017394884</t>
  </si>
  <si>
    <t>-478.002144529209 327.429142958313 830.535466668898</t>
  </si>
  <si>
    <t>-520.261933266621 111.332296619831 -99.520867912348</t>
  </si>
  <si>
    <t>-525.406403708486 91.4138340202067 315.544661552193</t>
  </si>
  <si>
    <t>-564.691987421228 42.0438425590705 774.446293774651</t>
  </si>
  <si>
    <t>-412.543953831789 55.9455020599273 824.860027573154</t>
  </si>
  <si>
    <t>9763-20170724T121007.276193200.bin</t>
  </si>
  <si>
    <t>-552.870204043991 198.49243306727 -99.041096485057</t>
  </si>
  <si>
    <t>-567.885731710755 191.321482451184 -208.497080748335</t>
  </si>
  <si>
    <t>-576.415067654056 187.220936235019 -300.888933666</t>
  </si>
  <si>
    <t>-583.33599524175 183.938664333352 -384.432241483622</t>
  </si>
  <si>
    <t>-588.897270114771 181.159960257774 -468.095098724317</t>
  </si>
  <si>
    <t>-595.514209233795 177.588421871862 -590.522088872182</t>
  </si>
  <si>
    <t>-580.649705161103 177.410416472829 -667.458650721607</t>
  </si>
  <si>
    <t>-596.674552097218 210.244762580262 -537.489479146071</t>
  </si>
  <si>
    <t>-619.263805967633 363.330588775335 -517.669713589789</t>
  </si>
  <si>
    <t>-653.850855177327 426.729950132801 -244.974182004045</t>
  </si>
  <si>
    <t>-432.246345675625 431.700401431653 -175.58195287291</t>
  </si>
  <si>
    <t>-588.54690017315 148.0664826243 -536.114939982226</t>
  </si>
  <si>
    <t>-400.655747845092 83.0373902811843 -302.592019925197</t>
  </si>
  <si>
    <t>-585.379225400337 285.276661672377 -101.923723256751</t>
  </si>
  <si>
    <t>-603.905777251286 291.370652567832 313.193397660089</t>
  </si>
  <si>
    <t>-628.779188965731 322.770498208974 774.50251848885</t>
  </si>
  <si>
    <t>-478.025904869095 327.352995342892 830.504829025109</t>
  </si>
  <si>
    <t>-520.480350596587 111.621052185435 -99.564881152818</t>
  </si>
  <si>
    <t>-525.475749199816 91.6838807311296 315.501516429994</t>
  </si>
  <si>
    <t>-564.556085017696 42.1179712386634 774.417147121584</t>
  </si>
  <si>
    <t>-412.491980013621 56.2712382567624 825.013657749445</t>
  </si>
  <si>
    <t>9763-20170724T121007.342371600.bin</t>
  </si>
  <si>
    <t>-553.398896481868 198.962389782483 -99.0953081017074</t>
  </si>
  <si>
    <t>-568.561834227345 191.752853408031 -208.528338528154</t>
  </si>
  <si>
    <t>-577.199602594491 187.582216667935 -300.907116252104</t>
  </si>
  <si>
    <t>-584.212519794423 184.218362515013 -384.43935342641</t>
  </si>
  <si>
    <t>-589.860961533686 181.340182515823 -468.093070979339</t>
  </si>
  <si>
    <t>-596.600339487354 177.603799838554 -590.508581888065</t>
  </si>
  <si>
    <t>-581.77099879508 177.319064331208 -667.451450560696</t>
  </si>
  <si>
    <t>-597.75256597047 210.32551933139 -537.516216692622</t>
  </si>
  <si>
    <t>-620.67688653551 363.377721426181 -517.848988983003</t>
  </si>
  <si>
    <t>-655.278379060481 427.604988835454 -245.349104593578</t>
  </si>
  <si>
    <t>-433.439834266448 432.713340891651 -176.719100737625</t>
  </si>
  <si>
    <t>-589.533854275245 148.160746603619 -536.071147341745</t>
  </si>
  <si>
    <t>-400.906552566809 83.2838265212622 -302.987460635827</t>
  </si>
  <si>
    <t>-586.250092198784 285.648092136113 -101.946773300876</t>
  </si>
  <si>
    <t>-604.344602099252 291.554914367733 313.192137116032</t>
  </si>
  <si>
    <t>-628.848780317189 322.707146371813 774.526427542738</t>
  </si>
  <si>
    <t>-478.065862572585 327.167329637103 830.458853672071</t>
  </si>
  <si>
    <t>-520.638759465363 112.184899432885 -99.638294357576</t>
  </si>
  <si>
    <t>-525.29740716055 92.2947128869509 315.434371750748</t>
  </si>
  <si>
    <t>-564.050917351419 42.1695563835026 774.365972542071</t>
  </si>
  <si>
    <t>-412.240681787979 56.2998459259968 825.72557031622</t>
  </si>
  <si>
    <t>9763-20170724T121007.407580800.bin</t>
  </si>
  <si>
    <t>-553.823265816058 199.288114091094 -99.1486665456923</t>
  </si>
  <si>
    <t>-569.196456775642 191.997210773233 -208.546950176224</t>
  </si>
  <si>
    <t>-577.980265820852 187.772059789027 -300.909519571346</t>
  </si>
  <si>
    <t>-585.111456542504 184.361947231502 -384.429896923456</t>
  </si>
  <si>
    <t>-590.86441644905 181.439997021368 -468.074984028152</t>
  </si>
  <si>
    <t>-597.741634188641 177.640279449894 -590.480833437444</t>
  </si>
  <si>
    <t>-582.978470534528 177.29943961404 -667.436392365273</t>
  </si>
  <si>
    <t>-598.845875011759 210.388004067771 -537.503364481697</t>
  </si>
  <si>
    <t>-621.830445827789 363.431178053861 -517.857636408954</t>
  </si>
  <si>
    <t>-656.734038166611 428.476404647103 -245.590389068498</t>
  </si>
  <si>
    <t>-434.785594332272 433.607526377406 -177.318495670424</t>
  </si>
  <si>
    <t>-590.602093465007 148.226969388043 -536.037025416627</t>
  </si>
  <si>
    <t>-401.342993538225 83.1609995567183 -302.518607715526</t>
  </si>
  <si>
    <t>-586.901749275182 285.947116114551 -101.972050039128</t>
  </si>
  <si>
    <t>-604.645960498641 291.680070888607 313.184400424282</t>
  </si>
  <si>
    <t>-628.898707342948 322.668284952092 774.541438197788</t>
  </si>
  <si>
    <t>-478.093405337115 327.157542232451 830.411136735141</t>
  </si>
  <si>
    <t>-520.840757790431 112.503715462373 -99.7148324470937</t>
  </si>
  <si>
    <t>-525.170185210441 92.7383073388892 315.36729237024</t>
  </si>
  <si>
    <t>-563.830615825914 42.2922889078095 774.242146372402</t>
  </si>
  <si>
    <t>-412.159204386481 56.6698820481608 825.942107572677</t>
  </si>
  <si>
    <t>9763-20170724T121007.443671100.bin</t>
  </si>
  <si>
    <t>-554.036584815046 199.474567441283 -99.1787533016745</t>
  </si>
  <si>
    <t>-569.518590304058 192.146055640771 -208.559365374049</t>
  </si>
  <si>
    <t>-578.393596627513 187.897511597842 -300.911945795018</t>
  </si>
  <si>
    <t>-585.606547322585 184.468867311019 -384.424615328948</t>
  </si>
  <si>
    <t>-591.440547453411 181.53067186925 -468.063541757641</t>
  </si>
  <si>
    <t>-598.435092342802 177.710245264891 -590.462097926917</t>
  </si>
  <si>
    <t>-583.728113247194 177.349142384049 -667.428272345433</t>
  </si>
  <si>
    <t>-599.488668086654 210.467029748167 -537.489064129063</t>
  </si>
  <si>
    <t>-622.537067937478 363.502670497932 -517.831636040683</t>
  </si>
  <si>
    <t>-657.569427042696 428.883189510352 -245.661176540874</t>
  </si>
  <si>
    <t>-435.579707774791 434.01310944913 -177.52350699011</t>
  </si>
  <si>
    <t>-591.243165188229 148.306405837978 -536.02010725458</t>
  </si>
  <si>
    <t>-401.530191481873 82.9763275191822 -301.977292073985</t>
  </si>
  <si>
    <t>-587.202018387802 286.107699078895 -101.989181221421</t>
  </si>
  <si>
    <t>-604.781610314755 291.746774018754 313.175538240903</t>
  </si>
  <si>
    <t>-628.924646787122 322.645481325305 774.546169619071</t>
  </si>
  <si>
    <t>-478.107899743639 327.031154178959 830.393558821892</t>
  </si>
  <si>
    <t>-520.986504758733 112.751730309157 -99.7697372579366</t>
  </si>
  <si>
    <t>-525.209802401341 93.0212505836462 315.31509622171</t>
  </si>
  <si>
    <t>-563.773485793239 42.3887954760662 774.167005460356</t>
  </si>
  <si>
    <t>-412.167515312162 57.1686816840943 825.945558731401</t>
  </si>
  <si>
    <t>9763-20170724T121007.508085100.bin</t>
  </si>
  <si>
    <t>-554.488889738794 199.694814534927 -99.290262160749</t>
  </si>
  <si>
    <t>-570.172876932909 192.334363929608 -208.639822374968</t>
  </si>
  <si>
    <t>-579.240710065814 188.075867658759 -300.973326058819</t>
  </si>
  <si>
    <t>-586.636151907626 184.64566048396 -384.469928434768</t>
  </si>
  <si>
    <t>-592.660695485519 181.713119514976 -468.0954926965</t>
  </si>
  <si>
    <t>-599.942124975463 177.908745124606 -590.477818494292</t>
  </si>
  <si>
    <t>-585.363358677285 177.543469522373 -667.468367909287</t>
  </si>
  <si>
    <t>-600.844896869486 210.662131269682 -537.499952340683</t>
  </si>
  <si>
    <t>-623.859220250542 363.700010491295 -517.821166100231</t>
  </si>
  <si>
    <t>-659.40404941613 429.461370903759 -245.80911844939</t>
  </si>
  <si>
    <t>-437.303779970238 434.660220044701 -178.037551109657</t>
  </si>
  <si>
    <t>-592.649220027032 148.494308173233 -536.055225440332</t>
  </si>
  <si>
    <t>-402.214619852097 82.5464649814894 -301.36508785749</t>
  </si>
  <si>
    <t>-587.728724841199 286.241627672946 -102.038741208768</t>
  </si>
  <si>
    <t>-605.031381667405 291.83636102661 313.138276908977</t>
  </si>
  <si>
    <t>-628.988493305965 322.566210752153 774.543554689854</t>
  </si>
  <si>
    <t>-478.147805860395 326.725716077668 830.343304522565</t>
  </si>
  <si>
    <t>-521.376255376672 113.03767384523 -99.9180246274329</t>
  </si>
  <si>
    <t>-525.404685388598 93.3768762632358 315.172166161043</t>
  </si>
  <si>
    <t>-563.725399394541 42.373513118707 773.986221792322</t>
  </si>
  <si>
    <t>-412.101458616346 56.9104377923031 825.780658488297</t>
  </si>
  <si>
    <t>9763-20170724T121007.538667300.bin</t>
  </si>
  <si>
    <t>-554.725881076646 199.659949412497 -99.3463136098932</t>
  </si>
  <si>
    <t>-570.472004375802 192.29297029563 -208.686640023783</t>
  </si>
  <si>
    <t>-579.631942520599 188.031183539935 -301.01073594434</t>
  </si>
  <si>
    <t>-587.126763019265 184.599240434686 -384.498447434873</t>
  </si>
  <si>
    <t>-593.266433190475 181.667632078633 -468.115735314725</t>
  </si>
  <si>
    <t>-600.733449416794 177.867595916035 -590.48691709257</t>
  </si>
  <si>
    <t>-586.234084463442 177.510899410649 -667.492495549381</t>
  </si>
  <si>
    <t>-601.530965049179 210.622070117525 -537.508234712546</t>
  </si>
  <si>
    <t>-624.501155144236 363.667138369979 -517.833365359428</t>
  </si>
  <si>
    <t>-660.384314241958 429.682558094881 -245.927249168626</t>
  </si>
  <si>
    <t>-438.250884115533 434.84314269722 -178.261470944782</t>
  </si>
  <si>
    <t>-593.383060260895 148.447719119913 -536.074752561784</t>
  </si>
  <si>
    <t>-402.686637765661 82.2460356975685 -301.151879444151</t>
  </si>
  <si>
    <t>-587.925436415438 286.192009399344 -102.068104852631</t>
  </si>
  <si>
    <t>-605.1563515107 291.822224679778 313.11134384422</t>
  </si>
  <si>
    <t>-628.994242950248 322.571780411472 774.531355695177</t>
  </si>
  <si>
    <t>-478.149618343056 326.828922364773 830.31314187524</t>
  </si>
  <si>
    <t>-521.638690094753 112.992929320821 -100.001108600966</t>
  </si>
  <si>
    <t>-525.550313300399 93.4357585280018 315.095055569146</t>
  </si>
  <si>
    <t>-563.762756348572 42.4013709700309 773.898410815174</t>
  </si>
  <si>
    <t>-412.115610106139 56.9834417074544 825.612200237287</t>
  </si>
  <si>
    <t>9763-20170724T121007.607887100.bin</t>
  </si>
  <si>
    <t>-555.105079748527 199.283138137189 -99.451238532534</t>
  </si>
  <si>
    <t>-570.942718192867 191.905315179297 -208.77765596931</t>
  </si>
  <si>
    <t>-580.262813103726 187.653219808465 -301.086251167478</t>
  </si>
  <si>
    <t>-587.935080087196 184.241090315624 -384.558593620537</t>
  </si>
  <si>
    <t>-594.284377344696 181.340612544983 -468.161252620294</t>
  </si>
  <si>
    <t>-602.092551112001 177.599803639037 -590.513040151621</t>
  </si>
  <si>
    <t>-587.739389340627 177.288413196751 -667.546260848047</t>
  </si>
  <si>
    <t>-602.687587932399 210.335719254864 -537.520086848849</t>
  </si>
  <si>
    <t>-625.505097008203 363.394958007493 -517.805202728611</t>
  </si>
  <si>
    <t>-662.094180034062 430.41290906175 -246.238679610309</t>
  </si>
  <si>
    <t>-439.881952002165 436.016141393079 -178.867477453423</t>
  </si>
  <si>
    <t>-594.645244023711 148.146537040958 -536.13203744604</t>
  </si>
  <si>
    <t>-403.615056698689 81.6460142000064 -301.106012149472</t>
  </si>
  <si>
    <t>-588.257167868063 285.85085719352 -102.136155490313</t>
  </si>
  <si>
    <t>-605.351808495617 291.632119332862 313.046878896138</t>
  </si>
  <si>
    <t>-629.037396103852 322.499325226928 774.503422714369</t>
  </si>
  <si>
    <t>-478.181028139966 326.409315065024 830.27878147033</t>
  </si>
  <si>
    <t>-522.052557206471 112.588374780144 -100.149168605182</t>
  </si>
  <si>
    <t>-525.772642246394 93.2590969446401 314.959481061761</t>
  </si>
  <si>
    <t>-563.912192937028 42.3788091616541 773.751418653103</t>
  </si>
  <si>
    <t>-412.17077538224 57.1179509940007 825.143169067437</t>
  </si>
  <si>
    <t>9763-20170724T121007.639973800.bin</t>
  </si>
  <si>
    <t>-555.243027995301 198.932353733614 -99.4914312961962</t>
  </si>
  <si>
    <t>-571.118711518758 191.551671835235 -208.811989938288</t>
  </si>
  <si>
    <t>-580.519990889786 187.312624597408 -301.113057456429</t>
  </si>
  <si>
    <t>-588.285036394568 183.920235322028 -384.577630472776</t>
  </si>
  <si>
    <t>-594.745945517818 181.048494677825 -468.172692492282</t>
  </si>
  <si>
    <t>-602.737589158611 177.360066582029 -590.514216254014</t>
  </si>
  <si>
    <t>-588.462079713552 177.086295421665 -667.562014230673</t>
  </si>
  <si>
    <t>-603.22491173762 210.077205798103 -537.508562648604</t>
  </si>
  <si>
    <t>-625.96433868617 363.146987070793 -517.766363350132</t>
  </si>
  <si>
    <t>-662.88442491707 430.895426823598 -246.42578872361</t>
  </si>
  <si>
    <t>-440.640013705602 436.618932008251 -179.171176099761</t>
  </si>
  <si>
    <t>-595.23687775082 147.880090736613 -536.155198393077</t>
  </si>
  <si>
    <t>-403.902510117353 81.3297370255996 -301.05366952335</t>
  </si>
  <si>
    <t>-588.339219462154 285.568975498597 -102.166787923452</t>
  </si>
  <si>
    <t>-605.369926099963 291.464940684929 313.01726026398</t>
  </si>
  <si>
    <t>-629.024562097689 322.49748374327 774.484172773302</t>
  </si>
  <si>
    <t>-478.174824533971 326.616231399435 830.262373931535</t>
  </si>
  <si>
    <t>-522.250560853633 112.151776978836 -100.216324185563</t>
  </si>
  <si>
    <t>-525.929859355281 92.9855410024084 314.900237833615</t>
  </si>
  <si>
    <t>-564.028726208616 42.3278073619033 773.705557047853</t>
  </si>
  <si>
    <t>-412.208129835172 57.0948348364836 824.854831661377</t>
  </si>
  <si>
    <t>9763-20170724T121007.710191500.bin</t>
  </si>
  <si>
    <t>-555.514619047442 198.201220425389 -99.557500151256</t>
  </si>
  <si>
    <t>-571.463548738775 190.823384593922 -208.867566003597</t>
  </si>
  <si>
    <t>-581.035977077152 186.608905305764 -301.152134425081</t>
  </si>
  <si>
    <t>-588.998970554296 183.252860632882 -384.599559415198</t>
  </si>
  <si>
    <t>-595.700877679391 180.431784771237 -468.177418351373</t>
  </si>
  <si>
    <t>-604.091145088045 176.836282514529 -590.494941438488</t>
  </si>
  <si>
    <t>-589.986372868205 176.6387645656 -667.574434022044</t>
  </si>
  <si>
    <t>-604.368529287979 209.517680912555 -537.465938885299</t>
  </si>
  <si>
    <t>-626.998490125574 362.59298925992 -517.655979191791</t>
  </si>
  <si>
    <t>-664.448662694893 431.576163674853 -246.699554984956</t>
  </si>
  <si>
    <t>-442.13092243075 437.820924271379 -179.734159812488</t>
  </si>
  <si>
    <t>-596.450539834803 147.310442568067 -536.180378497236</t>
  </si>
  <si>
    <t>-404.931900720167 80.7487012564975 -300.77344857796</t>
  </si>
  <si>
    <t>-588.51212543699 284.927927229785 -102.202705174584</t>
  </si>
  <si>
    <t>-605.430466643132 291.071755497611 312.982301015462</t>
  </si>
  <si>
    <t>-629.017146509707 322.443578113818 774.456265038596</t>
  </si>
  <si>
    <t>-478.172955356964 326.587068625021 830.247614264992</t>
  </si>
  <si>
    <t>-522.670735271781 111.368491912593 -100.320463062619</t>
  </si>
  <si>
    <t>-526.209124835229 92.4531743038738 314.808814013737</t>
  </si>
  <si>
    <t>-564.261020563534 42.3159352237337 773.645565273284</t>
  </si>
  <si>
    <t>-412.306407231745 57.2571638023637 824.344440932837</t>
  </si>
  <si>
    <t>9763-20170724T121007.741276100.bin</t>
  </si>
  <si>
    <t>-555.648534378604 197.870976014502 -99.5781142797022</t>
  </si>
  <si>
    <t>-571.638139068707 190.492203222369 -208.882215270635</t>
  </si>
  <si>
    <t>-581.291088377433 186.296652135966 -301.159178379201</t>
  </si>
  <si>
    <t>-589.345076293958 182.966948183212 -384.598935224517</t>
  </si>
  <si>
    <t>-596.155503898858 180.182897986811 -468.169263180322</t>
  </si>
  <si>
    <t>-604.723504570109 176.652943181869 -590.476555651368</t>
  </si>
  <si>
    <t>-590.709764085931 176.504394635677 -667.572512166624</t>
  </si>
  <si>
    <t>-604.911752271879 209.307277547838 -537.430335889005</t>
  </si>
  <si>
    <t>-627.533193646277 362.381117671805 -517.592658558685</t>
  </si>
  <si>
    <t>-665.200404047628 431.857496402309 -246.792317535524</t>
  </si>
  <si>
    <t>-442.865776899208 438.44259789826 -179.915727382563</t>
  </si>
  <si>
    <t>-597.016162797203 147.096414086711 -536.188011691469</t>
  </si>
  <si>
    <t>-405.554424939995 80.4753942836091 -300.56883878192</t>
  </si>
  <si>
    <t>-588.618034935874 284.6163621103 -102.207709627238</t>
  </si>
  <si>
    <t>-605.473475778376 290.91164489628 312.977632568517</t>
  </si>
  <si>
    <t>-629.017290076186 322.401595073843 774.449757903523</t>
  </si>
  <si>
    <t>-478.175183422903 326.428475122425 830.255271170856</t>
  </si>
  <si>
    <t>-522.825634406747 111.03644893892 -100.348913829783</t>
  </si>
  <si>
    <t>-526.309354637716 92.2622745672847 314.787225462808</t>
  </si>
  <si>
    <t>-564.333383194314 42.3525419582645 773.644237258689</t>
  </si>
  <si>
    <t>-412.380301618943 57.7776513769736 824.202376357195</t>
  </si>
  <si>
    <t>9763-20170724T121007.806042400.bin</t>
  </si>
  <si>
    <t>-555.80428804753 197.359917349523 -99.5968501390721</t>
  </si>
  <si>
    <t>-571.838553278989 189.949311220653 -208.892382218957</t>
  </si>
  <si>
    <t>-581.591270364204 185.763489693068 -301.159376750433</t>
  </si>
  <si>
    <t>-589.759006245084 182.459367090811 -384.58894131229</t>
  </si>
  <si>
    <t>-596.706244833282 179.718252593353 -468.149427850478</t>
  </si>
  <si>
    <t>-605.498550754784 176.271677320921 -590.443098424359</t>
  </si>
  <si>
    <t>-591.632188361351 176.217354420122 -667.566017642519</t>
  </si>
  <si>
    <t>-605.586033944337 208.89040818491 -537.37460550732</t>
  </si>
  <si>
    <t>-628.322352495498 361.940968335645 -517.497524137989</t>
  </si>
  <si>
    <t>-666.441247896596 431.991976778027 -246.908389860295</t>
  </si>
  <si>
    <t>-444.117705324781 439.193673569879 -180.058682951734</t>
  </si>
  <si>
    <t>-597.695055438791 146.677819533698 -536.188770133147</t>
  </si>
  <si>
    <t>-406.544994163852 79.4016452681167 -299.84004886106</t>
  </si>
  <si>
    <t>-588.807950168106 284.111197445428 -102.223440783932</t>
  </si>
  <si>
    <t>-605.510102357249 290.647658466711 312.964341723579</t>
  </si>
  <si>
    <t>-629.001423398863 322.374725755185 774.435319863915</t>
  </si>
  <si>
    <t>-478.170418532796 326.625931952857 830.254077660233</t>
  </si>
  <si>
    <t>-522.936329480697 110.537694238787 -100.354618413646</t>
  </si>
  <si>
    <t>-526.370092815907 91.9055893075133 314.788280786414</t>
  </si>
  <si>
    <t>-564.384072814482 42.4111581224747 773.688272566744</t>
  </si>
  <si>
    <t>-412.36171776749 57.5625322626984 824.120882806126</t>
  </si>
  <si>
    <t>9763-20170724T121007.839634800.bin</t>
  </si>
  <si>
    <t>-555.864185188365 197.170310447898 -99.593488443767</t>
  </si>
  <si>
    <t>-571.909242126601 189.736581988806 -208.885696434998</t>
  </si>
  <si>
    <t>-581.691918489603 185.545288493215 -301.1493112714</t>
  </si>
  <si>
    <t>-589.894402521682 182.242183158696 -384.575487219637</t>
  </si>
  <si>
    <t>-596.883794764541 179.508466645203 -468.132848688394</t>
  </si>
  <si>
    <t>-605.745413220288 176.079922760734 -590.421971692182</t>
  </si>
  <si>
    <t>-591.939116789415 176.064982164945 -667.555605038106</t>
  </si>
  <si>
    <t>-605.801139108605 208.691095487553 -537.348905790993</t>
  </si>
  <si>
    <t>-628.59896649758 361.739994820718 -517.50848821477</t>
  </si>
  <si>
    <t>-666.916095313506 431.989909544333 -246.999022106678</t>
  </si>
  <si>
    <t>-444.611569730961 439.28752028971 -180.096621552806</t>
  </si>
  <si>
    <t>-597.912874304675 146.477490225695 -536.176268521977</t>
  </si>
  <si>
    <t>-407.119040742862 78.747975783107 -299.537922173127</t>
  </si>
  <si>
    <t>-588.925726106243 283.878082583924 -102.223042502134</t>
  </si>
  <si>
    <t>-605.535883447995 290.532314594875 312.966653293751</t>
  </si>
  <si>
    <t>-629.006668832424 322.338736824514 774.434304641832</t>
  </si>
  <si>
    <t>-478.176724402159 326.490833299794 830.263542845113</t>
  </si>
  <si>
    <t>-522.942003053095 110.373265232847 -100.336355257004</t>
  </si>
  <si>
    <t>-526.336623948361 91.7482454275996 314.807324687675</t>
  </si>
  <si>
    <t>-564.347013839006 42.3453771915595 773.719991686081</t>
  </si>
  <si>
    <t>-412.271815584801 56.8944581690191 824.17087672809</t>
  </si>
  <si>
    <t>9763-20170724T121007.874802000.bin</t>
  </si>
  <si>
    <t>-555.95420656453 197.070898725355 -99.573620818813</t>
  </si>
  <si>
    <t>-572.009056631786 189.612532447731 -208.862685889498</t>
  </si>
  <si>
    <t>-581.818120013084 185.416621252793 -301.123311071326</t>
  </si>
  <si>
    <t>-590.051247610129 182.115001867457 -384.54649763422</t>
  </si>
  <si>
    <t>-597.077352723216 179.389826293684 -468.101074231267</t>
  </si>
  <si>
    <t>-605.999385257647 175.980589040736 -590.386236092875</t>
  </si>
  <si>
    <t>-592.236704634201 176.002262432677 -667.527669722566</t>
  </si>
  <si>
    <t>-606.024267181616 208.583682661492 -537.308430394124</t>
  </si>
  <si>
    <t>-628.806418181178 361.638294385361 -517.503766034464</t>
  </si>
  <si>
    <t>-667.198391845516 431.943166332906 -247.019173056959</t>
  </si>
  <si>
    <t>-444.903899938188 439.305609247931 -180.0905138371</t>
  </si>
  <si>
    <t>-598.144781685067 146.369077515512 -536.1487796913</t>
  </si>
  <si>
    <t>-407.540749989977 78.2053583554166 -299.162579084019</t>
  </si>
  <si>
    <t>-589.077991165488 283.707019007735 -102.214523393742</t>
  </si>
  <si>
    <t>-605.594301238053 290.468235254451 312.977162109603</t>
  </si>
  <si>
    <t>-629.005786256118 322.325993321054 774.436387071549</t>
  </si>
  <si>
    <t>-478.176598651453 326.592901007565 830.259254126522</t>
  </si>
  <si>
    <t>-522.976748133182 110.342772620238 -100.311121275105</t>
  </si>
  <si>
    <t>-526.28107437739 91.7394891020267 314.834126709843</t>
  </si>
  <si>
    <t>-564.290472060641 42.3853942606049 773.751853065294</t>
  </si>
  <si>
    <t>-412.294884242807 57.4973156675478 824.276970530059</t>
  </si>
  <si>
    <t>9763-20170724T121007.941481600.bin</t>
  </si>
  <si>
    <t>-556.261464681657 197.029428424183 -99.5020033094164</t>
  </si>
  <si>
    <t>-572.363802823418 189.508045060436 -208.779806686556</t>
  </si>
  <si>
    <t>-582.237471972139 185.301630838104 -301.033030734354</t>
  </si>
  <si>
    <t>-590.536850361087 182.007256020376 -384.450047208038</t>
  </si>
  <si>
    <t>-597.636634289629 179.306027924016 -467.998968460667</t>
  </si>
  <si>
    <t>-606.673173408536 175.951406388203 -590.27743049033</t>
  </si>
  <si>
    <t>-592.971971854111 176.022882609207 -667.429783258318</t>
  </si>
  <si>
    <t>-606.659573461437 208.529753731664 -537.184115238167</t>
  </si>
  <si>
    <t>-629.435391566448 361.594584477118 -517.418286518297</t>
  </si>
  <si>
    <t>-667.617980120497 431.993697222402 -246.928526680896</t>
  </si>
  <si>
    <t>-445.357753059451 439.340359880427 -179.884289910236</t>
  </si>
  <si>
    <t>-598.75640004987 146.317302673146 -536.061388277705</t>
  </si>
  <si>
    <t>-408.795087326556 78.0915815161666 -298.90105522706</t>
  </si>
  <si>
    <t>-589.550403123315 283.509881219795 -102.185200715187</t>
  </si>
  <si>
    <t>-605.67398886978 290.444272944116 313.019018630832</t>
  </si>
  <si>
    <t>-629.021435231532 322.253240228026 774.45550985834</t>
  </si>
  <si>
    <t>-478.188727556347 326.431529142006 830.275341047676</t>
  </si>
  <si>
    <t>-523.133453361744 110.458807569792 -100.221790742871</t>
  </si>
  <si>
    <t>-526.138850687085 91.9313616319464 314.929121192666</t>
  </si>
  <si>
    <t>-563.99540022769 42.3760382138958 773.824754841876</t>
  </si>
  <si>
    <t>-412.205141014128 58.022090197087 824.802431399808</t>
  </si>
  <si>
    <t>9763-20170724T121007.978144600.bin</t>
  </si>
  <si>
    <t>-556.443213562079 197.095689196272 -99.4778433204723</t>
  </si>
  <si>
    <t>-572.554571279027 189.543442499851 -208.752134466105</t>
  </si>
  <si>
    <t>-582.411775057128 185.333598994965 -301.007071949994</t>
  </si>
  <si>
    <t>-590.685408909045 182.043760039477 -384.426809268223</t>
  </si>
  <si>
    <t>-597.74841571438 179.353844918682 -467.979246677899</t>
  </si>
  <si>
    <t>-606.718602301974 176.022699764822 -590.263166144027</t>
  </si>
  <si>
    <t>-593.004872202755 176.117552784912 -667.413228478348</t>
  </si>
  <si>
    <t>-606.744027505521 208.589406771231 -537.162827119102</t>
  </si>
  <si>
    <t>-629.521780529408 361.657080840315 -517.432188373945</t>
  </si>
  <si>
    <t>-667.558462699956 432.122968277052 -246.939260310759</t>
  </si>
  <si>
    <t>-445.303293790438 439.739909197658 -179.908409210302</t>
  </si>
  <si>
    <t>-598.821055755574 146.379494156564 -536.049284430623</t>
  </si>
  <si>
    <t>-409.268821386597 78.6945516804562 -298.933187978832</t>
  </si>
  <si>
    <t>-589.838495396307 283.437477351953 -102.164874928623</t>
  </si>
  <si>
    <t>-605.793442415824 290.428241367174 313.044965702704</t>
  </si>
  <si>
    <t>-629.036823266881 322.198102882021 774.476240022415</t>
  </si>
  <si>
    <t>-478.199907437384 326.308645355547 830.289762232428</t>
  </si>
  <si>
    <t>-523.198248605125 110.665555993915 -100.172524647816</t>
  </si>
  <si>
    <t>-526.074892349672 92.0485634542188 314.975280171069</t>
  </si>
  <si>
    <t>-563.70634408646 42.3567847470226 773.887852858461</t>
  </si>
  <si>
    <t>-412.068408387409 57.9490071668451 825.333155588474</t>
  </si>
  <si>
    <t>9763-20170724T121008.036301400.bin</t>
  </si>
  <si>
    <t>-556.759142730589 197.335937538754 -99.4132889211144</t>
  </si>
  <si>
    <t>-572.762988521543 189.75149732944 -208.701302827191</t>
  </si>
  <si>
    <t>-582.562334263427 185.493530351322 -300.960019561934</t>
  </si>
  <si>
    <t>-590.796948486136 182.150284364416 -384.381527075498</t>
  </si>
  <si>
    <t>-597.834399469333 179.398808254465 -467.934087716362</t>
  </si>
  <si>
    <t>-606.782306147085 175.968935561703 -590.216986446575</t>
  </si>
  <si>
    <t>-593.035004540752 176.069166578009 -667.361144452918</t>
  </si>
  <si>
    <t>-606.846256350366 208.574718425475 -537.140813603501</t>
  </si>
  <si>
    <t>-629.777213401894 361.646150717787 -517.634858217609</t>
  </si>
  <si>
    <t>-667.473700360365 432.434501311055 -247.178550454923</t>
  </si>
  <si>
    <t>-445.207170318641 440.462276264781 -180.233267118169</t>
  </si>
  <si>
    <t>-598.865923540668 146.372899283474 -535.979867281581</t>
  </si>
  <si>
    <t>-409.377003926401 80.0809517253592 -298.434575020919</t>
  </si>
  <si>
    <t>-590.425787710882 283.341607622887 -102.129733881829</t>
  </si>
  <si>
    <t>-606.060831425596 290.437353993546 313.090435372775</t>
  </si>
  <si>
    <t>-629.04748353728 322.134817075246 774.514804176158</t>
  </si>
  <si>
    <t>-478.204683400926 326.289079341211 830.309111937793</t>
  </si>
  <si>
    <t>-523.192615454408 111.226118428338 -100.061720176719</t>
  </si>
  <si>
    <t>-526.079401728851 92.2305897119863 315.068922276425</t>
  </si>
  <si>
    <t>-563.265326073733 42.2676501763522 773.998678261956</t>
  </si>
  <si>
    <t>-411.871287242384 57.928769751649 826.136933537549</t>
  </si>
  <si>
    <t>9763-20170724T121008.106071300.bin</t>
  </si>
  <si>
    <t>-557.062917976163 197.776160885735 -99.3624104502354</t>
  </si>
  <si>
    <t>-572.982169401485 190.194026113048 -208.662783432525</t>
  </si>
  <si>
    <t>-582.722420811271 185.878566123916 -300.925093886283</t>
  </si>
  <si>
    <t>-590.909544080836 182.458137631249 -384.348209373624</t>
  </si>
  <si>
    <t>-597.907129288299 179.60475026129 -467.900774775288</t>
  </si>
  <si>
    <t>-606.806107465996 175.99922478006 -590.182194746998</t>
  </si>
  <si>
    <t>-592.977562543773 176.046833846331 -667.311779065283</t>
  </si>
  <si>
    <t>-606.950523770439 208.67364124011 -537.148260027832</t>
  </si>
  <si>
    <t>-630.170316693701 361.742496338837 -517.951897178793</t>
  </si>
  <si>
    <t>-667.236065394363 433.530056049493 -247.671900444086</t>
  </si>
  <si>
    <t>-444.828883691998 442.210668293014 -181.277490890435</t>
  </si>
  <si>
    <t>-598.852136295905 146.488806732413 -535.904005207552</t>
  </si>
  <si>
    <t>-409.314140759165 81.7573440267201 -297.071757453275</t>
  </si>
  <si>
    <t>-591.010749663323 283.513592244218 -102.102434990702</t>
  </si>
  <si>
    <t>-606.446243938703 290.614705519483 313.125108961361</t>
  </si>
  <si>
    <t>-629.059107135405 322.090645392479 774.552935373035</t>
  </si>
  <si>
    <t>-478.211081706344 326.244892669978 830.33314180918</t>
  </si>
  <si>
    <t>-523.273264449933 111.943424019558 -100.030411906134</t>
  </si>
  <si>
    <t>-526.296796000509 92.5829450336259 315.082395267792</t>
  </si>
  <si>
    <t>-563.095315275101 42.3890890469331 773.971995714071</t>
  </si>
  <si>
    <t>-411.88792482598 58.8618688402216 826.400842163687</t>
  </si>
  <si>
    <t>9763-20170724T121008.138659400.bin</t>
  </si>
  <si>
    <t>-557.196734814818 198.045386703685 -99.3709658274507</t>
  </si>
  <si>
    <t>-573.123813193367 190.442881912631 -208.668918593879</t>
  </si>
  <si>
    <t>-582.863265736351 186.096291551984 -300.929886095201</t>
  </si>
  <si>
    <t>-591.046904906419 182.640278537193 -384.351765904309</t>
  </si>
  <si>
    <t>-598.038918259288 179.744734201819 -467.903252493558</t>
  </si>
  <si>
    <t>-606.927706274891 176.069964291893 -590.18333812556</t>
  </si>
  <si>
    <t>-593.053402764469 176.080432270438 -667.304817622997</t>
  </si>
  <si>
    <t>-607.127402847277 208.768078516 -537.164056023353</t>
  </si>
  <si>
    <t>-630.630614135885 361.808689389603 -518.137073177596</t>
  </si>
  <si>
    <t>-667.24921877686 434.197790685639 -247.956784619446</t>
  </si>
  <si>
    <t>-444.78194486696 443.518341997335 -181.850728427523</t>
  </si>
  <si>
    <t>-598.927352936721 146.596963400207 -535.891799178642</t>
  </si>
  <si>
    <t>-409.539596710005 82.9722168961316 -296.769634937491</t>
  </si>
  <si>
    <t>-591.294016633551 283.700399502711 -102.119089926615</t>
  </si>
  <si>
    <t>-606.533052896873 290.743213935513 313.116635698225</t>
  </si>
  <si>
    <t>-629.058238405391 322.073284732005 774.56755529816</t>
  </si>
  <si>
    <t>-478.209382338044 326.27197239284 830.342442117394</t>
  </si>
  <si>
    <t>-523.267730271363 112.284952925891 -100.04773980134</t>
  </si>
  <si>
    <t>-526.35484695312 92.8087682662986 315.059239702174</t>
  </si>
  <si>
    <t>-563.039486634119 42.3888399282639 773.93852062922</t>
  </si>
  <si>
    <t>-411.811149997461 58.4301939261975 826.440739606575</t>
  </si>
  <si>
    <t>9763-20170724T121008.176807300.bin</t>
  </si>
  <si>
    <t>-557.346146458698 198.341301639871 -99.3912350338654</t>
  </si>
  <si>
    <t>-573.303586750538 190.71538835139 -208.682973633296</t>
  </si>
  <si>
    <t>-583.059566296515 186.337539114978 -300.940767824696</t>
  </si>
  <si>
    <t>-591.254785337063 182.846737383679 -384.360171923548</t>
  </si>
  <si>
    <t>-598.255173957956 179.911304082832 -467.909658995602</t>
  </si>
  <si>
    <t>-607.153389711355 176.171999434108 -590.187106676824</t>
  </si>
  <si>
    <t>-593.235371742346 176.147849678754 -667.30059370825</t>
  </si>
  <si>
    <t>-607.404369430262 208.89085327787 -537.18071192869</t>
  </si>
  <si>
    <t>-631.198549043895 361.911908087173 -518.300453854678</t>
  </si>
  <si>
    <t>-667.475744746805 434.960497654835 -248.251437613362</t>
  </si>
  <si>
    <t>-444.923582535222 445.142020276413 -182.559734640407</t>
  </si>
  <si>
    <t>-599.093417059773 146.735024541447 -535.884846160745</t>
  </si>
  <si>
    <t>-409.823245383874 84.0424424513117 -296.652183928261</t>
  </si>
  <si>
    <t>-591.592095979136 283.949618646272 -102.127465125113</t>
  </si>
  <si>
    <t>-606.596381638119 290.900676449166 313.11842562658</t>
  </si>
  <si>
    <t>-629.056363902691 322.07369160478 774.578804531898</t>
  </si>
  <si>
    <t>-478.206933486108 326.342262845604 830.346698116231</t>
  </si>
  <si>
    <t>-523.280676528995 112.610730914952 -100.064648335475</t>
  </si>
  <si>
    <t>-526.316268377807 93.0779840819118 315.039956671556</t>
  </si>
  <si>
    <t>-563.008191377877 42.3464154370981 773.883015433624</t>
  </si>
  <si>
    <t>-411.764666714551 58.2848383717972 826.372951827655</t>
  </si>
  <si>
    <t>9763-20170724T121008.241982900.bin</t>
  </si>
  <si>
    <t>-557.623604290799 198.97332633502 -99.4554327709625</t>
  </si>
  <si>
    <t>-573.646858818683 191.308161587295 -208.734933128025</t>
  </si>
  <si>
    <t>-583.396307885293 186.868060253214 -300.990458350283</t>
  </si>
  <si>
    <t>-591.561032980968 183.304897202866 -384.409772389538</t>
  </si>
  <si>
    <t>-598.50750858366 180.281866537 -467.960593226234</t>
  </si>
  <si>
    <t>-607.301830380723 176.396550579532 -590.240916928321</t>
  </si>
  <si>
    <t>-593.273211498281 176.331988457614 -667.334434198014</t>
  </si>
  <si>
    <t>-607.689719857911 209.166281897262 -537.266901506045</t>
  </si>
  <si>
    <t>-632.077293378021 362.14467906145 -518.790057844393</t>
  </si>
  <si>
    <t>-667.88497836859 436.838080657886 -249.128589719649</t>
  </si>
  <si>
    <t>-445.138085627238 449.190368069365 -184.477310251728</t>
  </si>
  <si>
    <t>-599.196199143441 147.036422401004 -535.903640769083</t>
  </si>
  <si>
    <t>-409.646753769445 85.2158837017437 -296.565427018439</t>
  </si>
  <si>
    <t>-592.082592413319 284.469320441135 -102.139446397141</t>
  </si>
  <si>
    <t>-606.872549901568 291.196789312021 313.117853423599</t>
  </si>
  <si>
    <t>-629.080607072973 322.049663137364 774.597389416413</t>
  </si>
  <si>
    <t>-478.218915390734 326.181687158209 830.342348574503</t>
  </si>
  <si>
    <t>-523.329073702515 113.322782497244 -100.137765112564</t>
  </si>
  <si>
    <t>-526.27260049089 93.6726120316634 314.962029870665</t>
  </si>
  <si>
    <t>-563.013170445956 42.3468891429309 773.734407016749</t>
  </si>
  <si>
    <t>-411.73854203318 58.2503358339789 826.145200478081</t>
  </si>
  <si>
    <t>9763-20170724T121008.306691400.bin</t>
  </si>
  <si>
    <t>-558.001471735524 199.716249677004 -99.5316582496232</t>
  </si>
  <si>
    <t>-573.998997901774 192.022668377522 -208.812891173182</t>
  </si>
  <si>
    <t>-583.710624032177 187.509611333861 -301.068812280894</t>
  </si>
  <si>
    <t>-591.835672264645 183.858683529551 -384.488225464971</t>
  </si>
  <si>
    <t>-598.738220876812 180.726189525847 -468.038642065023</t>
  </si>
  <si>
    <t>-607.464501353781 176.657143829797 -590.317835500576</t>
  </si>
  <si>
    <t>-593.323326785453 176.536340577232 -667.390698354613</t>
  </si>
  <si>
    <t>-607.930344160386 209.49979139178 -537.389793807171</t>
  </si>
  <si>
    <t>-632.523648286228 362.478111866648 -519.247866781213</t>
  </si>
  <si>
    <t>-667.856215176556 439.381380725079 -250.145428467416</t>
  </si>
  <si>
    <t>-444.998146846539 453.260110568601 -186.191288218729</t>
  </si>
  <si>
    <t>-599.340642361407 147.385342837269 -535.935824054861</t>
  </si>
  <si>
    <t>-408.638451904561 85.1672938956945 -295.632776070366</t>
  </si>
  <si>
    <t>-592.575065901211 285.144720006104 -102.209835580597</t>
  </si>
  <si>
    <t>-607.200452030242 291.552017228582 313.058387939143</t>
  </si>
  <si>
    <t>-629.099875902001 322.070343044476 774.589318282999</t>
  </si>
  <si>
    <t>-478.22317723232 326.2402202159 830.290661208392</t>
  </si>
  <si>
    <t>-523.5861568495 114.129992954671 -100.22515645516</t>
  </si>
  <si>
    <t>-526.443794282452 94.2211843354958 314.862922986364</t>
  </si>
  <si>
    <t>-563.190003264638 42.4975864275102 773.574024383043</t>
  </si>
  <si>
    <t>-411.864719969736 58.8795745751945 825.690364191979</t>
  </si>
  <si>
    <t>9763-20170724T121008.343289900.bin</t>
  </si>
  <si>
    <t>-558.253266652472 199.909709219676 -99.5881845402179</t>
  </si>
  <si>
    <t>-574.180654119272 192.221606477607 -208.880188165059</t>
  </si>
  <si>
    <t>-583.849558911888 187.684640969967 -301.139217664702</t>
  </si>
  <si>
    <t>-591.943579567581 184.00019475644 -384.560240763652</t>
  </si>
  <si>
    <t>-598.823126209702 180.823397652992 -468.110868297797</t>
  </si>
  <si>
    <t>-607.525327752407 176.677825810657 -590.389401482448</t>
  </si>
  <si>
    <t>-593.336096454466 176.511527121514 -667.453302783358</t>
  </si>
  <si>
    <t>-608.022032565398 209.55074947883 -537.480325123702</t>
  </si>
  <si>
    <t>-632.74527324852 362.528227068949 -519.510755533908</t>
  </si>
  <si>
    <t>-667.799587779471 440.841266626598 -250.77880153461</t>
  </si>
  <si>
    <t>-444.897473113654 455.148216980794 -187.072830361375</t>
  </si>
  <si>
    <t>-599.391728955755 147.442979652742 -535.9888391709</t>
  </si>
  <si>
    <t>-408.145836420832 84.9212522294042 -294.938997569303</t>
  </si>
  <si>
    <t>-592.828018209856 285.440672110534 -102.26754059637</t>
  </si>
  <si>
    <t>-607.387762822471 291.673530311105 313.005641125771</t>
  </si>
  <si>
    <t>-629.126456880738 322.075393617733 774.571048259194</t>
  </si>
  <si>
    <t>-478.238580489386 326.043265079407 830.256943938224</t>
  </si>
  <si>
    <t>-523.822346244315 114.170183981825 -100.28997144781</t>
  </si>
  <si>
    <t>-526.640772514944 94.1950387810139 314.795180570669</t>
  </si>
  <si>
    <t>-563.33576866552 42.4060580104604 773.50893695225</t>
  </si>
  <si>
    <t>-411.846082430361 58.2481943794762 825.313447901169</t>
  </si>
  <si>
    <t>9763-20170724T121008.404998900.bin</t>
  </si>
  <si>
    <t>-558.880803849751 200.25567860326 -99.7316444098404</t>
  </si>
  <si>
    <t>-574.627672806434 192.6223083963 -209.053590002154</t>
  </si>
  <si>
    <t>-584.186478841366 188.051617429521 -301.322607638437</t>
  </si>
  <si>
    <t>-592.200179866702 184.306585079651 -384.748379335544</t>
  </si>
  <si>
    <t>-599.020523551221 181.039093944359 -468.300572062614</t>
  </si>
  <si>
    <t>-607.660418284855 176.730127445739 -590.57766012112</t>
  </si>
  <si>
    <t>-593.394022490243 176.46261502921 -667.627125151374</t>
  </si>
  <si>
    <t>-608.202070622622 209.67131347109 -537.711687387114</t>
  </si>
  <si>
    <t>-633.009359834694 362.690814716197 -520.135340691543</t>
  </si>
  <si>
    <t>-667.914860226923 444.104549043253 -252.30692716806</t>
  </si>
  <si>
    <t>-444.913612311437 459.019910931768 -189.089181360897</t>
  </si>
  <si>
    <t>-599.536537630113 147.570365701444 -536.135461260644</t>
  </si>
  <si>
    <t>-407.445337725155 84.5697740258829 -293.33220639963</t>
  </si>
  <si>
    <t>-593.317173803569 286.037501228782 -102.38878771688</t>
  </si>
  <si>
    <t>-607.909120319476 291.937328417532 312.88802890775</t>
  </si>
  <si>
    <t>-629.165698867152 322.147717160201 774.511296759984</t>
  </si>
  <si>
    <t>-478.255811766168 326.207855193019 830.131163603382</t>
  </si>
  <si>
    <t>-524.574902477298 114.348870748493 -100.461816724322</t>
  </si>
  <si>
    <t>-527.108665931306 94.2813690570665 314.62065252309</t>
  </si>
  <si>
    <t>-563.753702707769 42.4239735408948 773.346268927133</t>
  </si>
  <si>
    <t>-412.026322529396 58.3988660603486 824.409151329508</t>
  </si>
  <si>
    <t>9763-20170724T121008.442098500.bin</t>
  </si>
  <si>
    <t>-559.208056068885 200.467326187567 -99.7873831288501</t>
  </si>
  <si>
    <t>-574.854971942431 192.871795716184 -209.126268649766</t>
  </si>
  <si>
    <t>-584.347737550336 188.264237855337 -301.400237153634</t>
  </si>
  <si>
    <t>-592.31124809118 184.458449925705 -384.828234351486</t>
  </si>
  <si>
    <t>-599.091926932674 181.103968128256 -468.380055976016</t>
  </si>
  <si>
    <t>-607.687039144752 176.638297913993 -590.654761182327</t>
  </si>
  <si>
    <t>-593.384391604735 176.278330270638 -667.697004663294</t>
  </si>
  <si>
    <t>-608.247131848942 209.647418752903 -537.831221947732</t>
  </si>
  <si>
    <t>-633.098632765156 362.692678345043 -520.503330949107</t>
  </si>
  <si>
    <t>-667.937755627459 445.548311293384 -253.108792426058</t>
  </si>
  <si>
    <t>-444.928137124531 460.966789936466 -190.041319463691</t>
  </si>
  <si>
    <t>-599.584035708398 147.548068619117 -536.172110847672</t>
  </si>
  <si>
    <t>-407.125971973341 84.135261117583 -292.485798618243</t>
  </si>
  <si>
    <t>-593.602260404102 286.322869511537 -102.446638770922</t>
  </si>
  <si>
    <t>-608.186648761588 292.075575991788 312.832527844623</t>
  </si>
  <si>
    <t>-629.190077578773 322.179353855541 774.483656440638</t>
  </si>
  <si>
    <t>-478.268096100105 326.287119319568 830.066845266128</t>
  </si>
  <si>
    <t>-524.929226211666 114.522343853938 -100.52166445107</t>
  </si>
  <si>
    <t>-527.327438269129 94.3787085104982 314.557926885007</t>
  </si>
  <si>
    <t>-563.887659693365 42.4413950402038 773.295565806383</t>
  </si>
  <si>
    <t>-412.07483391494 58.4526451631432 824.092294010009</t>
  </si>
  <si>
    <t>9763-20170724T121008.506338300.bin</t>
  </si>
  <si>
    <t>-559.880988025223 200.80113467783 -99.8813703574701</t>
  </si>
  <si>
    <t>-575.289024183468 193.29121209038 -209.260016282988</t>
  </si>
  <si>
    <t>-584.56719907815 188.612878029604 -301.552339974367</t>
  </si>
  <si>
    <t>-592.33555086699 184.684211335545 -384.992953804414</t>
  </si>
  <si>
    <t>-598.922514337684 181.147177458014 -468.552830339605</t>
  </si>
  <si>
    <t>-607.238596643325 176.348426933864 -590.834163744828</t>
  </si>
  <si>
    <t>-592.857157865424 175.751158956598 -667.860293978368</t>
  </si>
  <si>
    <t>-607.882262956087 209.506329521209 -538.104682737297</t>
  </si>
  <si>
    <t>-632.542658032036 362.625015716786 -521.279118200043</t>
  </si>
  <si>
    <t>-667.556277339734 448.577277107017 -254.886931017167</t>
  </si>
  <si>
    <t>-444.566097623168 464.390501787491 -191.848453146889</t>
  </si>
  <si>
    <t>-599.296860576358 147.401919993352 -536.251519800008</t>
  </si>
  <si>
    <t>-406.454972708931 82.8507023333291 -291.255707949434</t>
  </si>
  <si>
    <t>-594.281025981253 286.710111416431 -102.530180466355</t>
  </si>
  <si>
    <t>-608.94035416167 292.251445042355 312.749250668591</t>
  </si>
  <si>
    <t>-629.270172156826 322.17328103838 774.439227650154</t>
  </si>
  <si>
    <t>-478.311106041392 326.276738716191 829.922308706461</t>
  </si>
  <si>
    <t>-525.56790809793 114.79017777921 -100.622385475169</t>
  </si>
  <si>
    <t>-527.814100005958 94.3281615381552 314.442438736671</t>
  </si>
  <si>
    <t>-563.995072739078 42.4437215672594 773.252329451039</t>
  </si>
  <si>
    <t>-412.099346805697 58.5615782613729 823.767142635015</t>
  </si>
  <si>
    <t>9763-20170724T121008.543932200.bin</t>
  </si>
  <si>
    <t>-560.231467192889 200.898149851018 -99.9168213111684</t>
  </si>
  <si>
    <t>-575.526473781659 193.420988506851 -209.31353429046</t>
  </si>
  <si>
    <t>-584.689598231614 188.711716913102 -301.615842839804</t>
  </si>
  <si>
    <t>-592.347771193236 184.729738794116 -385.064136750314</t>
  </si>
  <si>
    <t>-598.819187550507 181.114195066687 -468.629555261835</t>
  </si>
  <si>
    <t>-606.961689310586 176.172253133095 -590.91700163695</t>
  </si>
  <si>
    <t>-592.524721049788 175.436038762327 -667.93153918412</t>
  </si>
  <si>
    <t>-607.65343705048 209.395464810457 -538.229465202809</t>
  </si>
  <si>
    <t>-632.162978550851 362.565218245169 -521.65465866395</t>
  </si>
  <si>
    <t>-667.266968765704 450.4981371006 -255.921381876055</t>
  </si>
  <si>
    <t>-444.277742094503 466.330440919335 -192.884313917126</t>
  </si>
  <si>
    <t>-599.124186239928 147.286174525833 -536.287350236509</t>
  </si>
  <si>
    <t>-406.054084420059 82.2427164226569 -290.536081944644</t>
  </si>
  <si>
    <t>-594.675283473131 286.823789898115 -102.57636005745</t>
  </si>
  <si>
    <t>-609.258757111014 292.320780157413 312.706329206968</t>
  </si>
  <si>
    <t>-629.310752306394 322.172293218543 774.421601838883</t>
  </si>
  <si>
    <t>-478.333545052717 326.283140012025 829.854597152834</t>
  </si>
  <si>
    <t>-525.854849416031 114.854376788453 -100.658278034569</t>
  </si>
  <si>
    <t>-528.004142342027 94.2996881655772 314.402490276137</t>
  </si>
  <si>
    <t>-564.01502398872 42.5192370568354 773.248602020508</t>
  </si>
  <si>
    <t>-412.085384697147 58.4547451034632 823.719061613673</t>
  </si>
  <si>
    <t>9763-20170724T121008.608604600.bin</t>
  </si>
  <si>
    <t>-561.043307741925 200.974934339955 -99.9723116269982</t>
  </si>
  <si>
    <t>-576.156994521288 193.552585872822 -209.398080175777</t>
  </si>
  <si>
    <t>-585.089281480046 188.782787875055 -301.719684016598</t>
  </si>
  <si>
    <t>-592.510573806844 184.700576655499 -385.184682335578</t>
  </si>
  <si>
    <t>-598.719032319255 180.936313494154 -468.76360045176</t>
  </si>
  <si>
    <t>-606.450439379723 175.722832676575 -591.066357863194</t>
  </si>
  <si>
    <t>-591.829672595247 174.712378917669 -668.043113382142</t>
  </si>
  <si>
    <t>-607.291762994694 209.066565251762 -538.457176623149</t>
  </si>
  <si>
    <t>-631.638783883053 362.322349701077 -522.395368256206</t>
  </si>
  <si>
    <t>-666.541273268188 454.936412416861 -258.230645280151</t>
  </si>
  <si>
    <t>-443.537406890094 470.198867726402 -195.10466965372</t>
  </si>
  <si>
    <t>-598.824233011216 146.954224251137 -536.344709228805</t>
  </si>
  <si>
    <t>-404.945445498533 80.9509115491996 -289.040945199478</t>
  </si>
  <si>
    <t>-595.619954995686 287.040086474857 -102.641244488493</t>
  </si>
  <si>
    <t>-609.873764927807 292.387637467924 312.654894263445</t>
  </si>
  <si>
    <t>-629.396684619418 322.135721459424 774.400534186107</t>
  </si>
  <si>
    <t>-478.387832557577 326.037831625098 829.762265424999</t>
  </si>
  <si>
    <t>-526.589169696756 114.796664621201 -100.705496327646</t>
  </si>
  <si>
    <t>-528.355949343127 94.2317448060248 314.356634254498</t>
  </si>
  <si>
    <t>-563.947753969179 42.438660084634 773.256190821554</t>
  </si>
  <si>
    <t>-411.989349344806 58.1705292847787 823.703793973533</t>
  </si>
  <si>
    <t>9763-20170724T121008.639691700.bin</t>
  </si>
  <si>
    <t>-561.52272618192 201.100866304044 -99.9890569442596</t>
  </si>
  <si>
    <t>-576.578126632822 193.683022030354 -209.423081177032</t>
  </si>
  <si>
    <t>-585.412647255986 188.868831737461 -301.751904748412</t>
  </si>
  <si>
    <t>-592.727697713268 184.724267356874 -385.223247402804</t>
  </si>
  <si>
    <t>-598.812839914038 180.87528182459 -468.807216403219</t>
  </si>
  <si>
    <t>-606.346319487442 175.512007582661 -591.115921089156</t>
  </si>
  <si>
    <t>-591.624118336507 174.365270940311 -668.071390126494</t>
  </si>
  <si>
    <t>-607.26528797783 208.921131343352 -538.549486123876</t>
  </si>
  <si>
    <t>-631.56396371034 362.20700968252 -522.718213938433</t>
  </si>
  <si>
    <t>-666.23273759697 457.215491630373 -259.374212728365</t>
  </si>
  <si>
    <t>-443.176357406988 472.173450117764 -196.361154349818</t>
  </si>
  <si>
    <t>-598.816095067758 146.809599940574 -536.346228055522</t>
  </si>
  <si>
    <t>-404.33998972018 80.2671637293665 -288.22410778205</t>
  </si>
  <si>
    <t>-596.171313901931 287.184545665716 -102.665947173094</t>
  </si>
  <si>
    <t>-610.214062170315 292.482462312599 312.637956897277</t>
  </si>
  <si>
    <t>-629.435885266596 322.112669419267 774.396243102218</t>
  </si>
  <si>
    <t>-478.410496367256 326.001109185223 829.71377746479</t>
  </si>
  <si>
    <t>-527.033992213355 114.927203408715 -100.716659739441</t>
  </si>
  <si>
    <t>-528.61302196196 94.2740465517727 314.341858634358</t>
  </si>
  <si>
    <t>-563.920383824993 42.4602368432452 773.267040365357</t>
  </si>
  <si>
    <t>-411.93058977761 57.8572826754764 823.723518823913</t>
  </si>
  <si>
    <t>9763-20170724T121008.675792000.bin</t>
  </si>
  <si>
    <t>-562.066631565811 201.302848881986 -100.014935621513</t>
  </si>
  <si>
    <t>-577.068343506424 193.884647189033 -209.456325290636</t>
  </si>
  <si>
    <t>-585.823510411052 189.025211195262 -301.790238202683</t>
  </si>
  <si>
    <t>-593.054225153873 184.820579980442 -385.265871558677</t>
  </si>
  <si>
    <t>-599.043502055874 180.89054166608 -468.853044370398</t>
  </si>
  <si>
    <t>-606.425180651627 175.385612064856 -591.164694869348</t>
  </si>
  <si>
    <t>-591.601321476572 174.108084099953 -668.098652757864</t>
  </si>
  <si>
    <t>-607.406748267016 208.855938616925 -538.638375137723</t>
  </si>
  <si>
    <t>-631.651782176855 362.171417806791 -523.035246371934</t>
  </si>
  <si>
    <t>-665.990411364175 459.672185070253 -260.560366754494</t>
  </si>
  <si>
    <t>-442.849366690431 474.456270743633 -197.80663455595</t>
  </si>
  <si>
    <t>-598.965656261207 146.746159995439 -536.352404510676</t>
  </si>
  <si>
    <t>-403.85773142094 79.7733131057703 -287.320486182476</t>
  </si>
  <si>
    <t>-596.778770706296 287.364095196536 -102.702069859504</t>
  </si>
  <si>
    <t>-610.589262242949 292.604569871958 312.610332424623</t>
  </si>
  <si>
    <t>-629.481703865262 322.075169632898 774.392253423373</t>
  </si>
  <si>
    <t>-478.43821499559 325.891369739941 829.665425466632</t>
  </si>
  <si>
    <t>-527.50600159232 115.183021299412 -100.732252956128</t>
  </si>
  <si>
    <t>-528.917084233911 94.3943792763598 314.320100077106</t>
  </si>
  <si>
    <t>-563.894326448977 42.4961424977596 773.263412966145</t>
  </si>
  <si>
    <t>-411.948596424584 58.3235189723146 823.719673218125</t>
  </si>
  <si>
    <t>9763-20170724T121008.739462300.bin</t>
  </si>
  <si>
    <t>-563.269758082789 201.876599538859 -100.048359041532</t>
  </si>
  <si>
    <t>-578.216826071019 194.44573829611 -209.496358485744</t>
  </si>
  <si>
    <t>-586.842953290397 189.483975002792 -301.83692521313</t>
  </si>
  <si>
    <t>-593.926457940018 185.144286316833 -385.318315200916</t>
  </si>
  <si>
    <t>-599.739936735028 181.037332939789 -468.90938902696</t>
  </si>
  <si>
    <t>-606.835359280518 175.225592555449 -591.22379645608</t>
  </si>
  <si>
    <t>-591.839784692655 173.725441330798 -668.120443622596</t>
  </si>
  <si>
    <t>-608.000211752499 208.819460897665 -538.780103760843</t>
  </si>
  <si>
    <t>-632.508447733484 362.146622133157 -523.660086773998</t>
  </si>
  <si>
    <t>-665.687010081777 464.452022280289 -262.870176757466</t>
  </si>
  <si>
    <t>-442.383599739153 479.088934605923 -200.661376080874</t>
  </si>
  <si>
    <t>-599.443739954384 146.731899809454 -536.326431734544</t>
  </si>
  <si>
    <t>-403.187700392653 78.3451675881079 -285.347538219539</t>
  </si>
  <si>
    <t>-598.221131101403 287.847231585813 -102.750640894828</t>
  </si>
  <si>
    <t>-611.423441537395 292.934192876133 312.583538877461</t>
  </si>
  <si>
    <t>-629.594070513344 321.981982583041 774.392933632796</t>
  </si>
  <si>
    <t>-478.501355935864 325.639949274348 829.542083024342</t>
  </si>
  <si>
    <t>-528.469684712155 115.839899824158 -100.769657945538</t>
  </si>
  <si>
    <t>-529.45840222744 94.8165858019624 314.272077109559</t>
  </si>
  <si>
    <t>-563.777550795182 42.5287892762969 773.247432342744</t>
  </si>
  <si>
    <t>-411.857682165782 58.24823451049 823.814983423268</t>
  </si>
  <si>
    <t>9763-20170724T121008.807710600.bin</t>
  </si>
  <si>
    <t>-564.580670741555 202.768787234477 -100.110592672356</t>
  </si>
  <si>
    <t>-579.530428030337 195.311224512252 -209.556380129832</t>
  </si>
  <si>
    <t>-587.97330103876 190.261055457415 -301.909255990327</t>
  </si>
  <si>
    <t>-594.818184627252 185.806190662126 -385.404358424094</t>
  </si>
  <si>
    <t>-600.322136349999 181.545648809572 -469.008729698733</t>
  </si>
  <si>
    <t>-606.888920089502 175.464342619717 -591.339549084749</t>
  </si>
  <si>
    <t>-591.72771002494 173.813296856655 -668.200546318676</t>
  </si>
  <si>
    <t>-608.35582424721 209.163427107181 -538.97095370136</t>
  </si>
  <si>
    <t>-633.202726235221 362.476225145514 -524.330653593559</t>
  </si>
  <si>
    <t>-665.36782645006 469.713371841547 -265.401711519721</t>
  </si>
  <si>
    <t>-441.926467533082 484.400278998999 -203.702582329393</t>
  </si>
  <si>
    <t>-599.659128919642 147.102079091495 -536.352622997174</t>
  </si>
  <si>
    <t>-402.608103261315 76.35635197382 -283.400750846468</t>
  </si>
  <si>
    <t>-599.770871236849 288.522720692636 -102.792152704097</t>
  </si>
  <si>
    <t>-612.46449275961 293.22999268877 312.562356023612</t>
  </si>
  <si>
    <t>-629.774048767777 321.80859687276 774.410480663226</t>
  </si>
  <si>
    <t>-478.602172692446 325.298849718055 829.35328270493</t>
  </si>
  <si>
    <t>-529.529779053465 116.919646208521 -100.820553917057</t>
  </si>
  <si>
    <t>-530.025175588929 95.6410518844918 314.209075605307</t>
  </si>
  <si>
    <t>-563.743214031791 42.7227299557674 773.162561346426</t>
  </si>
  <si>
    <t>-411.971038990696 59.7479552291179 823.750645981301</t>
  </si>
  <si>
    <t>9763-20170724T121008.840299800.bin</t>
  </si>
  <si>
    <t>-565.17151058441 203.286357099098 -100.14809476774</t>
  </si>
  <si>
    <t>-580.098267665572 195.822683682577 -209.596674904221</t>
  </si>
  <si>
    <t>-588.463333262087 190.721895047277 -301.953721798392</t>
  </si>
  <si>
    <t>-595.215558895563 186.19984875154 -385.452865505298</t>
  </si>
  <si>
    <t>-600.605720361329 181.849745533287 -469.060003952297</t>
  </si>
  <si>
    <t>-606.98398947965 175.611818105581 -591.39285394952</t>
  </si>
  <si>
    <t>-591.760913943842 173.881760997025 -668.239911060675</t>
  </si>
  <si>
    <t>-608.548866930619 209.375537235843 -539.068841851063</t>
  </si>
  <si>
    <t>-633.476418708735 362.70371098848 -524.688421943074</t>
  </si>
  <si>
    <t>-665.158189739356 472.501688402716 -266.77515833532</t>
  </si>
  <si>
    <t>-441.656826574136 487.171001890949 -205.289558471441</t>
  </si>
  <si>
    <t>-599.82161464426 147.322385570839 -536.359654379898</t>
  </si>
  <si>
    <t>-402.111167090913 75.1187213605454 -282.147396428137</t>
  </si>
  <si>
    <t>-600.412657085977 288.947550077063 -102.82958150778</t>
  </si>
  <si>
    <t>-612.965231121873 293.402116700936 312.531971371751</t>
  </si>
  <si>
    <t>-629.859670146541 321.742682648673 774.403008572189</t>
  </si>
  <si>
    <t>-478.644837587121 325.215760547568 829.228624330855</t>
  </si>
  <si>
    <t>-530.03867770281 117.546163761842 -100.856492386942</t>
  </si>
  <si>
    <t>-530.238990715871 96.1117429044562 314.165408443694</t>
  </si>
  <si>
    <t>-563.649349476567 42.7459498875442 773.106780007652</t>
  </si>
  <si>
    <t>-411.893981646911 59.5386486208185 823.823214118731</t>
  </si>
  <si>
    <t>9763-20170724T121008.877618700.bin</t>
  </si>
  <si>
    <t>-565.7112010509 203.922737903885 -100.180143549979</t>
  </si>
  <si>
    <t>-580.651395251128 196.418016174651 -209.624014279665</t>
  </si>
  <si>
    <t>-588.970899629426 191.242340623333 -301.981191584395</t>
  </si>
  <si>
    <t>-595.660077144315 186.633214481327 -385.480534718854</t>
  </si>
  <si>
    <t>-600.966259880436 182.175690990957 -469.087374319215</t>
  </si>
  <si>
    <t>-607.199876157782 175.757014104949 -591.418300547894</t>
  </si>
  <si>
    <t>-591.919475032105 173.935719755867 -668.251937889783</t>
  </si>
  <si>
    <t>-608.840567837936 209.595968636993 -539.145280785879</t>
  </si>
  <si>
    <t>-633.789798796846 362.949162514925 -525.032290888099</t>
  </si>
  <si>
    <t>-664.821353608357 475.339625681753 -268.15865968675</t>
  </si>
  <si>
    <t>-441.26746936655 489.95410707443 -206.851085690982</t>
  </si>
  <si>
    <t>-600.088712008336 147.550802302588 -536.335859782257</t>
  </si>
  <si>
    <t>-401.671907556041 73.9752852154438 -280.729870300026</t>
  </si>
  <si>
    <t>-601.056954835452 289.50078025666 -102.886918085972</t>
  </si>
  <si>
    <t>-613.370906913634 293.716289624023 312.484228600656</t>
  </si>
  <si>
    <t>-629.934818625903 321.710789997487 774.391934548898</t>
  </si>
  <si>
    <t>-478.688006182354 325.152333076072 829.131105059324</t>
  </si>
  <si>
    <t>-530.464617142429 118.266676382393 -100.878441842134</t>
  </si>
  <si>
    <t>-530.433652383576 96.6376998934443 314.133346047781</t>
  </si>
  <si>
    <t>-563.574275603122 42.7775413315965 773.058865763868</t>
  </si>
  <si>
    <t>-411.865965023672 59.7991014438396 823.83951515674</t>
  </si>
  <si>
    <t>9763-20170724T121008.941290800.bin</t>
  </si>
  <si>
    <t>-566.728742767676 205.173126181444 -100.261556026454</t>
  </si>
  <si>
    <t>-581.758218211955 197.573053679842 -209.686600488678</t>
  </si>
  <si>
    <t>-590.051138171218 192.256175137973 -302.03808293233</t>
  </si>
  <si>
    <t>-596.676944124265 187.488248209922 -385.53368666907</t>
  </si>
  <si>
    <t>-601.882026036574 182.840562172163 -469.136606528901</t>
  </si>
  <si>
    <t>-607.928130856769 176.106681365018 -591.459914448226</t>
  </si>
  <si>
    <t>-592.568210648679 174.084075882917 -668.272600036677</t>
  </si>
  <si>
    <t>-609.691659633516 210.07450944405 -539.274452062564</t>
  </si>
  <si>
    <t>-634.7668442681 363.443837413795 -525.626997093791</t>
  </si>
  <si>
    <t>-663.924289811244 481.695322374739 -271.176465888591</t>
  </si>
  <si>
    <t>-440.132610996014 495.328508832529 -210.514001158379</t>
  </si>
  <si>
    <t>-600.858706591408 148.048345689369 -536.296541981927</t>
  </si>
  <si>
    <t>-400.845061945356 72.1291276696707 -277.745791025506</t>
  </si>
  <si>
    <t>-602.263325978793 290.702657405006 -102.973071699495</t>
  </si>
  <si>
    <t>-614.049024221411 294.416969517119 312.418181859242</t>
  </si>
  <si>
    <t>-630.081501053955 321.692927748483 774.369470749979</t>
  </si>
  <si>
    <t>-478.77418145856 324.83406548305 828.959322381411</t>
  </si>
  <si>
    <t>-531.295634741094 119.55407549343 -100.947237739514</t>
  </si>
  <si>
    <t>-530.834911260745 97.6980915538279 314.052387082763</t>
  </si>
  <si>
    <t>-563.486559618474 42.8069433022383 772.89625511276</t>
  </si>
  <si>
    <t>-411.774837334383 59.6398930448204 823.72948706417</t>
  </si>
  <si>
    <t>9763-20170724T121009.009908700.bin</t>
  </si>
  <si>
    <t>-567.67051772318 206.249433533834 -100.372155934051</t>
  </si>
  <si>
    <t>-582.790835328781 198.589837316008 -209.780538196701</t>
  </si>
  <si>
    <t>-591.070574557651 193.137417839464 -302.125262557496</t>
  </si>
  <si>
    <t>-597.650806301361 188.207161607314 -385.615074881262</t>
  </si>
  <si>
    <t>-602.778906442272 183.35581697438 -469.211070035429</t>
  </si>
  <si>
    <t>-608.680071814425 176.277015618032 -591.522103002297</t>
  </si>
  <si>
    <t>-593.279589807312 174.034936921596 -668.320707059115</t>
  </si>
  <si>
    <t>-610.539995482743 210.38694965628 -539.432775851058</t>
  </si>
  <si>
    <t>-635.894761722729 363.767688018959 -526.347271441379</t>
  </si>
  <si>
    <t>-662.899098679476 488.310402164314 -274.675845295841</t>
  </si>
  <si>
    <t>-438.701830046542 500.934491170983 -215.306469369236</t>
  </si>
  <si>
    <t>-601.64134070304 148.379546754703 -536.273370358071</t>
  </si>
  <si>
    <t>-400.414357715858 70.2073124357148 -273.750612716609</t>
  </si>
  <si>
    <t>-603.402275992668 291.7010685323 -103.05801920336</t>
  </si>
  <si>
    <t>-614.69255128078 294.966903791976 312.350818865919</t>
  </si>
  <si>
    <t>-630.229711809964 321.651571028242 774.348389902407</t>
  </si>
  <si>
    <t>-478.865989904997 324.612284919374 828.791646681791</t>
  </si>
  <si>
    <t>-532.036175258124 120.691039054818 -101.041119619573</t>
  </si>
  <si>
    <t>-531.032472189124 98.6201995348665 313.946121241694</t>
  </si>
  <si>
    <t>-563.311330334527 42.7764844563965 772.740600545795</t>
  </si>
  <si>
    <t>-411.621567450651 59.3238206170156 823.733023453346</t>
  </si>
  <si>
    <t>9763-20170724T121009.040992900.bin</t>
  </si>
  <si>
    <t>-568.160241579203 206.73739154626 -100.424258863797</t>
  </si>
  <si>
    <t>-583.290473403306 199.049162021671 -209.829396436056</t>
  </si>
  <si>
    <t>-591.542979624515 193.533298339363 -302.172790485679</t>
  </si>
  <si>
    <t>-598.085110625115 188.527569105192 -385.660869869798</t>
  </si>
  <si>
    <t>-603.162911601999 183.581346412726 -469.254473701327</t>
  </si>
  <si>
    <t>-608.978049816774 176.34189407843 -591.56019230384</t>
  </si>
  <si>
    <t>-593.571584786874 174.009300101908 -668.354840846137</t>
  </si>
  <si>
    <t>-610.888663148601 210.518179393962 -539.516287283447</t>
  </si>
  <si>
    <t>-636.326298600666 363.905206916099 -526.715655198532</t>
  </si>
  <si>
    <t>-662.384366729236 491.568441656329 -276.512371670457</t>
  </si>
  <si>
    <t>-438.011552102088 503.79826990358 -217.726341087576</t>
  </si>
  <si>
    <t>-601.964208142443 148.518749812373 -536.270740613153</t>
  </si>
  <si>
    <t>-400.136226259837 69.1329396539563 -271.522013627241</t>
  </si>
  <si>
    <t>-604.038258018369 292.129695085382 -103.09653768181</t>
  </si>
  <si>
    <t>-615.066091606252 295.225502674174 312.320598520896</t>
  </si>
  <si>
    <t>-630.289043705807 321.664386730874 774.331868890401</t>
  </si>
  <si>
    <t>-478.899706865004 324.592456571758 828.705827179825</t>
  </si>
  <si>
    <t>-532.384894532483 121.246133028565 -101.093435115435</t>
  </si>
  <si>
    <t>-531.134449128539 99.0593190369627 313.887037700582</t>
  </si>
  <si>
    <t>-563.301216229558 42.8716105870274 772.651886450396</t>
  </si>
  <si>
    <t>-411.658203444599 59.9037954874188 823.623721296665</t>
  </si>
  <si>
    <t>9763-20170724T121009.104026400.bin</t>
  </si>
  <si>
    <t>-569.201164395112 207.498670631967 -100.623525771522</t>
  </si>
  <si>
    <t>-584.240788852933 199.835101018676 -210.042877881597</t>
  </si>
  <si>
    <t>-592.344879390076 194.197727859628 -302.39203488229</t>
  </si>
  <si>
    <t>-598.72817187463 189.018896942257 -385.882049589694</t>
  </si>
  <si>
    <t>-603.625945151712 183.835518380163 -469.472000377935</t>
  </si>
  <si>
    <t>-609.157935836398 176.176964786539 -591.765285735986</t>
  </si>
  <si>
    <t>-593.725520580562 173.614662586029 -668.54729158378</t>
  </si>
  <si>
    <t>-611.205163777968 210.529038691502 -539.842468702908</t>
  </si>
  <si>
    <t>-636.886008421291 363.923833209613 -527.643700603395</t>
  </si>
  <si>
    <t>-661.320323261027 497.188515319158 -280.212776444897</t>
  </si>
  <si>
    <t>-436.673346199261 508.749496920518 -222.345642215174</t>
  </si>
  <si>
    <t>-602.255988532368 148.545692906727 -536.365545533378</t>
  </si>
  <si>
    <t>-400.021381955068 66.2915626310989 -266.471793188643</t>
  </si>
  <si>
    <t>-605.338097229574 292.795990620829 -103.219438274582</t>
  </si>
  <si>
    <t>-615.911004264074 295.628112380382 312.211392149305</t>
  </si>
  <si>
    <t>-630.402021793773 321.631509986645 774.293703086518</t>
  </si>
  <si>
    <t>-478.974312111577 324.521294241245 828.562671915488</t>
  </si>
  <si>
    <t>-533.14518716337 122.094553742476 -101.380631937425</t>
  </si>
  <si>
    <t>-531.44606450106 99.6855126966684 313.58628914458</t>
  </si>
  <si>
    <t>-563.360083338535 42.9215149688966 772.280400964146</t>
  </si>
  <si>
    <t>-411.629187688004 59.7670091158002 823.052154131404</t>
  </si>
  <si>
    <t>9763-20170724T121009.142632000.bin</t>
  </si>
  <si>
    <t>-569.734069161693 207.804602335083 -100.696983678601</t>
  </si>
  <si>
    <t>-584.696852400537 200.166437751591 -210.128621319271</t>
  </si>
  <si>
    <t>-592.688964765309 194.460766983079 -302.483322710803</t>
  </si>
  <si>
    <t>-598.955004633875 189.180691695611 -385.975696003748</t>
  </si>
  <si>
    <t>-603.721598933164 183.855928420111 -469.564457555838</t>
  </si>
  <si>
    <t>-609.048678551728 175.945774790258 -591.85094130835</t>
  </si>
  <si>
    <t>-593.596530174878 173.248112893492 -668.624345374781</t>
  </si>
  <si>
    <t>-611.193944024146 210.403085785917 -540.001798177441</t>
  </si>
  <si>
    <t>-637.005310305137 363.805081537033 -528.192801545177</t>
  </si>
  <si>
    <t>-660.830529041286 499.497423681044 -282.025138868049</t>
  </si>
  <si>
    <t>-436.077419073461 510.811694323016 -224.522600446702</t>
  </si>
  <si>
    <t>-602.228441614024 148.430158334078 -536.383480984983</t>
  </si>
  <si>
    <t>-400.469984081673 64.6915820554639 -263.398084607952</t>
  </si>
  <si>
    <t>-606.01216552572 293.068528541558 -103.278778952866</t>
  </si>
  <si>
    <t>-616.373199152993 295.778486645677 312.158260134235</t>
  </si>
  <si>
    <t>-630.464015338856 321.610741686588 774.277094580469</t>
  </si>
  <si>
    <t>-479.017270128535 324.392695478142 828.49866945213</t>
  </si>
  <si>
    <t>-533.538752937046 122.420740644103 -101.468128030554</t>
  </si>
  <si>
    <t>-531.646346850478 99.8379982157462 313.488582270483</t>
  </si>
  <si>
    <t>-563.417445353299 42.9932363999587 772.187017871092</t>
  </si>
  <si>
    <t>-411.638216613778 59.8010813648693 822.826778695324</t>
  </si>
  <si>
    <t>9763-20170724T121009.173737100.bin</t>
  </si>
  <si>
    <t>-570.299718739583 208.035685913728 -100.761483316246</t>
  </si>
  <si>
    <t>-585.172875502968 200.440528718625 -210.208237846993</t>
  </si>
  <si>
    <t>-593.040863384186 194.701685454067 -302.571720431607</t>
  </si>
  <si>
    <t>-599.177352791457 189.360736849443 -386.069822472266</t>
  </si>
  <si>
    <t>-603.79891772901 183.942880848728 -469.660768205106</t>
  </si>
  <si>
    <t>-608.89863016508 175.860191724702 -591.94560878746</t>
  </si>
  <si>
    <t>-593.412505026606 173.04282230674 -668.70786981229</t>
  </si>
  <si>
    <t>-611.139975890037 210.390460191546 -540.149137861785</t>
  </si>
  <si>
    <t>-637.04016645359 363.785471158566 -528.683006198257</t>
  </si>
  <si>
    <t>-660.356837215337 501.805752575453 -283.764104516855</t>
  </si>
  <si>
    <t>-435.538611431622 512.651003876699 -226.425888852627</t>
  </si>
  <si>
    <t>-602.181915292082 148.422847834348 -536.426836402058</t>
  </si>
  <si>
    <t>-401.125351777772 63.3068650400762 -260.71179753769</t>
  </si>
  <si>
    <t>-606.675739218661 293.323193332586 -103.326931530614</t>
  </si>
  <si>
    <t>-616.854701142601 295.890480584388 312.115536748971</t>
  </si>
  <si>
    <t>-630.514534096209 321.608540651478 774.261655474459</t>
  </si>
  <si>
    <t>-479.050992443215 324.455626146678 828.432814779445</t>
  </si>
  <si>
    <t>-534.016500344595 122.609633408774 -101.55562328579</t>
  </si>
  <si>
    <t>-531.837258871771 99.9537950576719 313.395719965991</t>
  </si>
  <si>
    <t>-563.444774029488 43.0189621410841 772.103131416884</t>
  </si>
  <si>
    <t>-411.61449751753 59.7084932541584 822.628997609829</t>
  </si>
  <si>
    <t>9763-20170724T121009.243424400.bin</t>
  </si>
  <si>
    <t>-571.543350954122 208.574177445637 -100.873392359869</t>
  </si>
  <si>
    <t>-586.213605295551 201.065800298154 -210.353547165861</t>
  </si>
  <si>
    <t>-593.869907903589 195.302057750226 -302.733226661295</t>
  </si>
  <si>
    <t>-599.802106838746 189.894681861362 -386.241977089447</t>
  </si>
  <si>
    <t>-604.208500288573 184.366332886331 -469.837133164275</t>
  </si>
  <si>
    <t>-608.984498382927 176.071825064572 -592.120905477942</t>
  </si>
  <si>
    <t>-593.393728164148 173.045351564043 -668.854105427434</t>
  </si>
  <si>
    <t>-611.345116303941 210.694743971566 -540.391438861403</t>
  </si>
  <si>
    <t>-637.222681887406 364.136290236585 -529.40117451551</t>
  </si>
  <si>
    <t>-659.524224078051 506.719129215016 -287.014224438302</t>
  </si>
  <si>
    <t>-434.515635049391 516.391476722953 -230.215571975593</t>
  </si>
  <si>
    <t>-602.432509834851 148.728329923135 -536.536233629282</t>
  </si>
  <si>
    <t>-403.801285202854 62.3802622047547 -256.001539616859</t>
  </si>
  <si>
    <t>-608.134741155776 293.907614317833 -103.416247258135</t>
  </si>
  <si>
    <t>-617.815007156501 296.228686800136 312.039547680352</t>
  </si>
  <si>
    <t>-630.62754554774 321.576257525275 774.233541017823</t>
  </si>
  <si>
    <t>-479.127594734787 324.319352628855 828.308303894667</t>
  </si>
  <si>
    <t>-535.061655067626 123.128738779339 -101.708449452662</t>
  </si>
  <si>
    <t>-532.221481464456 100.49219208949 313.239793584805</t>
  </si>
  <si>
    <t>-563.458435482149 43.0351265183037 771.936788162681</t>
  </si>
  <si>
    <t>-411.532242327945 59.37836966645 822.287161236039</t>
  </si>
  <si>
    <t>9763-20170724T121009.275183600.bin</t>
  </si>
  <si>
    <t>-572.124625684462 208.906590345457 -100.924058318678</t>
  </si>
  <si>
    <t>-586.706231902415 201.457055248394 -210.420048931205</t>
  </si>
  <si>
    <t>-594.286889326266 195.701573206586 -302.806483111084</t>
  </si>
  <si>
    <t>-600.151701575262 190.28447113517 -386.319305658011</t>
  </si>
  <si>
    <t>-604.492782381259 184.729117520547 -469.916084675649</t>
  </si>
  <si>
    <t>-609.176483477942 176.375477277418 -592.199317080285</t>
  </si>
  <si>
    <t>-593.501432187265 173.286221731168 -668.912792030582</t>
  </si>
  <si>
    <t>-611.562204739597 211.024950369802 -540.489170522478</t>
  </si>
  <si>
    <t>-637.405922259702 364.484573735054 -529.677448531819</t>
  </si>
  <si>
    <t>-658.940780090754 509.127530395986 -288.444607238245</t>
  </si>
  <si>
    <t>-433.775325975633 518.268323046076 -232.1821657612</t>
  </si>
  <si>
    <t>-602.680534874728 149.056725041939 -536.595941361421</t>
  </si>
  <si>
    <t>-405.201433982389 62.6749981566174 -253.986095662105</t>
  </si>
  <si>
    <t>-608.726028190912 294.210883364855 -103.44184329875</t>
  </si>
  <si>
    <t>-618.283450585127 296.451154586441 312.01725205001</t>
  </si>
  <si>
    <t>-630.698622288554 321.532853032389 774.225049370522</t>
  </si>
  <si>
    <t>-479.172026093897 324.290425206716 828.22401063109</t>
  </si>
  <si>
    <t>-535.609490838105 123.501958384138 -101.779362844782</t>
  </si>
  <si>
    <t>-532.438446280187 100.788541020004 313.162372034453</t>
  </si>
  <si>
    <t>-563.426200821945 43.0873368239281 771.848860423811</t>
  </si>
  <si>
    <t>-411.544263878717 59.8472537906159 822.195808327536</t>
  </si>
  <si>
    <t>9763-20170724T121009.341361700.bin</t>
  </si>
  <si>
    <t>-573.11366131815 209.433525889024 -100.978481483586</t>
  </si>
  <si>
    <t>-587.558639106453 202.080123321273 -210.499064944802</t>
  </si>
  <si>
    <t>-595.047268904566 196.356656463306 -302.89499451137</t>
  </si>
  <si>
    <t>-600.839980764447 190.949745864764 -386.413517568703</t>
  </si>
  <si>
    <t>-605.121265788121 185.385107146174 -470.012892416238</t>
  </si>
  <si>
    <t>-609.731978323273 176.997542648066 -592.296503063448</t>
  </si>
  <si>
    <t>-593.901716786099 173.872239837851 -668.976767473044</t>
  </si>
  <si>
    <t>-612.123455816047 211.665181854865 -540.598450415997</t>
  </si>
  <si>
    <t>-637.904472433298 365.161210061484 -530.029771868874</t>
  </si>
  <si>
    <t>-657.487962502249 514.180060857652 -291.307434280394</t>
  </si>
  <si>
    <t>-431.813496701578 521.613703509046 -236.861884976886</t>
  </si>
  <si>
    <t>-603.29410889402 149.690999118629 -536.68052183262</t>
  </si>
  <si>
    <t>-408.334966244811 64.6051220786931 -250.615910345914</t>
  </si>
  <si>
    <t>-609.753803189794 294.766414862585 -103.48876875965</t>
  </si>
  <si>
    <t>-619.050480189351 296.697542621665 311.97774268781</t>
  </si>
  <si>
    <t>-630.855430468159 321.399988966084 774.212062077104</t>
  </si>
  <si>
    <t>-479.274112796 323.964294343839 828.066914095107</t>
  </si>
  <si>
    <t>-536.557747978464 123.985538690034 -101.883635883692</t>
  </si>
  <si>
    <t>-532.949111765427 101.101042169073 313.045091070324</t>
  </si>
  <si>
    <t>-563.182189164651 43.0553231267565 771.737246319055</t>
  </si>
  <si>
    <t>-411.298267839824 58.96506867786 822.35333482958</t>
  </si>
  <si>
    <t>9763-20170724T121009.407104000.bin</t>
  </si>
  <si>
    <t>-574.070261981015 209.993283787019 -101.104054899346</t>
  </si>
  <si>
    <t>-588.395002283691 202.739941720387 -210.64710491386</t>
  </si>
  <si>
    <t>-595.774111442005 197.101875928953 -303.057010187853</t>
  </si>
  <si>
    <t>-601.464739066648 191.771722330493 -386.587449730416</t>
  </si>
  <si>
    <t>-605.640422694259 186.283763002778 -470.197273711818</t>
  </si>
  <si>
    <t>-610.093270160623 178.007018188676 -592.494359698459</t>
  </si>
  <si>
    <t>-594.107998060047 174.986821942913 -669.146563002426</t>
  </si>
  <si>
    <t>-612.53486901727 212.629964103232 -540.768784030412</t>
  </si>
  <si>
    <t>-638.300538972083 366.134634045036 -530.370195783803</t>
  </si>
  <si>
    <t>-655.398210228691 520.013227831467 -294.557469318683</t>
  </si>
  <si>
    <t>-429.243570653148 525.481948748027 -241.900863128195</t>
  </si>
  <si>
    <t>-603.743898715368 150.647849066128 -536.8941613132</t>
  </si>
  <si>
    <t>-411.132564974927 66.030769906761 -249.051229897081</t>
  </si>
  <si>
    <t>-610.79018872547 295.327597644083 -103.567054046363</t>
  </si>
  <si>
    <t>-619.785828516809 297.002195402006 311.907174631749</t>
  </si>
  <si>
    <t>-631.05236756897 321.312270952777 774.178764438662</t>
  </si>
  <si>
    <t>-479.388348926898 323.761658380597 827.805828399972</t>
  </si>
  <si>
    <t>-537.446380914849 124.61498754221 -102.013713204193</t>
  </si>
  <si>
    <t>-533.516231873417 101.53762422538 312.901401091523</t>
  </si>
  <si>
    <t>-563.015288250536 43.1699209261142 771.609887261308</t>
  </si>
  <si>
    <t>-411.236824700528 59.4279419241468 822.431027605464</t>
  </si>
  <si>
    <t>9763-20170724T121009.438180200.bin</t>
  </si>
  <si>
    <t>-574.493716186411 210.269714902935 -101.148544551636</t>
  </si>
  <si>
    <t>-588.780038669699 203.067155365708 -210.699919207973</t>
  </si>
  <si>
    <t>-596.125206930994 197.478056234262 -303.115626917631</t>
  </si>
  <si>
    <t>-601.784097425514 192.194420620726 -386.651243388588</t>
  </si>
  <si>
    <t>-605.927074399783 186.755020141172 -470.265717092106</t>
  </si>
  <si>
    <t>-610.330751435485 178.551846745867 -592.569616147326</t>
  </si>
  <si>
    <t>-594.291870009367 175.606372411149 -669.213543067045</t>
  </si>
  <si>
    <t>-612.783393870099 213.144961104921 -540.824721342555</t>
  </si>
  <si>
    <t>-638.52834006385 366.664234783386 -530.451772157877</t>
  </si>
  <si>
    <t>-654.292312984716 523.208072029126 -296.306079041841</t>
  </si>
  <si>
    <t>-427.915791836631 527.587631228917 -244.508508730605</t>
  </si>
  <si>
    <t>-604.013536914425 151.157488130285 -536.982707711182</t>
  </si>
  <si>
    <t>-412.036612795152 66.3055965945432 -248.426317680049</t>
  </si>
  <si>
    <t>-611.239064191051 295.59617177218 -103.592625161222</t>
  </si>
  <si>
    <t>-620.131302397331 297.116511226981 311.884505270751</t>
  </si>
  <si>
    <t>-631.131320875488 321.26274026813 774.176585176533</t>
  </si>
  <si>
    <t>-479.435407433513 323.672486748269 827.715123399777</t>
  </si>
  <si>
    <t>-537.849060746646 124.907399387947 -102.079906414717</t>
  </si>
  <si>
    <t>-533.704955509471 101.810792009308 312.832050217831</t>
  </si>
  <si>
    <t>-562.952801085788 43.2515443684081 771.532715590538</t>
  </si>
  <si>
    <t>-411.270672347465 60.1708188145365 822.425411183458</t>
  </si>
  <si>
    <t>9763-20170724T121009.475820300.bin</t>
  </si>
  <si>
    <t>-574.892892421737 210.55455991041 -101.17343932215</t>
  </si>
  <si>
    <t>-589.180660073277 203.384023961232 -210.726889239889</t>
  </si>
  <si>
    <t>-596.527620749886 197.838358822116 -303.14493863041</t>
  </si>
  <si>
    <t>-602.187960066903 192.600071564245 -386.683322065522</t>
  </si>
  <si>
    <t>-606.331798586683 187.211902489672 -470.300971234634</t>
  </si>
  <si>
    <t>-610.735602385757 179.090420894169 -592.610403391043</t>
  </si>
  <si>
    <t>-594.668830748734 176.230711149335 -669.251778233326</t>
  </si>
  <si>
    <t>-613.183557550962 213.649626913723 -540.842607622801</t>
  </si>
  <si>
    <t>-638.942885846317 367.160103519742 -530.501930048826</t>
  </si>
  <si>
    <t>-653.303115129681 526.419455644716 -298.104041385814</t>
  </si>
  <si>
    <t>-426.709376679596 529.854936416391 -247.192222377075</t>
  </si>
  <si>
    <t>-604.422899187264 151.658566767989 -537.04160441195</t>
  </si>
  <si>
    <t>-412.636052903723 66.2086269129177 -247.658310349729</t>
  </si>
  <si>
    <t>-611.665636626834 295.824657218599 -103.59533234109</t>
  </si>
  <si>
    <t>-620.472253000987 297.201470965289 311.884081657783</t>
  </si>
  <si>
    <t>-631.209997609268 321.184175794681 774.174272669942</t>
  </si>
  <si>
    <t>-479.485535416114 323.595663070038 827.631841445513</t>
  </si>
  <si>
    <t>-538.244716977373 125.192663902705 -102.141466590534</t>
  </si>
  <si>
    <t>-533.86080476674 102.060215663756 312.766040075535</t>
  </si>
  <si>
    <t>-562.891959156849 43.2665773593078 771.451232515059</t>
  </si>
  <si>
    <t>-411.240592504484 60.341953677126 822.383814354181</t>
  </si>
  <si>
    <t>9763-20170724T121009.541500500.bin</t>
  </si>
  <si>
    <t>-575.686982848168 211.209707705128 -101.233894502415</t>
  </si>
  <si>
    <t>-590.057049797878 204.071676411339 -210.778664406481</t>
  </si>
  <si>
    <t>-597.468457058746 198.607903307706 -303.196461038848</t>
  </si>
  <si>
    <t>-603.183321342524 193.466064864058 -386.737004301007</t>
  </si>
  <si>
    <t>-607.376428359822 188.197348163829 -470.360002162043</t>
  </si>
  <si>
    <t>-611.845585636949 180.274728101344 -592.679947129924</t>
  </si>
  <si>
    <t>-595.759964165562 177.596053099768 -669.323956466309</t>
  </si>
  <si>
    <t>-614.271929399189 214.749088268713 -540.854509729006</t>
  </si>
  <si>
    <t>-640.182428614401 368.232202130383 -530.499817927059</t>
  </si>
  <si>
    <t>-651.527451927901 532.719977730862 -301.603271382256</t>
  </si>
  <si>
    <t>-424.531427574552 534.50691868884 -252.428705414028</t>
  </si>
  <si>
    <t>-605.497091531613 152.753468859736 -537.159699567125</t>
  </si>
  <si>
    <t>-596.985955509865 0.462326806662759 -504.406084456122</t>
  </si>
  <si>
    <t>-413.216791541439 66.0068729852831 -246.415679576676</t>
  </si>
  <si>
    <t>-612.398108893895 296.50648974702 -103.630673650921</t>
  </si>
  <si>
    <t>-621.066023699574 297.442220464103 311.852889954206</t>
  </si>
  <si>
    <t>-631.364184916069 321.004850208659 774.177310489516</t>
  </si>
  <si>
    <t>-479.583654537752 323.134985761992 827.487401887499</t>
  </si>
  <si>
    <t>-539.083705540717 125.78537338168 -102.259919241109</t>
  </si>
  <si>
    <t>-534.257213168963 102.597105481441 312.639594316399</t>
  </si>
  <si>
    <t>-562.76306941329 43.2667890412163 771.262627159181</t>
  </si>
  <si>
    <t>-411.055697759639 59.504673519772 822.302121863288</t>
  </si>
  <si>
    <t>9763-20170724T121009.607684000.bin</t>
  </si>
  <si>
    <t>-576.260428236073 212.009636175795 -101.335467276064</t>
  </si>
  <si>
    <t>-590.777144933608 204.835808778141 -210.858538733773</t>
  </si>
  <si>
    <t>-598.264432093521 199.466878005521 -303.275754882593</t>
  </si>
  <si>
    <t>-604.024418915312 194.461837267609 -386.821604238774</t>
  </si>
  <si>
    <t>-608.236416541446 189.380082242945 -470.455103944555</t>
  </si>
  <si>
    <t>-612.701421369895 181.785865121834 -592.796162252225</t>
  </si>
  <si>
    <t>-596.626025207372 179.361483729369 -669.450665042865</t>
  </si>
  <si>
    <t>-615.164580433259 216.115937253328 -540.87672379825</t>
  </si>
  <si>
    <t>-641.334173569212 369.549145162016 -530.340706675784</t>
  </si>
  <si>
    <t>-649.702101518844 538.796871931202 -304.810675150172</t>
  </si>
  <si>
    <t>-422.336239316681 539.202258673124 -257.343802302849</t>
  </si>
  <si>
    <t>-606.319873993652 154.120352117244 -537.351255317193</t>
  </si>
  <si>
    <t>-597.624179561331 1.75816674486941 -505.010439881126</t>
  </si>
  <si>
    <t>-413.379844845535 66.6562621604276 -246.382338619602</t>
  </si>
  <si>
    <t>-612.731624289788 297.506314616547 -103.712154628622</t>
  </si>
  <si>
    <t>-621.314877707433 297.838434805737 311.77408366573</t>
  </si>
  <si>
    <t>-631.465064001814 320.966666542756 774.146518337898</t>
  </si>
  <si>
    <t>-479.650056222134 323.064033726332 827.359445116665</t>
  </si>
  <si>
    <t>-539.877603816117 126.411339395576 -102.348381316326</t>
  </si>
  <si>
    <t>-534.535945252172 103.285714680924 312.54827952771</t>
  </si>
  <si>
    <t>-562.576881445227 43.2543080542414 771.135817902105</t>
  </si>
  <si>
    <t>-410.90458567821 59.267177690936 822.35028626351</t>
  </si>
  <si>
    <t>9763-20170724T121009.640283400.bin</t>
  </si>
  <si>
    <t>-576.476445268922 212.455990399476 -101.370277245107</t>
  </si>
  <si>
    <t>-591.04213164134 205.269500549022 -210.886013582214</t>
  </si>
  <si>
    <t>-598.563352714474 199.943334260722 -303.302965790238</t>
  </si>
  <si>
    <t>-604.349111459908 194.999844099571 -386.850639008463</t>
  </si>
  <si>
    <t>-608.580944738688 190.001242369198 -470.488285729351</t>
  </si>
  <si>
    <t>-613.067129219477 182.553089801218 -592.837423515209</t>
  </si>
  <si>
    <t>-597.015235731031 180.28411576387 -669.501618864208</t>
  </si>
  <si>
    <t>-615.533191354116 216.819299768976 -540.876127003174</t>
  </si>
  <si>
    <t>-641.802253677071 370.229738978955 -530.267534716513</t>
  </si>
  <si>
    <t>-648.7965178689 541.556581126451 -306.265777757995</t>
  </si>
  <si>
    <t>-421.231733983238 541.540252234711 -259.759936605981</t>
  </si>
  <si>
    <t>-606.664112041429 154.823122058893 -537.4272480232</t>
  </si>
  <si>
    <t>-597.940999855887 2.40653833110423 -505.334823487131</t>
  </si>
  <si>
    <t>-413.285829856204 67.144401959054 -246.556986717792</t>
  </si>
  <si>
    <t>-612.845766589903 298.02783006135 -103.74783850157</t>
  </si>
  <si>
    <t>-621.412659745013 298.084395582961 311.738873597952</t>
  </si>
  <si>
    <t>-631.533608117143 320.935157003123 774.128583497615</t>
  </si>
  <si>
    <t>-479.699368111861 322.875235961572 827.292594470081</t>
  </si>
  <si>
    <t>-540.191545294464 126.834696924567 -102.374137644452</t>
  </si>
  <si>
    <t>-534.582739582208 103.682980323167 312.517551902075</t>
  </si>
  <si>
    <t>-562.534227043194 43.2900071810266 771.072999192475</t>
  </si>
  <si>
    <t>-410.858535431712 59.2208255325882 822.303074418907</t>
  </si>
  <si>
    <t>9763-20170724T121009.675878700.bin</t>
  </si>
  <si>
    <t>-576.655242258513 212.927213137297 -101.383780449773</t>
  </si>
  <si>
    <t>-591.305628112327 205.714540157435 -210.886571130519</t>
  </si>
  <si>
    <t>-598.892055710035 200.415173076039 -303.299699827878</t>
  </si>
  <si>
    <t>-604.732569574644 195.515166128381 -386.846154744221</t>
  </si>
  <si>
    <t>-609.013818834657 190.580035194825 -470.484968203156</t>
  </si>
  <si>
    <t>-613.565426395643 183.246094455343 -592.838640085346</t>
  </si>
  <si>
    <t>-597.556838451383 181.134593646658 -669.516407166762</t>
  </si>
  <si>
    <t>-616.017197556234 217.462001219403 -540.843381647981</t>
  </si>
  <si>
    <t>-642.426788177063 370.84863353406 -530.169795551138</t>
  </si>
  <si>
    <t>-648.070203546351 544.27191103558 -307.748965391125</t>
  </si>
  <si>
    <t>-420.333744650656 543.59674371749 -262.095882634709</t>
  </si>
  <si>
    <t>-607.119243790585 155.466284657095 -537.45844616743</t>
  </si>
  <si>
    <t>-598.334166926911 3.01775604161662 -505.545669296488</t>
  </si>
  <si>
    <t>-413.363995621249 67.6417668242627 -246.859021061217</t>
  </si>
  <si>
    <t>-612.998838177454 298.53196203339 -103.766709437289</t>
  </si>
  <si>
    <t>-621.570218437655 298.313142308309 311.719856797402</t>
  </si>
  <si>
    <t>-631.588432828945 320.911616080432 774.112937628965</t>
  </si>
  <si>
    <t>-479.741125138442 322.755379262347 827.243093821186</t>
  </si>
  <si>
    <t>-540.43509582364 127.285448715684 -102.393370049573</t>
  </si>
  <si>
    <t>-534.619195640581 104.124765983115 312.495028511344</t>
  </si>
  <si>
    <t>-562.532911836538 43.383063909562 770.999640808316</t>
  </si>
  <si>
    <t>-410.857893500213 59.436372939994 822.193573290212</t>
  </si>
  <si>
    <t>9763-20170724T121009.742557900.bin</t>
  </si>
  <si>
    <t>-576.976340838796 213.926537165555 -101.439658488288</t>
  </si>
  <si>
    <t>-591.781989399546 206.629521237493 -210.915843556551</t>
  </si>
  <si>
    <t>-599.517276045485 201.352477430659 -303.317962289991</t>
  </si>
  <si>
    <t>-605.496029377431 196.50925204809 -386.857918411048</t>
  </si>
  <si>
    <t>-609.917285297671 191.6689612051 -470.49501021423</t>
  </si>
  <si>
    <t>-614.673692170592 184.514445540512 -592.851648577236</t>
  </si>
  <si>
    <t>-598.783997050717 182.706924785324 -669.561761188113</t>
  </si>
  <si>
    <t>-617.067328584174 218.649882408534 -540.800742455877</t>
  </si>
  <si>
    <t>-643.764614621293 371.969467212286 -529.987909660731</t>
  </si>
  <si>
    <t>-646.616727965919 549.139093333516 -310.485476052221</t>
  </si>
  <si>
    <t>-418.546129697299 547.059909541567 -266.576044648357</t>
  </si>
  <si>
    <t>-608.105942247842 156.657576854173 -537.524404345033</t>
  </si>
  <si>
    <t>-599.235209334632 4.12813960029621 -505.983709530095</t>
  </si>
  <si>
    <t>-413.336878244279 68.4484381762436 -247.335152596899</t>
  </si>
  <si>
    <t>-613.396826932515 299.537249518769 -103.821573588189</t>
  </si>
  <si>
    <t>-621.895072394427 298.774057168392 311.66582979795</t>
  </si>
  <si>
    <t>-631.683136250686 320.877461252863 774.090849828309</t>
  </si>
  <si>
    <t>-479.813114097911 322.565983321573 827.161430072871</t>
  </si>
  <si>
    <t>-540.678853319901 128.257384836937 -102.447433271495</t>
  </si>
  <si>
    <t>-534.618856438819 105.027454538277 312.433576616517</t>
  </si>
  <si>
    <t>-562.4744818403 43.3979174663657 770.833788666011</t>
  </si>
  <si>
    <t>-410.73198811708 58.9767257479859 821.974100066852</t>
  </si>
  <si>
    <t>9763-20170724T121009.806664000.bin</t>
  </si>
  <si>
    <t>-577.205102367395 214.890451673942 -101.485558290672</t>
  </si>
  <si>
    <t>-592.218769163038 207.526553084032 -210.928955516478</t>
  </si>
  <si>
    <t>-600.184723570302 202.280983473622 -303.313274921621</t>
  </si>
  <si>
    <t>-606.390682289531 197.502447981252 -386.840395544898</t>
  </si>
  <si>
    <t>-611.056365477712 192.763725959899 -470.469959798682</t>
  </si>
  <si>
    <t>-616.186847506196 185.799327626164 -592.822444572703</t>
  </si>
  <si>
    <t>-600.476107157896 184.249060646204 -669.575103235747</t>
  </si>
  <si>
    <t>-618.433219803089 219.852257464423 -540.711013662132</t>
  </si>
  <si>
    <t>-645.273717997342 373.132668844557 -529.618290211335</t>
  </si>
  <si>
    <t>-645.349171001799 552.886557061809 -312.208384742818</t>
  </si>
  <si>
    <t>-416.989931624672 549.615627893315 -269.901167839399</t>
  </si>
  <si>
    <t>-609.438039765979 157.858164795151 -537.559582273519</t>
  </si>
  <si>
    <t>-600.434140126613 5.25776977522355 -506.449320273528</t>
  </si>
  <si>
    <t>-413.037044030684 69.162396343175 -247.376010043661</t>
  </si>
  <si>
    <t>-613.673736755128 300.480803836023 -103.843056961772</t>
  </si>
  <si>
    <t>-622.05166421913 299.252336222859 311.645697005655</t>
  </si>
  <si>
    <t>-631.785462457287 320.830455693408 774.079246411549</t>
  </si>
  <si>
    <t>-479.88581104024 322.470755303894 827.066368003835</t>
  </si>
  <si>
    <t>-540.826611863951 129.199937177369 -102.509937216848</t>
  </si>
  <si>
    <t>-534.332345676982 106.036563901142 312.368263164477</t>
  </si>
  <si>
    <t>-562.386359080357 43.5024524760815 770.669337274298</t>
  </si>
  <si>
    <t>-410.682022636589 59.3834890668313 821.829830874841</t>
  </si>
  <si>
    <t>9763-20170724T121009.840258200.bin</t>
  </si>
  <si>
    <t>-577.315806313719 215.340898050051 -101.504476891804</t>
  </si>
  <si>
    <t>-592.44840192549 207.936938296255 -210.928750726002</t>
  </si>
  <si>
    <t>-600.549816821609 202.718867165785 -303.302899046587</t>
  </si>
  <si>
    <t>-606.890003575439 197.990839901236 -386.822896992186</t>
  </si>
  <si>
    <t>-611.700473362881 193.32883859085 -470.448541878218</t>
  </si>
  <si>
    <t>-617.052686974328 186.506710000906 -592.799439904994</t>
  </si>
  <si>
    <t>-601.456732933529 185.089872953684 -669.578102642758</t>
  </si>
  <si>
    <t>-619.216829825124 220.497425137811 -540.643912105838</t>
  </si>
  <si>
    <t>-646.100853607016 373.747422301839 -529.316658901922</t>
  </si>
  <si>
    <t>-644.736163231637 554.250951281936 -312.532766443221</t>
  </si>
  <si>
    <t>-416.223046217667 550.600544836466 -271.096357445286</t>
  </si>
  <si>
    <t>-610.191501817615 158.503134019179 -537.581866295341</t>
  </si>
  <si>
    <t>-601.15402496248 5.85597776160785 -506.705124216254</t>
  </si>
  <si>
    <t>-412.693079901114 69.4055911400897 -247.177460910427</t>
  </si>
  <si>
    <t>-613.801472384009 300.928086386299 -103.850734527496</t>
  </si>
  <si>
    <t>-622.115169776623 299.46016221455 311.63850512524</t>
  </si>
  <si>
    <t>-631.840796055734 320.779156454822 774.08079805915</t>
  </si>
  <si>
    <t>-479.928707198803 322.29641235894 827.035858102478</t>
  </si>
  <si>
    <t>-540.939831333102 129.635311249391 -102.539151913179</t>
  </si>
  <si>
    <t>-534.195743274426 106.537222473411 312.338683098701</t>
  </si>
  <si>
    <t>-562.334894835464 43.5359921257 770.573839619475</t>
  </si>
  <si>
    <t>-410.673788596396 59.7447453614943 821.759553333313</t>
  </si>
  <si>
    <t>9763-20170724T121009.872893300.bin</t>
  </si>
  <si>
    <t>-577.471300873231 215.715188450989 -101.531028657485</t>
  </si>
  <si>
    <t>-592.691928065763 208.273349562123 -210.940549794892</t>
  </si>
  <si>
    <t>-600.928289645293 203.079891908812 -303.304108011798</t>
  </si>
  <si>
    <t>-607.41279673541 198.398147225354 -386.815672204218</t>
  </si>
  <si>
    <t>-612.388590043898 193.808753232142 -470.435724426432</t>
  </si>
  <si>
    <t>-618.004364848755 187.122099707563 -592.782186391046</t>
  </si>
  <si>
    <t>-602.55547535443 185.826946142841 -669.592769434652</t>
  </si>
  <si>
    <t>-620.069669279597 221.052942289955 -540.583810144772</t>
  </si>
  <si>
    <t>-647.054561142774 374.269858073386 -528.966443039933</t>
  </si>
  <si>
    <t>-644.210502532091 555.221647533624 -312.571165732277</t>
  </si>
  <si>
    <t>-415.575124671599 551.217753096964 -271.848213718539</t>
  </si>
  <si>
    <t>-611.010764697022 159.059347192361 -537.611413733489</t>
  </si>
  <si>
    <t>-601.913184367361 6.36289375852357 -506.969423104143</t>
  </si>
  <si>
    <t>-412.357046524953 69.512419146645 -246.708706354109</t>
  </si>
  <si>
    <t>-614.01343688762 301.32198689163 -103.864734424412</t>
  </si>
  <si>
    <t>-622.236158247149 299.602122412487 311.625399639146</t>
  </si>
  <si>
    <t>-631.897052976219 320.742024780497 774.077339770125</t>
  </si>
  <si>
    <t>-479.971418214211 322.155724016953 826.996439010461</t>
  </si>
  <si>
    <t>-541.070953446913 129.974154350797 -102.569477581675</t>
  </si>
  <si>
    <t>-534.090899488679 106.917333242276 312.306741084602</t>
  </si>
  <si>
    <t>-562.243831314542 43.5206920574137 770.489582127733</t>
  </si>
  <si>
    <t>-410.566856417901 59.372047900541 821.740402630015</t>
  </si>
  <si>
    <t>9763-20170724T121009.941074600.bin</t>
  </si>
  <si>
    <t>-577.922295050406 216.5229595277 -101.579096675269</t>
  </si>
  <si>
    <t>-593.153862558383 209.079129482337 -210.987087291991</t>
  </si>
  <si>
    <t>-601.561389326724 203.962196094973 -303.339446191938</t>
  </si>
  <si>
    <t>-608.262308465862 199.385196855515 -386.839652058134</t>
  </si>
  <si>
    <t>-613.514844075182 194.939525737607 -470.450488281979</t>
  </si>
  <si>
    <t>-619.59914499182 188.508873059721 -592.788294502419</t>
  </si>
  <si>
    <t>-604.47927792167 187.471691972848 -669.668331052455</t>
  </si>
  <si>
    <t>-621.498235677092 222.32541330149 -540.509608253673</t>
  </si>
  <si>
    <t>-648.649621632664 375.459113399284 -528.339586166561</t>
  </si>
  <si>
    <t>-643.494466769142 556.106957109563 -311.733084383647</t>
  </si>
  <si>
    <t>-414.624214273074 551.889656130169 -272.373616952059</t>
  </si>
  <si>
    <t>-612.360566110351 160.33569710741 -537.705614249064</t>
  </si>
  <si>
    <t>-603.188975112349 7.53199400228095 -507.573820054563</t>
  </si>
  <si>
    <t>-633.188188466192 0.267850853674872 -227.17076688163</t>
  </si>
  <si>
    <t>-412.125408978014 69.1344734872798 -245.533657281848</t>
  </si>
  <si>
    <t>-614.556070318533 302.033863989405 -103.890215084394</t>
  </si>
  <si>
    <t>-622.747308200573 299.897346702625 311.598543793322</t>
  </si>
  <si>
    <t>-632.038925999707 320.654070100715 774.065895705657</t>
  </si>
  <si>
    <t>-480.069527379354 321.827436602542 826.865124177903</t>
  </si>
  <si>
    <t>-541.383231762248 130.957542008235 -102.636759809084</t>
  </si>
  <si>
    <t>-534.120723430953 107.562940732769 312.215720370557</t>
  </si>
  <si>
    <t>-562.104864448434 43.72605549177 770.32517664962</t>
  </si>
  <si>
    <t>-410.561649538056 60.2636791405218 821.754390537032</t>
  </si>
  <si>
    <t>9763-20170724T121010.005749200.bin</t>
  </si>
  <si>
    <t>-578.33969422419 217.264456120171 -101.632707556179</t>
  </si>
  <si>
    <t>-593.529056273467 209.840784195239 -211.047796649068</t>
  </si>
  <si>
    <t>-602.076423806449 204.836688493091 -303.393625261209</t>
  </si>
  <si>
    <t>-608.970171412691 200.404493972693 -386.885863160294</t>
  </si>
  <si>
    <t>-614.479976834609 196.150960951069 -470.4902009932</t>
  </si>
  <si>
    <t>-621.008727757255 190.056049413465 -592.822261565856</t>
  </si>
  <si>
    <t>-606.310357974145 189.286169440514 -669.78707522788</t>
  </si>
  <si>
    <t>-622.757892932773 223.723034459525 -540.442042215625</t>
  </si>
  <si>
    <t>-650.062360855713 376.782601908004 -527.647846471142</t>
  </si>
  <si>
    <t>-643.576415806734 556.277441011137 -310.120614022035</t>
  </si>
  <si>
    <t>-414.508486767654 551.890136447037 -271.947594804017</t>
  </si>
  <si>
    <t>-613.530102434928 161.737568579627 -537.846076641587</t>
  </si>
  <si>
    <t>-604.423310226 8.83246140538449 -508.273653130651</t>
  </si>
  <si>
    <t>-634.144079075413 1.77869542602161 -227.835615356538</t>
  </si>
  <si>
    <t>-412.311339137374 68.4393362160806 -245.01352417635</t>
  </si>
  <si>
    <t>-615.135682224177 302.67343127536 -103.930537922632</t>
  </si>
  <si>
    <t>-623.32377629114 300.126583562137 311.556032238357</t>
  </si>
  <si>
    <t>-632.222424826076 320.53199477161 774.047369342569</t>
  </si>
  <si>
    <t>-480.185081016957 321.618169982042 826.652305583919</t>
  </si>
  <si>
    <t>-541.637205668939 131.748241830372 -102.727705441725</t>
  </si>
  <si>
    <t>-534.27777726598 107.980809315476 312.101838261509</t>
  </si>
  <si>
    <t>-561.884098186677 43.6655087010427 770.168421058585</t>
  </si>
  <si>
    <t>-410.28561290735 58.9417094922028 821.824816888137</t>
  </si>
  <si>
    <t>9763-20170724T121010.043854100.bin</t>
  </si>
  <si>
    <t>-578.558144693941 217.69009461525 -101.680305615185</t>
  </si>
  <si>
    <t>-593.729792276939 210.266429102332 -211.097968750498</t>
  </si>
  <si>
    <t>-602.353242088927 205.326106455927 -303.440007714724</t>
  </si>
  <si>
    <t>-609.349724522744 200.979733213747 -386.928307267856</t>
  </si>
  <si>
    <t>-614.994977833816 196.841857089663 -470.529391663076</t>
  </si>
  <si>
    <t>-621.755815799957 190.950773918757 -592.858807163929</t>
  </si>
  <si>
    <t>-607.259593435956 190.315628481701 -669.863220772806</t>
  </si>
  <si>
    <t>-623.411639779244 224.529857264807 -540.41885729488</t>
  </si>
  <si>
    <t>-650.722346840422 377.553191120117 -527.230624390391</t>
  </si>
  <si>
    <t>-643.802938036073 556.075962729142 -308.917980119083</t>
  </si>
  <si>
    <t>-414.640176555148 551.740985072345 -271.312807139484</t>
  </si>
  <si>
    <t>-614.166743252125 162.541856459846 -537.944631274447</t>
  </si>
  <si>
    <t>-605.159171110707 9.56034265942253 -508.700063534637</t>
  </si>
  <si>
    <t>-634.603029279265 2.5059898286911 -228.232833771025</t>
  </si>
  <si>
    <t>-412.406145103427 68.0840224393392 -244.864205805384</t>
  </si>
  <si>
    <t>-615.421867804553 303.047952497433 -103.973727086118</t>
  </si>
  <si>
    <t>-623.586245876422 300.282335146065 311.511917967028</t>
  </si>
  <si>
    <t>-632.314623837185 320.485912488156 774.026264111992</t>
  </si>
  <si>
    <t>-480.249017427325 321.286965455042 826.554670423271</t>
  </si>
  <si>
    <t>-541.782997300856 132.224943717209 -102.782082388984</t>
  </si>
  <si>
    <t>-534.362172679871 108.305050594569 312.03761393958</t>
  </si>
  <si>
    <t>-561.83193869507 43.7776815633317 770.087680137133</t>
  </si>
  <si>
    <t>-410.331314197899 59.8524884284438 821.788353403668</t>
  </si>
  <si>
    <t>9763-20170724T121010.076448900.bin</t>
  </si>
  <si>
    <t>-578.748588694915 218.114461698492 -101.721581472688</t>
  </si>
  <si>
    <t>-593.929243461374 210.675252388961 -211.136900970688</t>
  </si>
  <si>
    <t>-602.646972503011 205.816886036984 -303.474469608774</t>
  </si>
  <si>
    <t>-609.76000916066 201.58473057938 -386.958796791036</t>
  </si>
  <si>
    <t>-615.551017090522 197.60359528713 -470.557514917661</t>
  </si>
  <si>
    <t>-622.554776496427 191.989497078988 -592.886425766869</t>
  </si>
  <si>
    <t>-608.240484872736 191.510609186857 -669.925928653103</t>
  </si>
  <si>
    <t>-624.110990235153 225.449290545224 -540.367015738297</t>
  </si>
  <si>
    <t>-651.358635703074 378.437869648057 -526.709862641244</t>
  </si>
  <si>
    <t>-643.987070197755 556.014370651328 -307.641802056868</t>
  </si>
  <si>
    <t>-414.756772039823 551.599066599731 -270.459774841577</t>
  </si>
  <si>
    <t>-614.852021195255 163.457008736174 -538.052134625355</t>
  </si>
  <si>
    <t>-605.936617267732 10.3993452273126 -509.22621157661</t>
  </si>
  <si>
    <t>-634.982637009424 3.03545922441867 -228.72549582826</t>
  </si>
  <si>
    <t>-412.502083785519 67.7670567114521 -244.87315334767</t>
  </si>
  <si>
    <t>-615.666964822727 303.451861448941 -104.019924673189</t>
  </si>
  <si>
    <t>-623.775079896067 300.503155150447 311.465474940296</t>
  </si>
  <si>
    <t>-632.379115132728 320.500739987056 774.001031408435</t>
  </si>
  <si>
    <t>-480.290256475539 321.223506950048 826.463206907693</t>
  </si>
  <si>
    <t>-541.932625142561 132.685997316466 -102.828551320238</t>
  </si>
  <si>
    <t>-534.406257185571 108.657025803814 311.982972308904</t>
  </si>
  <si>
    <t>-561.782100290258 43.8824750063368 769.998479787887</t>
  </si>
  <si>
    <t>-410.341309896864 60.3244372112838 821.759148192055</t>
  </si>
  <si>
    <t>9763-20170724T121010.141624900.bin</t>
  </si>
  <si>
    <t>-579.055543149882 218.821161013752 -101.776919185306</t>
  </si>
  <si>
    <t>-594.343383279912 211.337648737803 -211.174277353388</t>
  </si>
  <si>
    <t>-603.318765979904 206.619495462936 -303.494536453378</t>
  </si>
  <si>
    <t>-610.72502949702 202.590555645428 -386.963315287167</t>
  </si>
  <si>
    <t>-616.865939982287 198.892450924724 -470.550118569337</t>
  </si>
  <si>
    <t>-624.439461895881 193.78245528511 -592.867150419582</t>
  </si>
  <si>
    <t>-610.449956726111 193.638573512314 -669.967627808963</t>
  </si>
  <si>
    <t>-625.781111316707 227.020806725642 -540.201503984786</t>
  </si>
  <si>
    <t>-653.004467489183 379.947803174656 -525.636134598937</t>
  </si>
  <si>
    <t>-644.512345394323 555.324017403967 -304.842978960565</t>
  </si>
  <si>
    <t>-415.106815374214 550.953238428042 -268.752152978132</t>
  </si>
  <si>
    <t>-616.451362236798 165.028939921566 -538.189427521684</t>
  </si>
  <si>
    <t>-607.30577899305 11.8688107495352 -510.02955744101</t>
  </si>
  <si>
    <t>-635.570697117172 3.95290288099181 -229.463974581178</t>
  </si>
  <si>
    <t>-412.721012456788 67.5504756840833 -245.017341187227</t>
  </si>
  <si>
    <t>-616.078696547857 304.176833886307 -104.065754965874</t>
  </si>
  <si>
    <t>-624.009598646221 300.879523751132 311.420557492303</t>
  </si>
  <si>
    <t>-632.503916990772 320.463724233984 773.968885587186</t>
  </si>
  <si>
    <t>-480.382622245717 320.89682536603 826.340201047786</t>
  </si>
  <si>
    <t>-542.162211983085 133.387507194391 -102.903510035084</t>
  </si>
  <si>
    <t>-534.34225786974 109.281580072342 311.898045267329</t>
  </si>
  <si>
    <t>-561.574230547779 43.9054884363641 769.837760047634</t>
  </si>
  <si>
    <t>-410.18038866832 60.1110046928786 821.809746197921</t>
  </si>
  <si>
    <t>9763-20170724T121010.205842500.bin</t>
  </si>
  <si>
    <t>-579.452723276204 219.344279595749 -101.868852158332</t>
  </si>
  <si>
    <t>-594.820654560807 211.854792136508 -211.254529922739</t>
  </si>
  <si>
    <t>-604.008990165146 207.297984976657 -303.56187878583</t>
  </si>
  <si>
    <t>-611.659769560896 203.485359445226 -387.018841656586</t>
  </si>
  <si>
    <t>-618.093827057617 200.077641816104 -470.595892862528</t>
  </si>
  <si>
    <t>-626.145320613748 195.476136389953 -592.902527508805</t>
  </si>
  <si>
    <t>-612.419191176548 195.700924175588 -670.050208224133</t>
  </si>
  <si>
    <t>-627.315679645196 228.48974800321 -540.091984410692</t>
  </si>
  <si>
    <t>-654.57826372308 381.320618618323 -524.667018642671</t>
  </si>
  <si>
    <t>-645.455217573404 554.255179285724 -301.98110418841</t>
  </si>
  <si>
    <t>-415.842259531284 550.300161749493 -267.184713381972</t>
  </si>
  <si>
    <t>-617.909209159045 166.500457366425 -538.378940983983</t>
  </si>
  <si>
    <t>-608.579530448024 13.2228813483825 -510.884125313059</t>
  </si>
  <si>
    <t>-635.86726931532 4.55249788077504 -230.244099409256</t>
  </si>
  <si>
    <t>-412.798713897331 67.4147550715302 -245.649709422296</t>
  </si>
  <si>
    <t>-616.585536226665 304.661712969122 -104.089510630398</t>
  </si>
  <si>
    <t>-624.361681447305 301.082608731647 311.397296005247</t>
  </si>
  <si>
    <t>-632.615724238574 320.403583314384 773.952733789034</t>
  </si>
  <si>
    <t>-480.469515185238 320.51381561238 826.253404950388</t>
  </si>
  <si>
    <t>-542.439069372315 133.937015275198 -102.998642162928</t>
  </si>
  <si>
    <t>-534.192246136987 109.798274756533 311.79276920962</t>
  </si>
  <si>
    <t>-561.279988616018 43.9439210393668 769.701457319339</t>
  </si>
  <si>
    <t>-410.037975388877 60.3507461766337 822.051072491576</t>
  </si>
  <si>
    <t>9763-20170724T121010.242943500.bin</t>
  </si>
  <si>
    <t>-579.670420343249 219.52976707205 -101.900411800301</t>
  </si>
  <si>
    <t>-595.052508877153 212.047151973265 -211.284601923802</t>
  </si>
  <si>
    <t>-604.320743952908 207.578239926178 -303.588250085952</t>
  </si>
  <si>
    <t>-612.067826379716 203.879780392883 -387.041580404998</t>
  </si>
  <si>
    <t>-618.620598538565 200.622558698866 -470.615347197508</t>
  </si>
  <si>
    <t>-626.868362394106 196.282162230834 -592.918443389735</t>
  </si>
  <si>
    <t>-613.257540700472 196.696878145771 -670.085791792087</t>
  </si>
  <si>
    <t>-627.973965714381 229.179996169052 -540.034150114038</t>
  </si>
  <si>
    <t>-655.277188902436 381.951147634304 -524.158268128831</t>
  </si>
  <si>
    <t>-646.136178431504 553.752815105186 -300.597998633723</t>
  </si>
  <si>
    <t>-416.42662650574 550.208776590717 -266.400141531419</t>
  </si>
  <si>
    <t>-618.524723183055 167.193121743445 -538.471599066362</t>
  </si>
  <si>
    <t>-609.081271532097 13.8652039305275 -511.304287470098</t>
  </si>
  <si>
    <t>-635.992629773295 4.86119942869982 -230.638479160748</t>
  </si>
  <si>
    <t>-412.874812689518 67.5141990576296 -246.180110762202</t>
  </si>
  <si>
    <t>-616.863207381254 304.822026678757 -104.103392889996</t>
  </si>
  <si>
    <t>-624.57307817761 301.172439198323 311.384101506615</t>
  </si>
  <si>
    <t>-632.658070387923 320.387907829977 773.949663077282</t>
  </si>
  <si>
    <t>-480.499756576357 320.546305842146 826.214778620293</t>
  </si>
  <si>
    <t>-542.599230209626 134.156269053291 -103.050203026069</t>
  </si>
  <si>
    <t>-534.137591307658 109.929363600424 311.731761386437</t>
  </si>
  <si>
    <t>-561.184038014118 43.9652989895596 769.624892531384</t>
  </si>
  <si>
    <t>-409.945774991534 60.033541629979 822.090343529034</t>
  </si>
  <si>
    <t>9763-20170724T121010.306698100.bin</t>
  </si>
  <si>
    <t>-580.10882907032 219.772223895605 -101.966153031541</t>
  </si>
  <si>
    <t>-595.57759927801 212.34184853584 -211.341625243747</t>
  </si>
  <si>
    <t>-605.009634571562 208.081941361229 -303.63854303234</t>
  </si>
  <si>
    <t>-612.935168725488 204.640451355604 -387.086046303124</t>
  </si>
  <si>
    <t>-619.693362380014 201.711620971989 -470.655764669338</t>
  </si>
  <si>
    <t>-628.267537178681 197.929896737603 -592.954862436635</t>
  </si>
  <si>
    <t>-614.862524550591 198.707625076757 -670.155404033146</t>
  </si>
  <si>
    <t>-629.273679356405 230.579549034077 -539.915015107497</t>
  </si>
  <si>
    <t>-656.664618533026 383.240407236002 -523.145607305657</t>
  </si>
  <si>
    <t>-648.028032079478 552.942181476245 -297.967069683861</t>
  </si>
  <si>
    <t>-418.230456465426 550.260706693638 -264.286468587899</t>
  </si>
  <si>
    <t>-619.736849639796 168.598807947993 -538.667114075587</t>
  </si>
  <si>
    <t>-610.04214868341 15.1673469642997 -512.168153735757</t>
  </si>
  <si>
    <t>-636.118276014108 5.47267121978575 -231.446492569135</t>
  </si>
  <si>
    <t>-413.003877855919 67.9956546369849 -247.551384756356</t>
  </si>
  <si>
    <t>-617.341857282052 305.024490824811 -104.107432732783</t>
  </si>
  <si>
    <t>-625.044971853635 301.230886477368 311.378820651067</t>
  </si>
  <si>
    <t>-632.792008160858 320.276477864291 773.94337915639</t>
  </si>
  <si>
    <t>-480.597238258018 320.14243189221 826.102224459104</t>
  </si>
  <si>
    <t>-542.966661063379 134.409965205633 -103.212411725794</t>
  </si>
  <si>
    <t>-534.167089007734 110.196341130472 311.563223842245</t>
  </si>
  <si>
    <t>-561.072563925714 44.0148818365874 769.418936371206</t>
  </si>
  <si>
    <t>-409.896119547502 60.3999439359459 821.964431650859</t>
  </si>
  <si>
    <t>9763-20170724T121010.337780600.bin</t>
  </si>
  <si>
    <t>-580.334566147934 219.8841315644 -102.014329207553</t>
  </si>
  <si>
    <t>-595.888361153837 212.46512241138 -211.378494145086</t>
  </si>
  <si>
    <t>-605.423097539616 208.314753444406 -303.669854488218</t>
  </si>
  <si>
    <t>-613.450356139032 205.014240062389 -387.113212826864</t>
  </si>
  <si>
    <t>-620.317402159502 202.267912175795 -470.680284018846</t>
  </si>
  <si>
    <t>-629.055998516871 198.80096182162 -592.977288835851</t>
  </si>
  <si>
    <t>-615.736710880679 199.757402708779 -670.190560603947</t>
  </si>
  <si>
    <t>-630.004743919054 231.311914900953 -539.851145233028</t>
  </si>
  <si>
    <t>-657.38083876852 383.921463079429 -522.603275206491</t>
  </si>
  <si>
    <t>-649.241212883887 552.644602153191 -296.672387563136</t>
  </si>
  <si>
    <t>-419.420580133403 550.562467958443 -263.106190104996</t>
  </si>
  <si>
    <t>-620.438332937916 169.332828553677 -538.777693304156</t>
  </si>
  <si>
    <t>-610.660603525653 15.8474339231136 -512.635620355231</t>
  </si>
  <si>
    <t>-636.266828747563 5.58809860106658 -231.89081392253</t>
  </si>
  <si>
    <t>-413.13806521765 68.0963083002821 -247.854239449192</t>
  </si>
  <si>
    <t>-617.569807981278 305.154540679262 -104.126467700252</t>
  </si>
  <si>
    <t>-625.207302157721 301.258623139236 311.360112616226</t>
  </si>
  <si>
    <t>-632.841787865653 320.233327443306 773.93648912273</t>
  </si>
  <si>
    <t>-480.634907914648 320.052258859973 826.059880209393</t>
  </si>
  <si>
    <t>-543.20964615232 134.486500837582 -103.303351283651</t>
  </si>
  <si>
    <t>-534.177130712781 110.356000549509 311.472195375957</t>
  </si>
  <si>
    <t>-561.009785105768 44.0549590787589 769.313758354732</t>
  </si>
  <si>
    <t>-409.906417561519 60.9478985476894 821.908788756572</t>
  </si>
  <si>
    <t>9763-20170724T121010.411583700.bin</t>
  </si>
  <si>
    <t>-580.571421509664 219.934210861653 -102.089747722659</t>
  </si>
  <si>
    <t>-596.208122488459 212.525269702512 -211.442953183185</t>
  </si>
  <si>
    <t>-605.825092674631 208.479507396936 -303.730328318102</t>
  </si>
  <si>
    <t>-613.928740832799 205.312543857759 -387.171589676984</t>
  </si>
  <si>
    <t>-620.872038866104 202.740234336887 -470.737800983612</t>
  </si>
  <si>
    <t>-629.720592364111 199.570804406971 -593.034927864096</t>
  </si>
  <si>
    <t>-616.454361125118 200.701490060923 -670.254997930977</t>
  </si>
  <si>
    <t>-630.642849761411 231.949136653809 -539.827298859793</t>
  </si>
  <si>
    <t>-658.060189867013 384.506081298295 -522.169107107313</t>
  </si>
  <si>
    <t>-650.464798083246 552.272284741729 -295.507839560621</t>
  </si>
  <si>
    <t>-420.619065376932 550.882419729355 -262.078423423487</t>
  </si>
  <si>
    <t>-621.032996932551 169.973905960563 -538.916615970384</t>
  </si>
  <si>
    <t>-611.092282440017 16.4373546584959 -513.092506130692</t>
  </si>
  <si>
    <t>-636.389570297154 5.65221347429474 -232.339427415198</t>
  </si>
  <si>
    <t>-413.317893546285 68.4104125781603 -248.117824547029</t>
  </si>
  <si>
    <t>-617.785209259341 305.256261054679 -104.160705507135</t>
  </si>
  <si>
    <t>-625.318378703795 301.255144597863 311.326752480808</t>
  </si>
  <si>
    <t>-632.876799846943 320.209180063331 773.92324319108</t>
  </si>
  <si>
    <t>-480.66287340011 319.958919796411 826.025800115698</t>
  </si>
  <si>
    <t>-543.479499972207 134.467999048972 -103.425731357562</t>
  </si>
  <si>
    <t>-534.218791963232 110.501795105115 311.35432530854</t>
  </si>
  <si>
    <t>-560.957570497057 44.1213620597418 769.094876875205</t>
  </si>
  <si>
    <t>-409.901181894855 61.2953492709073 821.73369775983</t>
  </si>
  <si>
    <t>9763-20170724T121010.441159400.bin</t>
  </si>
  <si>
    <t>-581.097626592044 220.062343902162 -102.25708856528</t>
  </si>
  <si>
    <t>-596.836754219046 212.651875411638 -211.595375942174</t>
  </si>
  <si>
    <t>-606.549645650454 208.783855689117 -303.880317367103</t>
  </si>
  <si>
    <t>-614.737971450225 205.850648421299 -387.322004943471</t>
  </si>
  <si>
    <t>-621.760651196613 203.585502414468 -470.890375190826</t>
  </si>
  <si>
    <t>-630.715645678535 200.946757544152 -593.192217249427</t>
  </si>
  <si>
    <t>-617.499543507388 202.412500542343 -670.415294098752</t>
  </si>
  <si>
    <t>-631.645249750105 233.085444182736 -539.839927822049</t>
  </si>
  <si>
    <t>-659.302375446406 385.498882187363 -521.426992606929</t>
  </si>
  <si>
    <t>-652.900234930178 551.648666965383 -293.541320455247</t>
  </si>
  <si>
    <t>-423.028055566418 551.514756680234 -260.265914576026</t>
  </si>
  <si>
    <t>-621.927342745216 171.123519442018 -539.214606468826</t>
  </si>
  <si>
    <t>-611.620465423801 17.4933600668155 -514.101715032705</t>
  </si>
  <si>
    <t>-636.956660247541 5.4543879363307 -233.403172293174</t>
  </si>
  <si>
    <t>-414.101943127647 68.9722181781817 -249.208171777666</t>
  </si>
  <si>
    <t>-618.311580238912 305.464677829129 -104.254859043165</t>
  </si>
  <si>
    <t>-625.56649502214 301.304515921609 311.235983365122</t>
  </si>
  <si>
    <t>-632.941931937942 320.164410814448 773.880580232214</t>
  </si>
  <si>
    <t>-480.72841628227 319.552571810848 825.981356320817</t>
  </si>
  <si>
    <t>-544.050971927153 134.573702366835 -103.63963209632</t>
  </si>
  <si>
    <t>-534.473715220475 110.665254004836 311.136506313862</t>
  </si>
  <si>
    <t>-560.901119034286 44.1965953430222 768.942671056986</t>
  </si>
  <si>
    <t>-409.788530797675 60.8547536266469 821.586026923608</t>
  </si>
  <si>
    <t>9763-20170724T121010.508412700.bin</t>
  </si>
  <si>
    <t>-581.497410026813 220.512387085911 -102.332118358069</t>
  </si>
  <si>
    <t>-597.341032525995 213.073281862654 -211.653287408275</t>
  </si>
  <si>
    <t>-607.189125902878 209.350734898556 -303.930091527012</t>
  </si>
  <si>
    <t>-615.512941164146 206.618429714903 -387.364984902757</t>
  </si>
  <si>
    <t>-622.68112165627 204.625398185499 -470.927949581989</t>
  </si>
  <si>
    <t>-631.856473671686 202.46367673671 -593.223107235292</t>
  </si>
  <si>
    <t>-618.666400980326 204.222332447694 -670.444361238943</t>
  </si>
  <si>
    <t>-632.743567962855 234.385772312407 -539.73994733415</t>
  </si>
  <si>
    <t>-660.455720888459 386.718729049002 -520.646607529003</t>
  </si>
  <si>
    <t>-655.506666742289 551.28707068488 -291.5804766745</t>
  </si>
  <si>
    <t>-425.577977685074 552.405889903936 -258.716266685645</t>
  </si>
  <si>
    <t>-622.917156969532 172.438893753119 -539.382085087135</t>
  </si>
  <si>
    <t>-612.391184343529 18.739221260704 -514.834131217502</t>
  </si>
  <si>
    <t>-637.467783894987 5.68946674106064 -234.157371387289</t>
  </si>
  <si>
    <t>-414.793161169565 69.8118283298077 -250.058806305272</t>
  </si>
  <si>
    <t>-618.652194113514 306.04372715592 -104.320871586469</t>
  </si>
  <si>
    <t>-625.856099274585 301.662218691524 311.168582549336</t>
  </si>
  <si>
    <t>-633.035314775262 320.211771987395 773.828232453995</t>
  </si>
  <si>
    <t>-480.792655495531 319.527317081994 825.842895920631</t>
  </si>
  <si>
    <t>-544.450225647944 134.940012797089 -103.714469014826</t>
  </si>
  <si>
    <t>-534.695754652064 111.047216096487 311.058454979248</t>
  </si>
  <si>
    <t>-560.894135664487 44.2910054361853 768.854259472703</t>
  </si>
  <si>
    <t>-409.770462558478 61.1921886722259 821.388185787779</t>
  </si>
  <si>
    <t>9763-20170724T121010.543020000.bin</t>
  </si>
  <si>
    <t>-581.684746560261 220.805353700327 -102.371089200471</t>
  </si>
  <si>
    <t>-597.607474173261 213.358777159564 -211.680270324877</t>
  </si>
  <si>
    <t>-607.539051923629 209.697921086015 -303.950531694752</t>
  </si>
  <si>
    <t>-615.942984695627 207.049336899722 -387.380148677451</t>
  </si>
  <si>
    <t>-623.195113663983 205.16891652098 -470.938530553729</t>
  </si>
  <si>
    <t>-632.495995132762 203.204072799237 -593.227388152659</t>
  </si>
  <si>
    <t>-619.308295743558 205.081255234466 -670.446321117328</t>
  </si>
  <si>
    <t>-633.376596082266 235.032217415827 -539.688157522595</t>
  </si>
  <si>
    <t>-661.2394502876 387.299688039318 -520.322086979001</t>
  </si>
  <si>
    <t>-656.808340983627 550.992572728896 -290.618775783836</t>
  </si>
  <si>
    <t>-426.844908776186 552.710456850645 -258.02429675053</t>
  </si>
  <si>
    <t>-623.453130099661 173.10016721444 -539.447921450457</t>
  </si>
  <si>
    <t>-612.720348668857 19.3808412518365 -515.098538627914</t>
  </si>
  <si>
    <t>-637.71252731035 5.9382408060801 -234.432732524896</t>
  </si>
  <si>
    <t>-415.108258271461 70.263833754452 -250.49746084161</t>
  </si>
  <si>
    <t>-618.820053152289 306.384975039513 -104.351377365137</t>
  </si>
  <si>
    <t>-626.033364197281 301.874320614653 311.136548745773</t>
  </si>
  <si>
    <t>-633.105643124406 320.224984448138 773.793705371479</t>
  </si>
  <si>
    <t>-480.840982076431 319.405636602405 825.74190653913</t>
  </si>
  <si>
    <t>-544.67736990326 135.15186449312 -103.76662422976</t>
  </si>
  <si>
    <t>-534.754515684073 111.306209058746 311.005007729426</t>
  </si>
  <si>
    <t>-560.894436081167 44.3555485890292 768.785945234904</t>
  </si>
  <si>
    <t>-409.77046734045 61.4178330339457 821.266926102897</t>
  </si>
  <si>
    <t>9763-20170724T121010.607242800.bin</t>
  </si>
  <si>
    <t>-582.258855292884 221.407993558441 -102.427808215506</t>
  </si>
  <si>
    <t>-598.41573079306 213.903534677402 -211.698682024575</t>
  </si>
  <si>
    <t>-608.544937535659 210.336633351376 -303.951135825173</t>
  </si>
  <si>
    <t>-617.123236041283 207.829915751753 -387.367371371341</t>
  </si>
  <si>
    <t>-624.542990942946 206.150513950177 -470.915395339708</t>
  </si>
  <si>
    <t>-634.079570236754 204.543100619529 -593.191302809248</t>
  </si>
  <si>
    <t>-620.891981389998 206.594972861908 -670.405821612479</t>
  </si>
  <si>
    <t>-634.944656403786 236.200236173524 -539.550572487443</t>
  </si>
  <si>
    <t>-663.205857307409 388.334545774145 -519.708908260521</t>
  </si>
  <si>
    <t>-659.358543728975 550.668905723922 -289.032986533403</t>
  </si>
  <si>
    <t>-429.323471622233 553.376601390014 -257.016577828813</t>
  </si>
  <si>
    <t>-624.845429304915 174.296338788263 -539.524628824451</t>
  </si>
  <si>
    <t>-613.666502210346 20.5447257926089 -515.615970759317</t>
  </si>
  <si>
    <t>-638.357905511219 6.44141091881284 -234.955907843407</t>
  </si>
  <si>
    <t>-415.916634493197 71.2533678002114 -251.319926421929</t>
  </si>
  <si>
    <t>-619.440877762937 307.09411455053 -104.397456692945</t>
  </si>
  <si>
    <t>-626.3070793483 302.323531871369 311.093421928127</t>
  </si>
  <si>
    <t>-633.209338395812 320.189237669294 773.769542280839</t>
  </si>
  <si>
    <t>-480.91094338695 319.27248315764 825.617404341534</t>
  </si>
  <si>
    <t>-545.257460217413 135.640189430358 -103.83775436932</t>
  </si>
  <si>
    <t>-534.752538214393 111.937249938554 310.927770956249</t>
  </si>
  <si>
    <t>-560.724688874399 44.3439448205879 768.667607910293</t>
  </si>
  <si>
    <t>-409.602279563786 61.0054645498551 821.281551063993</t>
  </si>
  <si>
    <t>9763-20170724T121010.641835600.bin</t>
  </si>
  <si>
    <t>-582.592340097629 221.638830108665 -102.438040753488</t>
  </si>
  <si>
    <t>-598.895246518076 214.096992675059 -211.684694394748</t>
  </si>
  <si>
    <t>-609.143402173219 210.570873452434 -303.925556906707</t>
  </si>
  <si>
    <t>-617.824980721002 208.129874650874 -387.333067969335</t>
  </si>
  <si>
    <t>-625.342878021664 206.544058587224 -470.874082537721</t>
  </si>
  <si>
    <t>-635.015378312254 205.105732269465 -593.141426602395</t>
  </si>
  <si>
    <t>-621.835904557919 207.225632610008 -670.355489842716</t>
  </si>
  <si>
    <t>-635.839339000706 236.686090703799 -539.454685435615</t>
  </si>
  <si>
    <t>-664.165660415904 388.778259803541 -519.409339893428</t>
  </si>
  <si>
    <t>-660.553631399945 550.456704779445 -288.269332237353</t>
  </si>
  <si>
    <t>-430.489320133817 553.479013700178 -256.492548015262</t>
  </si>
  <si>
    <t>-625.702937369441 174.78795046628 -539.528414939361</t>
  </si>
  <si>
    <t>-614.355875882716 21.0066311529338 -515.863282150878</t>
  </si>
  <si>
    <t>-638.819256425978 6.42797159905263 -235.207646659635</t>
  </si>
  <si>
    <t>-416.51008727451 71.6514092714979 -251.7312870478</t>
  </si>
  <si>
    <t>-619.78768456552 307.357046856095 -104.398660396828</t>
  </si>
  <si>
    <t>-626.486365694195 302.488110812392 311.093836185013</t>
  </si>
  <si>
    <t>-633.278371542856 320.133307318923 773.763285725593</t>
  </si>
  <si>
    <t>-480.961428550698 319.050322837774 825.553207499535</t>
  </si>
  <si>
    <t>-545.575987482926 135.81966569409 -103.863628018217</t>
  </si>
  <si>
    <t>-534.662028138352 112.308577118578 310.902286738732</t>
  </si>
  <si>
    <t>-560.657227365678 44.4382796460964 768.605079665459</t>
  </si>
  <si>
    <t>-409.550057832985 60.9806544968728 821.300289504104</t>
  </si>
  <si>
    <t>9763-20170724T121010.673460800.bin</t>
  </si>
  <si>
    <t>-582.968770676256 221.798866668955 -102.462699453273</t>
  </si>
  <si>
    <t>-599.406564599113 214.225107368422 -211.686938417256</t>
  </si>
  <si>
    <t>-609.764841374828 210.730491077303 -303.916658123928</t>
  </si>
  <si>
    <t>-618.542617286949 208.340587805145 -387.315579565408</t>
  </si>
  <si>
    <t>-626.152232675673 206.829115015494 -470.849706007649</t>
  </si>
  <si>
    <t>-635.952791096922 205.524167376087 -593.108256239761</t>
  </si>
  <si>
    <t>-622.788348087741 207.687829976948 -670.323717870005</t>
  </si>
  <si>
    <t>-636.724529871112 237.045017675453 -539.385965850525</t>
  </si>
  <si>
    <t>-665.067016784099 389.111186122834 -519.168611452327</t>
  </si>
  <si>
    <t>-661.664374220695 550.327122192542 -287.702710837546</t>
  </si>
  <si>
    <t>-431.567918218822 553.476021439683 -256.17120360782</t>
  </si>
  <si>
    <t>-626.580209880308 175.148575331442 -539.538453794737</t>
  </si>
  <si>
    <t>-615.154748019307 21.3402076969517 -516.092393938702</t>
  </si>
  <si>
    <t>-639.300781281026 6.35633236310605 -235.430502086276</t>
  </si>
  <si>
    <t>-417.123354380791 71.9810524871946 -252.137597574286</t>
  </si>
  <si>
    <t>-620.162178852055 307.570677177711 -104.402458126445</t>
  </si>
  <si>
    <t>-626.644031211586 302.628831638982 311.092611211859</t>
  </si>
  <si>
    <t>-633.341455343088 320.072363850686 773.764740351894</t>
  </si>
  <si>
    <t>-481.003517639526 318.957112133818 825.492170934093</t>
  </si>
  <si>
    <t>-545.939057559693 135.888315659243 -103.900390180241</t>
  </si>
  <si>
    <t>-534.593601595883 112.607548976926 310.866878049372</t>
  </si>
  <si>
    <t>-560.545530673425 44.3834789890968 768.537407226079</t>
  </si>
  <si>
    <t>-409.389598923301 60.1596742278555 821.32791254007</t>
  </si>
  <si>
    <t>9763-20170724T121010.737632200.bin</t>
  </si>
  <si>
    <t>-583.890319894097 222.057838094701 -102.523935469973</t>
  </si>
  <si>
    <t>-600.583189946173 214.448662657635 -211.706996298068</t>
  </si>
  <si>
    <t>-611.151054370269 211.002780071056 -303.914943001811</t>
  </si>
  <si>
    <t>-620.113811195658 208.690056878498 -387.296211503754</t>
  </si>
  <si>
    <t>-627.902683686579 207.288227975442 -470.815632422271</t>
  </si>
  <si>
    <t>-637.957746272641 206.178650125711 -593.0556416789</t>
  </si>
  <si>
    <t>-624.843631770363 208.390453602686 -670.278217344372</t>
  </si>
  <si>
    <t>-638.613318730131 237.614166768705 -539.281811898262</t>
  </si>
  <si>
    <t>-666.973094910116 389.650296064494 -518.848081208565</t>
  </si>
  <si>
    <t>-663.942091525367 550.526217286834 -287.140601458063</t>
  </si>
  <si>
    <t>-433.819827939529 553.373216582975 -255.769647609889</t>
  </si>
  <si>
    <t>-628.478030479865 175.716779390692 -539.553820897629</t>
  </si>
  <si>
    <t>-616.934366575813 21.8533848117931 -516.50507094701</t>
  </si>
  <si>
    <t>-640.64082286211 6.34559927563987 -235.834264170917</t>
  </si>
  <si>
    <t>-418.614323522109 72.3854446117939 -252.907998409567</t>
  </si>
  <si>
    <t>-620.931288657855 307.95873725044 -104.422933085478</t>
  </si>
  <si>
    <t>-626.949140867408 302.873290520064 311.07738918995</t>
  </si>
  <si>
    <t>-633.465762959651 319.923797308199 773.766945381583</t>
  </si>
  <si>
    <t>-481.090541745688 318.632485093878 825.380373205503</t>
  </si>
  <si>
    <t>-547.01789000515 136.006099115373 -103.993797581469</t>
  </si>
  <si>
    <t>-534.687881051597 113.138621651533 310.768382049362</t>
  </si>
  <si>
    <t>-560.361408329997 44.4847042741005 768.391392233389</t>
  </si>
  <si>
    <t>-409.288542590563 60.3136199863895 821.403240598297</t>
  </si>
  <si>
    <t>9763-20170724T121010.805829400.bin</t>
  </si>
  <si>
    <t>-584.814542165149 222.32328073595 -102.600081071023</t>
  </si>
  <si>
    <t>-601.744258436942 214.712748058153 -211.746547833759</t>
  </si>
  <si>
    <t>-612.490588407293 211.30293355424 -303.935088177243</t>
  </si>
  <si>
    <t>-621.606757749475 209.040002196297 -387.301215289886</t>
  </si>
  <si>
    <t>-629.54025262151 207.704559912372 -470.808161982058</t>
  </si>
  <si>
    <t>-639.796831127781 206.710747017227 -593.032348640839</t>
  </si>
  <si>
    <t>-626.763351927375 208.949134703568 -670.267906151938</t>
  </si>
  <si>
    <t>-640.330987222207 238.100884600569 -539.230619631498</t>
  </si>
  <si>
    <t>-668.590579067329 390.151438957626 -518.781559336327</t>
  </si>
  <si>
    <t>-666.216656495024 551.004007347478 -287.050427278676</t>
  </si>
  <si>
    <t>-436.078465710341 553.663394353541 -255.779303921609</t>
  </si>
  <si>
    <t>-630.261716068967 176.192810998626 -539.57214783938</t>
  </si>
  <si>
    <t>-618.66093772732 22.2808157982922 -516.888795738645</t>
  </si>
  <si>
    <t>-642.345167625087 5.97200944328893 -236.261401132694</t>
  </si>
  <si>
    <t>-420.379879605626 72.1595553052266 -253.558483176336</t>
  </si>
  <si>
    <t>-621.489812056307 308.439658029938 -104.46317442627</t>
  </si>
  <si>
    <t>-627.316936518764 303.099628843585 311.036637177703</t>
  </si>
  <si>
    <t>-633.636295289868 319.757982540546 773.750087525647</t>
  </si>
  <si>
    <t>-481.217268708437 318.075038341486 825.222642721764</t>
  </si>
  <si>
    <t>-548.312324515222 136.069784625281 -104.105902513452</t>
  </si>
  <si>
    <t>-535.093217315154 113.421357385351 310.640938572276</t>
  </si>
  <si>
    <t>-560.212950473224 44.6742883165302 768.282319664397</t>
  </si>
  <si>
    <t>-409.263068586671 61.0408657614889 821.481024461685</t>
  </si>
  <si>
    <t>9763-20170724T121010.837916500.bin</t>
  </si>
  <si>
    <t>-585.260869880048 222.527369995652 -102.644876699183</t>
  </si>
  <si>
    <t>-602.289290182163 214.913139343162 -211.775769378636</t>
  </si>
  <si>
    <t>-613.135374252749 211.507811429314 -303.952869637735</t>
  </si>
  <si>
    <t>-622.348833962352 209.255012907979 -387.308513679206</t>
  </si>
  <si>
    <t>-630.386865113241 207.934769702177 -470.805703056348</t>
  </si>
  <si>
    <t>-640.804061292978 206.969579180812 -593.016545570908</t>
  </si>
  <si>
    <t>-627.842196755403 209.228311690044 -670.263537277705</t>
  </si>
  <si>
    <t>-641.238909272405 238.351627743114 -539.209169937747</t>
  </si>
  <si>
    <t>-669.385128218014 390.424033120344 -518.778044531703</t>
  </si>
  <si>
    <t>-667.501719714178 551.09516265417 -286.916479961744</t>
  </si>
  <si>
    <t>-437.36635765794 553.92844618492 -255.639850648039</t>
  </si>
  <si>
    <t>-631.227335835921 176.434338313216 -539.573748565643</t>
  </si>
  <si>
    <t>-619.647269027914 22.4904379818838 -517.074975783041</t>
  </si>
  <si>
    <t>-643.456799495683 5.88523825252514 -236.475798306523</t>
  </si>
  <si>
    <t>-421.508593830592 72.1118846853205 -253.839215807369</t>
  </si>
  <si>
    <t>-621.699468986217 308.799443288267 -104.508861224806</t>
  </si>
  <si>
    <t>-627.50284373334 303.283667490473 310.989095987244</t>
  </si>
  <si>
    <t>-633.705823222033 319.714390351743 773.72486861301</t>
  </si>
  <si>
    <t>-481.264489023615 317.951052337882 825.128835747046</t>
  </si>
  <si>
    <t>-548.98154522165 136.127777273715 -104.158647790769</t>
  </si>
  <si>
    <t>-535.358548876626 113.540951645028 310.578380181246</t>
  </si>
  <si>
    <t>-560.141696079083 44.6792883074402 768.231392786454</t>
  </si>
  <si>
    <t>-409.166468151907 60.6217317417309 821.487040993476</t>
  </si>
  <si>
    <t>9763-20170724T121010.875176500.bin</t>
  </si>
  <si>
    <t>-585.741363276022 222.775992264852 -102.683395494237</t>
  </si>
  <si>
    <t>-602.860853366506 215.162150983705 -211.799996989562</t>
  </si>
  <si>
    <t>-613.802319713201 211.756934309195 -303.965825295842</t>
  </si>
  <si>
    <t>-623.110361475368 209.506533521595 -387.31113643277</t>
  </si>
  <si>
    <t>-631.251071877198 208.191208775787 -470.798382411476</t>
  </si>
  <si>
    <t>-641.82730455403 207.236625080436 -592.995618413941</t>
  </si>
  <si>
    <t>-628.933555368185 209.496445232091 -670.253940843109</t>
  </si>
  <si>
    <t>-642.150246909963 238.620819730452 -539.188784358853</t>
  </si>
  <si>
    <t>-670.115657481158 390.731170286268 -518.790439033173</t>
  </si>
  <si>
    <t>-668.878810075909 551.077901746613 -286.700062722852</t>
  </si>
  <si>
    <t>-438.759526039736 554.132248680488 -255.326002618483</t>
  </si>
  <si>
    <t>-632.222823001169 176.690268433676 -539.564271856745</t>
  </si>
  <si>
    <t>-620.714568401421 22.7186408434131 -517.23324433544</t>
  </si>
  <si>
    <t>-644.649241916899 5.95011159237515 -236.65429720807</t>
  </si>
  <si>
    <t>-422.664113263163 72.049943162152 -254.031548247481</t>
  </si>
  <si>
    <t>-621.947012328863 309.215907533552 -104.551858761199</t>
  </si>
  <si>
    <t>-627.780832260142 303.477478401228 310.942578884957</t>
  </si>
  <si>
    <t>-633.782458048294 319.686102663901 773.697363336993</t>
  </si>
  <si>
    <t>-481.320890736215 317.771726547777 825.035831927671</t>
  </si>
  <si>
    <t>-549.698530424773 136.233148512819 -104.199334554582</t>
  </si>
  <si>
    <t>-535.631232639077 113.751205700034 310.528649409013</t>
  </si>
  <si>
    <t>-560.081807217329 44.7322965171138 768.190527003407</t>
  </si>
  <si>
    <t>-409.15662419801 61.0145580398882 821.484835223315</t>
  </si>
  <si>
    <t>9763-20170724T121010.941371500.bin</t>
  </si>
  <si>
    <t>-586.724947189307 223.334367479405 -102.728146906647</t>
  </si>
  <si>
    <t>-604.066131795076 215.70753737604 -211.808949637369</t>
  </si>
  <si>
    <t>-615.171329331401 212.275561596701 -303.953986144633</t>
  </si>
  <si>
    <t>-624.619817271442 209.998215756214 -387.282735651606</t>
  </si>
  <si>
    <t>-632.893475810289 208.65018747763 -470.756473771104</t>
  </si>
  <si>
    <t>-643.656081885108 207.642148804066 -592.93709542785</t>
  </si>
  <si>
    <t>-630.877507201652 209.862936131071 -670.215609815903</t>
  </si>
  <si>
    <t>-643.792378314848 239.066686508453 -539.152918570577</t>
  </si>
  <si>
    <t>-671.382271785891 391.259451246118 -518.844848067604</t>
  </si>
  <si>
    <t>-671.686666191097 550.292799504363 -285.849574060215</t>
  </si>
  <si>
    <t>-441.623519880275 553.788283587655 -254.112157685248</t>
  </si>
  <si>
    <t>-634.074681066558 177.102602526699 -539.497655578044</t>
  </si>
  <si>
    <t>-622.852295690762 23.0828977525662 -517.345090566239</t>
  </si>
  <si>
    <t>-647.163609390312 6.3178215294854 -236.798396203509</t>
  </si>
  <si>
    <t>-425.130131250655 72.0994890397196 -254.754817358659</t>
  </si>
  <si>
    <t>-622.479873427167 310.082237253289 -104.62244319867</t>
  </si>
  <si>
    <t>-628.336917354495 303.986568391651 310.866559769177</t>
  </si>
  <si>
    <t>-633.967680803848 319.581965032277 773.644783131574</t>
  </si>
  <si>
    <t>-481.462245815236 317.143589412432 824.830475018309</t>
  </si>
  <si>
    <t>-551.146618354425 136.50310234056 -104.242195746255</t>
  </si>
  <si>
    <t>-536.059541374591 114.253266427832 310.462448994284</t>
  </si>
  <si>
    <t>-559.98031781882 44.8427988896108 768.113402760877</t>
  </si>
  <si>
    <t>-409.014425240132 60.6513952197299 821.435102152305</t>
  </si>
  <si>
    <t>9763-20170724T121011.005069000.bin</t>
  </si>
  <si>
    <t>-587.672667832157 223.993753409692 -102.774295922927</t>
  </si>
  <si>
    <t>-605.282904820468 216.364545252943 -211.811795062134</t>
  </si>
  <si>
    <t>-616.417258071156 212.909046277069 -303.952550557885</t>
  </si>
  <si>
    <t>-625.81486040144 210.599142528799 -387.286070939749</t>
  </si>
  <si>
    <t>-633.960466601762 209.202249821719 -470.771643317926</t>
  </si>
  <si>
    <t>-644.452436946101 208.100430800476 -592.97482709864</t>
  </si>
  <si>
    <t>-631.645517902838 210.268882053118 -670.250366284364</t>
  </si>
  <si>
    <t>-644.615591355862 239.580479682956 -539.223322733238</t>
  </si>
  <si>
    <t>-671.918201826742 391.852403394701 -519.094855605384</t>
  </si>
  <si>
    <t>-673.680301419566 548.797198448298 -284.693864429475</t>
  </si>
  <si>
    <t>-443.713352040942 552.781783450147 -252.322964737257</t>
  </si>
  <si>
    <t>-635.081721447285 177.587489806872 -539.482979121894</t>
  </si>
  <si>
    <t>-624.158836087359 23.5653187806749 -517.242792319428</t>
  </si>
  <si>
    <t>-649.068299617104 6.84631309057477 -236.745720700999</t>
  </si>
  <si>
    <t>-426.964785757788 72.1334663881157 -255.616817362496</t>
  </si>
  <si>
    <t>-622.990834099126 311.065978858633 -104.662326268727</t>
  </si>
  <si>
    <t>-628.550612805336 304.820802613564 310.82855309234</t>
  </si>
  <si>
    <t>-634.186132256274 319.393735489961 773.622502923842</t>
  </si>
  <si>
    <t>-481.6091642732 316.690405777229 824.581088267422</t>
  </si>
  <si>
    <t>-552.552676491847 136.830924402461 -104.287816073085</t>
  </si>
  <si>
    <t>-536.368545314277 114.89324670971 310.392072835721</t>
  </si>
  <si>
    <t>-559.869040269708 44.8781447027343 768.019566240801</t>
  </si>
  <si>
    <t>-408.859100384012 60.2533257584416 821.343262625478</t>
  </si>
  <si>
    <t>9763-20170724T121011.041672800.bin</t>
  </si>
  <si>
    <t>-588.084419004141 224.402295766629 -102.794012515518</t>
  </si>
  <si>
    <t>-605.844324181716 216.766102723268 -211.806745647132</t>
  </si>
  <si>
    <t>-617.021223923679 213.286716614273 -303.941521528359</t>
  </si>
  <si>
    <t>-626.425097963035 210.947210243373 -387.273489190065</t>
  </si>
  <si>
    <t>-634.54508330231 209.51009165184 -470.760807539441</t>
  </si>
  <si>
    <t>-644.965017920241 208.33714148355 -592.96965920512</t>
  </si>
  <si>
    <t>-632.140896973684 210.459534876336 -670.243453282441</t>
  </si>
  <si>
    <t>-645.110212212649 239.856255514332 -539.240873417648</t>
  </si>
  <si>
    <t>-672.25608702034 392.160445054684 -519.194667383156</t>
  </si>
  <si>
    <t>-674.858829223475 547.958044407898 -284.037542446168</t>
  </si>
  <si>
    <t>-444.936619565909 552.236075282407 -251.38780536018</t>
  </si>
  <si>
    <t>-635.6753897297 177.847713765237 -539.450138166737</t>
  </si>
  <si>
    <t>-624.942622138501 23.8180095126377 -517.135435913595</t>
  </si>
  <si>
    <t>-650.201011029007 7.13603364189294 -236.667395740426</t>
  </si>
  <si>
    <t>-428.050340960803 72.1343024831226 -255.976605456932</t>
  </si>
  <si>
    <t>-623.13435677134 311.646323892718 -104.687667736706</t>
  </si>
  <si>
    <t>-628.534115673782 305.230317556013 310.802767924461</t>
  </si>
  <si>
    <t>-634.282074547736 319.303987672233 773.600471567116</t>
  </si>
  <si>
    <t>-481.673399093707 316.540600748341 824.46097145142</t>
  </si>
  <si>
    <t>-553.226224105315 137.082064737297 -104.312625130285</t>
  </si>
  <si>
    <t>-536.507952411738 115.304944055271 310.354576708414</t>
  </si>
  <si>
    <t>-559.867026370492 45.0253198105888 767.962143291261</t>
  </si>
  <si>
    <t>-408.894683584719 60.9280911566896 821.237455240569</t>
  </si>
  <si>
    <t>9763-20170724T121011.106367800.bin</t>
  </si>
  <si>
    <t>-588.777573152471 225.039752743583 -102.852675541225</t>
  </si>
  <si>
    <t>-606.785054690824 217.406783618279 -211.824947161763</t>
  </si>
  <si>
    <t>-618.10201897808 213.895380660137 -303.941340398265</t>
  </si>
  <si>
    <t>-627.607512117802 211.515789779038 -387.260714729</t>
  </si>
  <si>
    <t>-635.804340968896 210.023926648148 -470.739613018986</t>
  </si>
  <si>
    <t>-646.310367456877 208.753726001258 -592.940027793745</t>
  </si>
  <si>
    <t>-633.455272015008 210.764416414353 -670.211810737115</t>
  </si>
  <si>
    <t>-646.295264406579 240.333706898947 -539.24704165946</t>
  </si>
  <si>
    <t>-672.857661232165 392.759748868905 -519.301416970533</t>
  </si>
  <si>
    <t>-677.185299526695 546.334456797919 -282.711663864923</t>
  </si>
  <si>
    <t>-447.349901808533 551.427417101755 -249.571124863983</t>
  </si>
  <si>
    <t>-637.105621854257 178.288283676768 -539.39210169691</t>
  </si>
  <si>
    <t>-626.964752282307 24.2359509660357 -516.964406599311</t>
  </si>
  <si>
    <t>-652.393939172867 7.69186900648515 -236.503661289152</t>
  </si>
  <si>
    <t>-430.211993509564 72.1842280248061 -257.105897349513</t>
  </si>
  <si>
    <t>-623.33295534007 312.579698816749 -104.727828001676</t>
  </si>
  <si>
    <t>-628.839251886022 305.800337791632 310.755468380916</t>
  </si>
  <si>
    <t>-634.45547739226 319.22583983577 773.562864880961</t>
  </si>
  <si>
    <t>-481.80829174606 316.084084742912 824.28552052974</t>
  </si>
  <si>
    <t>-554.419440473091 137.422699046857 -104.367583806262</t>
  </si>
  <si>
    <t>-536.684479797102 115.963750852153 310.273919194756</t>
  </si>
  <si>
    <t>-559.87504268376 45.1418259453189 767.841926409675</t>
  </si>
  <si>
    <t>-408.793170108097 60.6619141602766 820.919180354359</t>
  </si>
  <si>
    <t>9763-20170724T121011.144973000.bin</t>
  </si>
  <si>
    <t>-589.112386644784 225.215350574647 -102.875625076465</t>
  </si>
  <si>
    <t>-607.244137084258 217.582486938583 -211.827368005323</t>
  </si>
  <si>
    <t>-618.641661385045 214.056876671805 -303.933268574048</t>
  </si>
  <si>
    <t>-628.211194165851 211.660106204911 -387.244854200778</t>
  </si>
  <si>
    <t>-636.463368425884 210.144792851507 -470.717825040927</t>
  </si>
  <si>
    <t>-647.040856965009 208.833550231998 -592.911564119333</t>
  </si>
  <si>
    <t>-634.165224461637 210.786020447315 -670.1814215835</t>
  </si>
  <si>
    <t>-646.935287017427 240.440440372498 -539.234369790159</t>
  </si>
  <si>
    <t>-673.261077767338 392.918246271952 -519.31831408558</t>
  </si>
  <si>
    <t>-678.297458167636 545.447541999658 -282.067369162343</t>
  </si>
  <si>
    <t>-448.510244522685 550.916470826059 -248.65355240809</t>
  </si>
  <si>
    <t>-637.86380573139 178.37739414754 -539.353733423297</t>
  </si>
  <si>
    <t>-628.023677299593 24.3290180190352 -516.817392622134</t>
  </si>
  <si>
    <t>-653.496583615475 8.03145205048645 -236.346109363402</t>
  </si>
  <si>
    <t>-431.237350798545 72.025911011011 -257.655972411682</t>
  </si>
  <si>
    <t>-623.453224817349 312.844364117002 -104.756294410403</t>
  </si>
  <si>
    <t>-628.948785007717 306.013180118401 310.726242484754</t>
  </si>
  <si>
    <t>-634.54843112867 319.143499670178 773.543801332946</t>
  </si>
  <si>
    <t>-481.885852675587 315.76819955993 824.205111917636</t>
  </si>
  <si>
    <t>-554.962392066265 137.508664830402 -104.391579944191</t>
  </si>
  <si>
    <t>-536.713419623229 116.210745217085 310.235972924464</t>
  </si>
  <si>
    <t>-559.923978299676 45.1885855105088 767.769537412715</t>
  </si>
  <si>
    <t>-408.708656021669 59.9644129419585 820.679037773868</t>
  </si>
  <si>
    <t>9763-20170724T121011.209699100.bin</t>
  </si>
  <si>
    <t>-589.768141023468 225.502559409927 -102.938835095023</t>
  </si>
  <si>
    <t>-608.193801845471 217.81872121374 -211.837583161905</t>
  </si>
  <si>
    <t>-619.673334280493 214.268959643732 -303.932453344771</t>
  </si>
  <si>
    <t>-629.250309226302 211.855466288823 -387.242637594281</t>
  </si>
  <si>
    <t>-637.442685339893 210.323213264963 -470.721194192217</t>
  </si>
  <si>
    <t>-647.85873605234 208.983637018692 -592.928557484298</t>
  </si>
  <si>
    <t>-634.870430030242 210.837897009695 -670.181871700715</t>
  </si>
  <si>
    <t>-647.729134573464 240.616728680602 -539.266771165422</t>
  </si>
  <si>
    <t>-673.648429019129 393.166980581616 -519.431444029932</t>
  </si>
  <si>
    <t>-679.976460775521 543.56150758475 -280.852276018488</t>
  </si>
  <si>
    <t>-450.316580264809 549.562005737331 -246.663438936377</t>
  </si>
  <si>
    <t>-638.847336683354 178.526354756291 -539.343284944005</t>
  </si>
  <si>
    <t>-629.425913433466 24.4514397819275 -516.755500051423</t>
  </si>
  <si>
    <t>-655.51651681779 8.09746635361626 -236.344461265189</t>
  </si>
  <si>
    <t>-433.162809845678 71.512327933041 -258.387070757456</t>
  </si>
  <si>
    <t>-623.82799335569 313.249993970153 -104.812053797512</t>
  </si>
  <si>
    <t>-628.803927941964 306.471357002097 310.677862066873</t>
  </si>
  <si>
    <t>-634.677895796617 318.92583992756 773.5421918563</t>
  </si>
  <si>
    <t>-481.999521637699 315.313780854573 824.139413500532</t>
  </si>
  <si>
    <t>-555.907374110367 137.675708425316 -104.470829248692</t>
  </si>
  <si>
    <t>-536.833177760924 116.806506506472 310.141369814441</t>
  </si>
  <si>
    <t>-560.065577690701 45.429228931537 767.622451398299</t>
  </si>
  <si>
    <t>-408.777946331493 60.9303804706228 820.116256109934</t>
  </si>
  <si>
    <t>9763-20170724T121011.242283400.bin</t>
  </si>
  <si>
    <t>-589.984508392891 225.540493329539 -102.975025229822</t>
  </si>
  <si>
    <t>-608.538163810965 217.859991177549 -211.852338016869</t>
  </si>
  <si>
    <t>-620.03624321513 214.323001682284 -303.94528356212</t>
  </si>
  <si>
    <t>-629.59441592009 211.923847251049 -387.258063208335</t>
  </si>
  <si>
    <t>-637.731955225486 210.406868897993 -470.74232990109</t>
  </si>
  <si>
    <t>-648.028620797366 209.088393069514 -592.960000246866</t>
  </si>
  <si>
    <t>-634.966577179563 210.911457457037 -670.201689556635</t>
  </si>
  <si>
    <t>-647.913169060034 240.717549605277 -539.296035080783</t>
  </si>
  <si>
    <t>-673.718038539491 393.288391523156 -519.508705377464</t>
  </si>
  <si>
    <t>-680.660933918738 542.902865966461 -280.456610582524</t>
  </si>
  <si>
    <t>-451.070411543222 548.937661367339 -245.8111845909</t>
  </si>
  <si>
    <t>-639.107982627997 178.6160659792 -539.367890116629</t>
  </si>
  <si>
    <t>-629.84185599622 24.5234912883723 -516.823608850965</t>
  </si>
  <si>
    <t>-656.235493485281 7.85763953181072 -236.459245859738</t>
  </si>
  <si>
    <t>-433.880245453803 71.2149895092839 -258.652498577106</t>
  </si>
  <si>
    <t>-623.816609290201 313.407051695564 -104.819584601732</t>
  </si>
  <si>
    <t>-628.556279624247 306.671287137517 310.673796925238</t>
  </si>
  <si>
    <t>-634.730050069546 318.807479557335 773.542726625147</t>
  </si>
  <si>
    <t>-482.04942280472 315.021709063441 824.120489164815</t>
  </si>
  <si>
    <t>-556.328374205935 137.590060286439 -104.510536388146</t>
  </si>
  <si>
    <t>-536.830156858118 117.03244673632 310.09744476396</t>
  </si>
  <si>
    <t>-560.128564126213 45.461114516575 767.557254626073</t>
  </si>
  <si>
    <t>-408.726612782763 60.604409846982 819.825340380602</t>
  </si>
  <si>
    <t>9763-20170724T121011.307240000.bin</t>
  </si>
  <si>
    <t>-590.18093906459 225.5256539488 -103.031822120663</t>
  </si>
  <si>
    <t>-608.899883505163 217.867830353057 -211.882531230437</t>
  </si>
  <si>
    <t>-620.471512611462 214.375721512968 -303.967893344669</t>
  </si>
  <si>
    <t>-630.070112599681 212.029362368714 -387.277616863009</t>
  </si>
  <si>
    <t>-638.221557951303 210.574304580596 -470.761565268857</t>
  </si>
  <si>
    <t>-648.509006976628 209.356958611277 -592.981049017243</t>
  </si>
  <si>
    <t>-635.287394740637 211.17138569869 -670.195725187282</t>
  </si>
  <si>
    <t>-648.334143419964 240.950500637042 -539.296419991164</t>
  </si>
  <si>
    <t>-673.880443745627 393.564618700987 -519.453937062118</t>
  </si>
  <si>
    <t>-681.481649360938 542.229623301027 -279.830281639866</t>
  </si>
  <si>
    <t>-451.996868569615 548.029927834767 -244.451757331651</t>
  </si>
  <si>
    <t>-639.655800794511 178.831651894651 -539.40801499231</t>
  </si>
  <si>
    <t>-630.648569405117 24.7056987996114 -517.010142147144</t>
  </si>
  <si>
    <t>-657.197897052841 7.38972525221652 -236.699853824268</t>
  </si>
  <si>
    <t>-434.874027156728 70.9024334923665 -258.762625286428</t>
  </si>
  <si>
    <t>-623.642588570058 313.559994346109 -104.830376433608</t>
  </si>
  <si>
    <t>-628.647192142517 306.636099548011 310.656817481239</t>
  </si>
  <si>
    <t>-634.815291493198 318.714443649646 773.517629638067</t>
  </si>
  <si>
    <t>-482.1322489347 314.809921194352 824.079007154998</t>
  </si>
  <si>
    <t>-556.93084175142 137.415621052213 -104.582482435258</t>
  </si>
  <si>
    <t>-536.833031838423 117.14437714606 310.010996479702</t>
  </si>
  <si>
    <t>-560.287615264028 45.572059675809 767.441259764901</t>
  </si>
  <si>
    <t>-408.666848149824 60.1911760233818 819.222205120909</t>
  </si>
  <si>
    <t>9763-20170724T121011.340328900.bin</t>
  </si>
  <si>
    <t>-590.153280019577 225.445011489452 -103.044687497484</t>
  </si>
  <si>
    <t>-608.917980033715 217.788850387838 -211.887423868439</t>
  </si>
  <si>
    <t>-620.543913072057 214.312318800522 -303.966748040934</t>
  </si>
  <si>
    <t>-630.197760039504 211.987058309403 -387.270535454693</t>
  </si>
  <si>
    <t>-638.410234021422 210.560576919952 -470.749017003641</t>
  </si>
  <si>
    <t>-648.792943378378 209.392796106848 -592.961006143769</t>
  </si>
  <si>
    <t>-635.516914810373 211.231932891581 -670.16584667645</t>
  </si>
  <si>
    <t>-648.5538020597 240.967811355828 -539.265586203124</t>
  </si>
  <si>
    <t>-673.979854181587 393.599982722094 -519.359324316218</t>
  </si>
  <si>
    <t>-681.739525453635 542.007402014823 -279.581013710985</t>
  </si>
  <si>
    <t>-452.277317282204 547.726972117241 -244.043582232848</t>
  </si>
  <si>
    <t>-639.920386891042 178.842669713061 -539.40539208796</t>
  </si>
  <si>
    <t>-630.967241887606 24.7135458673672 -517.056379287541</t>
  </si>
  <si>
    <t>-657.419744528003 7.31400072904967 -236.74205813251</t>
  </si>
  <si>
    <t>-435.080764367042 70.7807703627489 -258.784931498954</t>
  </si>
  <si>
    <t>-623.522834494496 313.492723423979 -104.844892459761</t>
  </si>
  <si>
    <t>-628.687491329118 306.618486830488 310.641183694233</t>
  </si>
  <si>
    <t>-634.856937600502 318.642785215906 773.50992189191</t>
  </si>
  <si>
    <t>-482.168611898297 314.830323696679 824.062437608728</t>
  </si>
  <si>
    <t>-556.981146540945 137.360002531765 -104.61999212585</t>
  </si>
  <si>
    <t>-536.90975758331 117.039691776021 309.972370032066</t>
  </si>
  <si>
    <t>-560.319473254938 45.5383300934284 767.405915849425</t>
  </si>
  <si>
    <t>-408.560457130827 59.3740929443227 818.996645477902</t>
  </si>
  <si>
    <t>9763-20170724T121011.409546600.bin</t>
  </si>
  <si>
    <t>-590.045503050766 225.217610250959 -103.088048064306</t>
  </si>
  <si>
    <t>-608.861427042113 217.608720743436 -211.925322390655</t>
  </si>
  <si>
    <t>-620.565005628156 214.183145167292 -303.9967017825</t>
  </si>
  <si>
    <t>-630.302824875642 211.910185291345 -387.292233987493</t>
  </si>
  <si>
    <t>-638.612784367105 210.542428758803 -470.7620227907</t>
  </si>
  <si>
    <t>-649.152600164596 209.468847449315 -592.961413910887</t>
  </si>
  <si>
    <t>-635.820138217388 211.400254015798 -670.154228780416</t>
  </si>
  <si>
    <t>-648.827410569978 241.004909132198 -539.243369173667</t>
  </si>
  <si>
    <t>-674.273435173921 393.621711555045 -519.313675056856</t>
  </si>
  <si>
    <t>-682.064662009113 541.77008976351 -279.376433420787</t>
  </si>
  <si>
    <t>-452.60473712977 547.352184669408 -243.802454991945</t>
  </si>
  <si>
    <t>-640.228222453995 178.874902995143 -539.439285472132</t>
  </si>
  <si>
    <t>-631.304986478124 24.7217421951923 -517.183086816965</t>
  </si>
  <si>
    <t>-657.748664178768 7.22500134335633 -236.87390995384</t>
  </si>
  <si>
    <t>-435.423983529058 70.6978622657725 -259.042401136581</t>
  </si>
  <si>
    <t>-623.327699505475 313.225290755106 -104.873039642789</t>
  </si>
  <si>
    <t>-628.659277023195 306.490867459887 310.613195631094</t>
  </si>
  <si>
    <t>-634.958262858155 318.469876460596 773.498592725484</t>
  </si>
  <si>
    <t>-482.267646650971 314.49199967902 824.031506593973</t>
  </si>
  <si>
    <t>-556.947414000485 137.179140196019 -104.708208173357</t>
  </si>
  <si>
    <t>-536.965717459088 116.925132482694 309.891717423712</t>
  </si>
  <si>
    <t>-560.364742401623 45.7266244382706 767.365284461038</t>
  </si>
  <si>
    <t>-408.569504221972 60.1073815759582 818.699632102428</t>
  </si>
  <si>
    <t>9763-20170724T121011.442638700.bin</t>
  </si>
  <si>
    <t>-589.986647510325 225.089206126611 -103.097905208587</t>
  </si>
  <si>
    <t>-608.843101065709 217.4909359216 -211.928952054035</t>
  </si>
  <si>
    <t>-620.570850460579 214.099689664525 -303.998370013773</t>
  </si>
  <si>
    <t>-630.325789653156 211.868067188985 -387.293091330985</t>
  </si>
  <si>
    <t>-638.647569675297 210.55238824802 -470.762638793997</t>
  </si>
  <si>
    <t>-649.198734315892 209.565018896231 -592.96166090181</t>
  </si>
  <si>
    <t>-635.838891529344 211.55322721419 -670.148266500621</t>
  </si>
  <si>
    <t>-648.870399303249 241.062751082277 -539.221408662923</t>
  </si>
  <si>
    <t>-674.359517623886 393.668616051993 -519.279067614365</t>
  </si>
  <si>
    <t>-682.216875257271 541.898071990113 -279.394032388875</t>
  </si>
  <si>
    <t>-452.749464414312 547.395798012916 -243.85478807416</t>
  </si>
  <si>
    <t>-640.267528180253 178.933611014967 -539.462070920463</t>
  </si>
  <si>
    <t>-631.293140345583 24.7703965201674 -517.300760610559</t>
  </si>
  <si>
    <t>-657.796868645727 7.00957455675893 -237.013950461525</t>
  </si>
  <si>
    <t>-435.573784740783 70.7863889660284 -259.327797559278</t>
  </si>
  <si>
    <t>-623.286640747316 313.023874636714 -104.865036622988</t>
  </si>
  <si>
    <t>-628.564710389163 306.393969756546 310.623558482412</t>
  </si>
  <si>
    <t>-634.991304252156 318.38440042343 773.503765921829</t>
  </si>
  <si>
    <t>-482.299081666051 314.516547941831 824.04051068817</t>
  </si>
  <si>
    <t>-556.903495254854 137.078747057751 -104.730506405435</t>
  </si>
  <si>
    <t>-536.921525735591 116.918249414879 309.873969010954</t>
  </si>
  <si>
    <t>-560.369817961137 45.8647902883492 767.354674011455</t>
  </si>
  <si>
    <t>-408.578441306078 60.5165742837569 818.623740537996</t>
  </si>
  <si>
    <t>9763-20170724T121011.506814600.bin</t>
  </si>
  <si>
    <t>-589.740725598571 224.564565710897 -103.124602533145</t>
  </si>
  <si>
    <t>-608.630310565124 217.000899255291 -211.952404091015</t>
  </si>
  <si>
    <t>-620.373057045234 213.677355481189 -304.022462057723</t>
  </si>
  <si>
    <t>-630.135526322977 211.522883419897 -387.318192761074</t>
  </si>
  <si>
    <t>-638.458274198705 210.299574313772 -470.788983907003</t>
  </si>
  <si>
    <t>-649.002896122836 209.46487597443 -592.989762408812</t>
  </si>
  <si>
    <t>-635.616585973517 211.539596268816 -670.169630298298</t>
  </si>
  <si>
    <t>-648.679326993672 240.895359455405 -539.209947970827</t>
  </si>
  <si>
    <t>-674.326682275866 393.475675284452 -519.237139969217</t>
  </si>
  <si>
    <t>-682.234920952309 541.968778434297 -279.516942543277</t>
  </si>
  <si>
    <t>-452.779483526998 547.378821797139 -243.887413248449</t>
  </si>
  <si>
    <t>-640.072620961795 178.767211907433 -539.528353495096</t>
  </si>
  <si>
    <t>-630.957826498004 24.5885628572635 -517.564496599163</t>
  </si>
  <si>
    <t>-657.377847438904 6.23561665092711 -237.307942290339</t>
  </si>
  <si>
    <t>-435.412003252528 70.8441040775135 -259.789006926298</t>
  </si>
  <si>
    <t>-623.053822388724 312.416234757648 -104.851007174225</t>
  </si>
  <si>
    <t>-628.303362950177 306.14981561232 310.643662207192</t>
  </si>
  <si>
    <t>-635.044080942918 318.171176908447 773.532235210879</t>
  </si>
  <si>
    <t>-482.356355116252 314.376601237446 824.087994963358</t>
  </si>
  <si>
    <t>-556.642294825639 136.615705405357 -104.781356150691</t>
  </si>
  <si>
    <t>-536.959424726165 116.554246118657 309.842210190779</t>
  </si>
  <si>
    <t>-560.263889063689 45.9206040517843 767.355375479659</t>
  </si>
  <si>
    <t>-408.472386191055 60.6185041440231 818.611173865703</t>
  </si>
  <si>
    <t>9763-20170724T121011.538897900.bin</t>
  </si>
  <si>
    <t>-589.574272532477 224.227950435416 -103.139673200193</t>
  </si>
  <si>
    <t>-608.428376941038 216.703699463738 -211.976274538156</t>
  </si>
  <si>
    <t>-620.160141844378 213.417854720889 -304.049102718776</t>
  </si>
  <si>
    <t>-629.920641824748 211.299867490146 -387.346037271755</t>
  </si>
  <si>
    <t>-638.249250339739 210.116308246554 -470.816738746126</t>
  </si>
  <si>
    <t>-648.811189179393 209.343654227905 -593.016471892161</t>
  </si>
  <si>
    <t>-635.424862640296 211.447862887634 -670.195471875314</t>
  </si>
  <si>
    <t>-648.485314433341 240.746149792361 -539.22029340187</t>
  </si>
  <si>
    <t>-674.217146506949 393.306137287481 -519.230963928362</t>
  </si>
  <si>
    <t>-682.137332411454 542.01289265088 -279.643488431817</t>
  </si>
  <si>
    <t>-452.700229890789 547.32515492107 -243.881419389387</t>
  </si>
  <si>
    <t>-639.868019369 178.619519961855 -539.572339259234</t>
  </si>
  <si>
    <t>-630.662129027018 24.4286125136377 -517.684308376375</t>
  </si>
  <si>
    <t>-656.942636450512 5.83649492366362 -237.430455749364</t>
  </si>
  <si>
    <t>-435.124168218563 70.880658715605 -260.110052756359</t>
  </si>
  <si>
    <t>-622.884736649414 312.06127493292 -104.845012296052</t>
  </si>
  <si>
    <t>-628.252713735182 305.908662809159 310.649795459023</t>
  </si>
  <si>
    <t>-635.06545683021 318.094592926187 773.536829528775</t>
  </si>
  <si>
    <t>-482.381661999544 314.309981222453 824.105140602012</t>
  </si>
  <si>
    <t>-556.468411536451 136.284709255937 -104.813806804497</t>
  </si>
  <si>
    <t>-537.1419667017 116.12035088952 309.821549202298</t>
  </si>
  <si>
    <t>-560.19316004077 45.9409585910616 767.383777145691</t>
  </si>
  <si>
    <t>-408.38802665642 60.3625799452141 818.677301651476</t>
  </si>
  <si>
    <t>9763-20170724T121011.575017100.bin</t>
  </si>
  <si>
    <t>-589.38905629816 223.85205793163 -103.156945368823</t>
  </si>
  <si>
    <t>-608.175413021181 216.370520865886 -212.00825847665</t>
  </si>
  <si>
    <t>-619.884189701344 213.119824425122 -304.085191593505</t>
  </si>
  <si>
    <t>-629.638030805926 211.035116722015 -387.383782156568</t>
  </si>
  <si>
    <t>-637.974130141418 209.887188383517 -470.854236443974</t>
  </si>
  <si>
    <t>-648.562431452438 209.170312059018 -593.052088634445</t>
  </si>
  <si>
    <t>-635.186670052107 211.302573159948 -670.232015173224</t>
  </si>
  <si>
    <t>-648.229891907989 240.547196800398 -539.241222616453</t>
  </si>
  <si>
    <t>-674.027718191634 393.094241509792 -519.229844375496</t>
  </si>
  <si>
    <t>-681.989888865944 541.98152130478 -279.755760594256</t>
  </si>
  <si>
    <t>-452.558905459566 547.228421068225 -243.945453251468</t>
  </si>
  <si>
    <t>-639.602953905252 178.422156202526 -539.624311689547</t>
  </si>
  <si>
    <t>-630.331046214724 24.2310014415152 -517.780000991866</t>
  </si>
  <si>
    <t>-656.442874901235 5.54074777828669 -237.516817678238</t>
  </si>
  <si>
    <t>-434.777491546138 70.9802503694573 -260.553331436987</t>
  </si>
  <si>
    <t>-622.668777751613 311.659214964977 -104.841826905835</t>
  </si>
  <si>
    <t>-628.292113161882 305.623703200111 310.651347610842</t>
  </si>
  <si>
    <t>-635.079900614064 318.036975967868 773.535495350368</t>
  </si>
  <si>
    <t>-482.392905320372 314.464552823285 824.109764812808</t>
  </si>
  <si>
    <t>-556.306470016081 135.921270481055 -104.851707060432</t>
  </si>
  <si>
    <t>-537.431609205389 115.545114492478 309.794152369188</t>
  </si>
  <si>
    <t>-560.115733766674 45.916614105221 767.428637001689</t>
  </si>
  <si>
    <t>-408.261738482098 59.6354416123013 818.770416540601</t>
  </si>
  <si>
    <t>9763-20170724T121011.637183200.bin</t>
  </si>
  <si>
    <t>-589.204253124489 223.177866846818 -103.189035767593</t>
  </si>
  <si>
    <t>-607.804335167719 215.783351939584 -212.078244564707</t>
  </si>
  <si>
    <t>-619.428681657317 212.600450448438 -304.168335587008</t>
  </si>
  <si>
    <t>-629.136039969422 210.578148070693 -387.47386144158</t>
  </si>
  <si>
    <t>-637.455567834068 209.494981818894 -470.946842306088</t>
  </si>
  <si>
    <t>-648.052508083957 208.877231200692 -593.144491065721</t>
  </si>
  <si>
    <t>-634.704335881468 211.084061091827 -670.327106675576</t>
  </si>
  <si>
    <t>-647.710129756972 240.211678920898 -539.308740988422</t>
  </si>
  <si>
    <t>-673.542265401386 392.744936481593 -519.258684246356</t>
  </si>
  <si>
    <t>-681.650680588581 541.79479829076 -279.890734362527</t>
  </si>
  <si>
    <t>-452.244397348744 546.908977688381 -243.902948873337</t>
  </si>
  <si>
    <t>-639.095126063722 178.085205344312 -539.741716702478</t>
  </si>
  <si>
    <t>-629.818478786943 23.8915635333274 -517.902398149668</t>
  </si>
  <si>
    <t>-655.48808404733 5.19768261679997 -237.598619698342</t>
  </si>
  <si>
    <t>-434.051888684157 71.1282406730161 -261.426081652349</t>
  </si>
  <si>
    <t>-622.434424012689 310.890047629106 -104.864960734996</t>
  </si>
  <si>
    <t>-628.40599256275 305.202982874092 310.628210115731</t>
  </si>
  <si>
    <t>-635.115778209029 317.881779133572 773.535474817681</t>
  </si>
  <si>
    <t>-482.44146918546 314.271404621514 824.145164408149</t>
  </si>
  <si>
    <t>-556.183907578506 135.384671502204 -104.903430895416</t>
  </si>
  <si>
    <t>-538.243054541787 114.52832117862 309.75996891872</t>
  </si>
  <si>
    <t>-560.011236233858 46.0020838851781 767.55337329821</t>
  </si>
  <si>
    <t>-408.226664649641 60.3119258071706 818.93917076926</t>
  </si>
  <si>
    <t>9763-20170724T121011.706973500.bin</t>
  </si>
  <si>
    <t>-589.113110655329 222.521725052922 -103.164717614062</t>
  </si>
  <si>
    <t>-607.564958222622 215.180503553465 -212.0827662528</t>
  </si>
  <si>
    <t>-619.106084651944 212.026225153347 -304.184161356022</t>
  </si>
  <si>
    <t>-628.755985197577 210.026293612531 -387.497006114003</t>
  </si>
  <si>
    <t>-637.036109954644 208.962322503434 -470.974153858519</t>
  </si>
  <si>
    <t>-647.59576896601 208.369617487102 -593.175060728138</t>
  </si>
  <si>
    <t>-634.265708207368 210.615420877657 -670.359705444568</t>
  </si>
  <si>
    <t>-647.257804469036 239.694526304399 -539.333791946347</t>
  </si>
  <si>
    <t>-673.061955262634 392.244057340236 -519.348400176064</t>
  </si>
  <si>
    <t>-681.216466415279 541.27657031269 -279.971207373231</t>
  </si>
  <si>
    <t>-451.83495342217 546.319419131508 -243.81574826777</t>
  </si>
  <si>
    <t>-638.666729617854 177.564968154446 -539.774897631888</t>
  </si>
  <si>
    <t>-629.39995555444 23.3812339092931 -517.878539530007</t>
  </si>
  <si>
    <t>-654.964669277123 4.49271835029117 -237.578317672078</t>
  </si>
  <si>
    <t>-433.70975872978 70.8275928542764 -261.959497100292</t>
  </si>
  <si>
    <t>-622.297796119556 310.175081217117 -104.873357195081</t>
  </si>
  <si>
    <t>-628.341063546112 304.872785048647 310.623861155977</t>
  </si>
  <si>
    <t>-635.146598894766 317.732964162161 773.538313771484</t>
  </si>
  <si>
    <t>-482.483795817088 314.156675762466 824.185208906147</t>
  </si>
  <si>
    <t>-556.137913388238 134.773862737115 -104.878580737778</t>
  </si>
  <si>
    <t>-538.599501956062 113.836015123631 309.797938564054</t>
  </si>
  <si>
    <t>-559.819502675759 46.1221710277323 767.729823965625</t>
  </si>
  <si>
    <t>-408.202123648996 61.4422235125521 819.317472718589</t>
  </si>
  <si>
    <t>9763-20170724T121011.740060700.bin</t>
  </si>
  <si>
    <t>-589.01660019481 222.215173925576 -103.13610901722</t>
  </si>
  <si>
    <t>-607.433847472565 214.877162883181 -212.060271205931</t>
  </si>
  <si>
    <t>-618.929818354239 211.723712514561 -304.167418529362</t>
  </si>
  <si>
    <t>-628.532564743095 209.723367369278 -387.485566308201</t>
  </si>
  <si>
    <t>-636.759141093624 208.65737753731 -470.968079138867</t>
  </si>
  <si>
    <t>-647.233386965031 208.06014211143 -593.176258479685</t>
  </si>
  <si>
    <t>-633.888825222878 210.302636921639 -670.358641141171</t>
  </si>
  <si>
    <t>-646.920257917146 239.388939186329 -539.337149154517</t>
  </si>
  <si>
    <t>-672.698373738554 391.952055377375 -519.398327964243</t>
  </si>
  <si>
    <t>-680.818389025541 540.959351897535 -280.004375218653</t>
  </si>
  <si>
    <t>-451.450338682715 545.922400477427 -243.752418102619</t>
  </si>
  <si>
    <t>-638.354417679501 177.255730900072 -539.767753841855</t>
  </si>
  <si>
    <t>-629.136878613027 23.0764096718092 -517.833373093288</t>
  </si>
  <si>
    <t>-654.747547604728 4.12409089373341 -237.541595077185</t>
  </si>
  <si>
    <t>-433.522665360651 70.4953616230425 -262.096355362209</t>
  </si>
  <si>
    <t>-622.2512193956 309.851144207713 -104.858035278627</t>
  </si>
  <si>
    <t>-628.222134765969 304.760496449765 310.642850955586</t>
  </si>
  <si>
    <t>-635.162852389738 317.653699046329 773.546345442614</t>
  </si>
  <si>
    <t>-482.5044434675 314.115553339722 824.209104428357</t>
  </si>
  <si>
    <t>-556.018983653558 134.487680827453 -104.833231062516</t>
  </si>
  <si>
    <t>-538.558319799044 113.600746055896 309.849160559301</t>
  </si>
  <si>
    <t>-559.712816710728 46.0602428796904 767.819358310351</t>
  </si>
  <si>
    <t>-408.072497167714 60.8814217538472 819.485320254229</t>
  </si>
  <si>
    <t>9763-20170724T121011.809209600.bin</t>
  </si>
  <si>
    <t>-588.694444049458 221.719900094652 -103.060255993117</t>
  </si>
  <si>
    <t>-607.104439433892 214.342349010486 -211.982851053212</t>
  </si>
  <si>
    <t>-618.520964014383 211.150561680934 -304.098680682408</t>
  </si>
  <si>
    <t>-628.02226459105 209.110077049032 -387.427457292402</t>
  </si>
  <si>
    <t>-636.117363570865 207.997120598608 -470.922214752906</t>
  </si>
  <si>
    <t>-646.366494788873 207.321424030812 -593.14905158856</t>
  </si>
  <si>
    <t>-632.950022755967 209.512765216936 -670.320357903964</t>
  </si>
  <si>
    <t>-646.116008916699 238.689855111914 -539.332546235099</t>
  </si>
  <si>
    <t>-671.805552896428 391.281644411427 -519.530086495716</t>
  </si>
  <si>
    <t>-679.88804885519 540.290123714124 -280.135763106534</t>
  </si>
  <si>
    <t>-450.549979724716 545.151080950899 -243.680744265256</t>
  </si>
  <si>
    <t>-637.622503720859 176.546108642955 -539.701352596781</t>
  </si>
  <si>
    <t>-628.515501513525 22.3765149197807 -517.625893082495</t>
  </si>
  <si>
    <t>-654.423494307272 3.42240385168566 -237.361558241492</t>
  </si>
  <si>
    <t>-433.190991302483 69.6617938514464 -262.201835031552</t>
  </si>
  <si>
    <t>-622.071579792619 309.276154718122 -104.815820483099</t>
  </si>
  <si>
    <t>-627.699208314661 304.645240025909 310.695324997429</t>
  </si>
  <si>
    <t>-635.123496308477 317.557057473311 773.579883120085</t>
  </si>
  <si>
    <t>-482.491607966009 314.167051777787 824.332678330437</t>
  </si>
  <si>
    <t>-555.570068374862 134.065844512776 -104.720836682755</t>
  </si>
  <si>
    <t>-538.195586559925 113.437276246876 309.978052404599</t>
  </si>
  <si>
    <t>-559.620270798575 46.167748504545 767.948693529804</t>
  </si>
  <si>
    <t>-407.992028259701 60.9970797307158 819.647676462092</t>
  </si>
  <si>
    <t>9763-20170724T121011.842298500.bin</t>
  </si>
  <si>
    <t>-588.44860917273 221.586653143125 -103.025212347901</t>
  </si>
  <si>
    <t>-606.871009743447 214.181369522034 -211.943825670422</t>
  </si>
  <si>
    <t>-618.267366004728 210.961812030523 -304.061148273674</t>
  </si>
  <si>
    <t>-627.737821312861 208.893605740558 -387.392769570151</t>
  </si>
  <si>
    <t>-635.789435377813 207.748720016754 -470.891321566327</t>
  </si>
  <si>
    <t>-645.961187663576 207.020933117593 -593.124355638943</t>
  </si>
  <si>
    <t>-632.512448301334 209.172100151094 -670.291165831084</t>
  </si>
  <si>
    <t>-645.72587558751 238.414835582159 -539.322725808325</t>
  </si>
  <si>
    <t>-671.342676202786 391.02663518877 -519.597093818081</t>
  </si>
  <si>
    <t>-679.231394142104 539.99513648469 -280.171178127132</t>
  </si>
  <si>
    <t>-449.910570383619 544.858193940846 -243.608577265583</t>
  </si>
  <si>
    <t>-637.269840641353 176.266035959022 -539.656377508127</t>
  </si>
  <si>
    <t>-628.249502495985 22.1032848097304 -517.467849373721</t>
  </si>
  <si>
    <t>-654.281149037207 3.32839241811757 -237.202957981732</t>
  </si>
  <si>
    <t>-432.996855875056 69.352821808862 -262.15366962579</t>
  </si>
  <si>
    <t>-621.910662882486 309.085247413736 -104.7922244374</t>
  </si>
  <si>
    <t>-627.337970454657 304.638212179702 310.723560342597</t>
  </si>
  <si>
    <t>-635.105482796171 317.500138534453 773.601963812394</t>
  </si>
  <si>
    <t>-482.491325807861 314.216298962294 824.414977060875</t>
  </si>
  <si>
    <t>-555.241703720643 134.006179014886 -104.667930694219</t>
  </si>
  <si>
    <t>-537.930520020485 113.470274494472 310.038177838678</t>
  </si>
  <si>
    <t>-559.605715073419 46.281025427543 767.996613482767</t>
  </si>
  <si>
    <t>-408.021849966377 61.6688623130799 819.662505194542</t>
  </si>
  <si>
    <t>9763-20170724T121011.905470200.bin</t>
  </si>
  <si>
    <t>-587.664124629091 221.489327117118 -102.953053126942</t>
  </si>
  <si>
    <t>-606.174925450538 214.034286574318 -211.853373106748</t>
  </si>
  <si>
    <t>-617.596748048227 210.765374885544 -303.96566866048</t>
  </si>
  <si>
    <t>-627.070690703683 208.647478175536 -387.295710685336</t>
  </si>
  <si>
    <t>-635.105976765328 207.446848090791 -470.795060734679</t>
  </si>
  <si>
    <t>-645.232479082163 206.62928942824 -593.031394223689</t>
  </si>
  <si>
    <t>-631.772239387945 208.69320393996 -670.198431137977</t>
  </si>
  <si>
    <t>-644.988115082132 238.066422750841 -539.254961376307</t>
  </si>
  <si>
    <t>-670.401999999734 390.726544777865 -519.666744905222</t>
  </si>
  <si>
    <t>-677.702885106772 539.660070911107 -280.200402599037</t>
  </si>
  <si>
    <t>-448.408415480165 544.573271937428 -243.479269467339</t>
  </si>
  <si>
    <t>-636.590035626893 175.909501636552 -539.535073617378</t>
  </si>
  <si>
    <t>-627.641572570208 21.782814464829 -517.075871478524</t>
  </si>
  <si>
    <t>-653.980834349273 3.2229426061167 -236.825395902193</t>
  </si>
  <si>
    <t>-432.601495572713 68.9335586187917 -261.761138038038</t>
  </si>
  <si>
    <t>-621.13422798796 308.925147578174 -104.737433936567</t>
  </si>
  <si>
    <t>-626.376584547719 304.700601921188 310.783134463661</t>
  </si>
  <si>
    <t>-634.924890882379 317.560746480332 773.635822412338</t>
  </si>
  <si>
    <t>-482.397185550847 314.579257320522 824.726412297935</t>
  </si>
  <si>
    <t>-554.407657354187 133.962164118122 -104.580294282829</t>
  </si>
  <si>
    <t>-537.274070219914 113.619673332598 310.142815265507</t>
  </si>
  <si>
    <t>-559.592796681246 46.3685708834614 768.064958703555</t>
  </si>
  <si>
    <t>-407.938060673223 61.4774786441135 819.605060351284</t>
  </si>
  <si>
    <t>9763-20170724T121011.937555500.bin</t>
  </si>
  <si>
    <t>-587.193703026969 221.559563520716 -102.920927902051</t>
  </si>
  <si>
    <t>-605.76290530028 214.07574363397 -211.809279945651</t>
  </si>
  <si>
    <t>-617.175528652631 210.796943899386 -303.922388641758</t>
  </si>
  <si>
    <t>-626.617134771261 208.674850337081 -387.256023935258</t>
  </si>
  <si>
    <t>-634.595934125003 207.472979915621 -470.760616382086</t>
  </si>
  <si>
    <t>-644.612930402357 206.656629620478 -593.005937391062</t>
  </si>
  <si>
    <t>-631.132441095967 208.692635531744 -670.170434762151</t>
  </si>
  <si>
    <t>-644.409225130568 238.094372658263 -539.22993142884</t>
  </si>
  <si>
    <t>-669.717970588089 390.781973084584 -519.719246113559</t>
  </si>
  <si>
    <t>-676.639050166859 539.672162519865 -280.21477857184</t>
  </si>
  <si>
    <t>-447.367845755419 544.545331385824 -243.342794208646</t>
  </si>
  <si>
    <t>-636.025905374995 175.935386192499 -539.501657915473</t>
  </si>
  <si>
    <t>-627.171848418261 21.8205423518543 -516.935836492602</t>
  </si>
  <si>
    <t>-653.610997899366 3.45404992692579 -236.681826345719</t>
  </si>
  <si>
    <t>-432.175539590758 68.9954303544916 -261.565670291509</t>
  </si>
  <si>
    <t>-620.62877215475 308.986936918004 -104.710358661314</t>
  </si>
  <si>
    <t>-625.854481602379 304.822205129081 310.8109169352</t>
  </si>
  <si>
    <t>-634.821056368836 317.614500345607 773.664878834198</t>
  </si>
  <si>
    <t>-482.347425342015 314.666325913215 824.918375778117</t>
  </si>
  <si>
    <t>-553.988305602941 134.044269424306 -104.530790746224</t>
  </si>
  <si>
    <t>-536.931256016027 113.781386335334 310.199342143915</t>
  </si>
  <si>
    <t>-559.603328505455 46.4206093694741 768.085147859937</t>
  </si>
  <si>
    <t>-407.883934791081 61.1691070137408 819.539347111795</t>
  </si>
  <si>
    <t>9763-20170724T121012.005890300.bin</t>
  </si>
  <si>
    <t>-585.997796697532 221.73522626381 -102.866815597338</t>
  </si>
  <si>
    <t>-604.652572740316 214.240627695113 -211.739940596404</t>
  </si>
  <si>
    <t>-616.014644549134 210.935380916274 -303.858324217435</t>
  </si>
  <si>
    <t>-625.362374309476 208.78036520852 -387.201644769717</t>
  </si>
  <si>
    <t>-633.199373061178 207.533203772572 -470.719005652014</t>
  </si>
  <si>
    <t>-642.956807683331 206.635238898225 -592.984721742865</t>
  </si>
  <si>
    <t>-629.449741160813 208.582060661824 -670.146870975573</t>
  </si>
  <si>
    <t>-642.824063245544 238.114648406305 -539.232911447072</t>
  </si>
  <si>
    <t>-667.839685457173 390.879415639041 -519.917746315866</t>
  </si>
  <si>
    <t>-673.955188521121 539.453006740646 -280.194834584504</t>
  </si>
  <si>
    <t>-444.771684829215 544.010329460792 -242.742344495712</t>
  </si>
  <si>
    <t>-634.526583326202 175.943871119166 -539.438427340309</t>
  </si>
  <si>
    <t>-625.911909479935 21.8534307026962 -516.644177846733</t>
  </si>
  <si>
    <t>-652.570896435629 3.7899320697386 -236.39147113551</t>
  </si>
  <si>
    <t>-431.054456750628 69.0364776335407 -261.329716339427</t>
  </si>
  <si>
    <t>-619.199870877983 309.20206029569 -104.658875497124</t>
  </si>
  <si>
    <t>-624.710082255495 305.110823973913 310.85948972049</t>
  </si>
  <si>
    <t>-634.506304565525 317.85815619629 773.671734866554</t>
  </si>
  <si>
    <t>-482.197582054892 315.195434904813 825.428988857328</t>
  </si>
  <si>
    <t>-552.934710667633 134.152101850009 -104.469316754148</t>
  </si>
  <si>
    <t>-536.364661643303 114.078500117124 310.289706823536</t>
  </si>
  <si>
    <t>-559.60422526562 46.5049899769049 768.124485236852</t>
  </si>
  <si>
    <t>-407.844142535996 61.3898427205179 819.419054093386</t>
  </si>
  <si>
    <t>9763-20170724T121012.037977400.bin</t>
  </si>
  <si>
    <t>-585.182450174713 221.810651419304 -102.842348869903</t>
  </si>
  <si>
    <t>-603.882714057791 214.345030282291 -211.709521296032</t>
  </si>
  <si>
    <t>-615.22195534287 211.042021081928 -303.830834376063</t>
  </si>
  <si>
    <t>-624.525486091622 208.879543256741 -387.178938257043</t>
  </si>
  <si>
    <t>-632.295007656865 207.613749126908 -470.702478434855</t>
  </si>
  <si>
    <t>-641.928885293653 206.675177546288 -592.977629671639</t>
  </si>
  <si>
    <t>-628.421938463441 208.583722051333 -670.140673007083</t>
  </si>
  <si>
    <t>-641.816468837256 238.177130595947 -539.238854968538</t>
  </si>
  <si>
    <t>-666.61005403547 390.989202543916 -520.000413716431</t>
  </si>
  <si>
    <t>-672.184603448691 539.341496487971 -280.127401322616</t>
  </si>
  <si>
    <t>-443.051429330904 543.58386502546 -242.331664941344</t>
  </si>
  <si>
    <t>-633.586765298762 175.997039946051 -539.40988594487</t>
  </si>
  <si>
    <t>-625.170138988202 21.9185837175753 -516.449195784204</t>
  </si>
  <si>
    <t>-651.829987095215 4.03573842195897 -236.184985577956</t>
  </si>
  <si>
    <t>-430.265711841373 69.071915269685 -261.24659075383</t>
  </si>
  <si>
    <t>-618.184897994709 309.365525173152 -104.624228830076</t>
  </si>
  <si>
    <t>-623.957316504541 305.292569566936 310.890756347176</t>
  </si>
  <si>
    <t>-634.220240776046 318.159082446092 773.692711881395</t>
  </si>
  <si>
    <t>-482.05480812582 315.685267470873 825.878839025052</t>
  </si>
  <si>
    <t>-552.332542354862 134.155160409343 -104.456955035812</t>
  </si>
  <si>
    <t>-536.031473694833 114.133819397254 310.315323191559</t>
  </si>
  <si>
    <t>-559.579670899255 46.5508128840856 768.15035063981</t>
  </si>
  <si>
    <t>-407.771014832703 61.0369659104265 819.415495383325</t>
  </si>
  <si>
    <t>9763-20170724T121012.075092100.bin</t>
  </si>
  <si>
    <t>-584.411356028967 221.951897652531 -102.80786274682</t>
  </si>
  <si>
    <t>-603.129823279629 214.525857388777 -211.674632271636</t>
  </si>
  <si>
    <t>-614.436938719823 211.238314721552 -303.800500009455</t>
  </si>
  <si>
    <t>-623.693665659773 209.082305269927 -387.154062673527</t>
  </si>
  <si>
    <t>-631.398631771539 207.814741869896 -470.683358640675</t>
  </si>
  <si>
    <t>-640.919348434326 206.863118813806 -592.967399176838</t>
  </si>
  <si>
    <t>-627.414976835568 208.740038910329 -670.131535404297</t>
  </si>
  <si>
    <t>-640.818119201623 238.375732609898 -539.234725055858</t>
  </si>
  <si>
    <t>-665.334826105129 391.232574062352 -520.015848583265</t>
  </si>
  <si>
    <t>-670.314939354018 539.353629641682 -279.986908601066</t>
  </si>
  <si>
    <t>-441.21226825236 543.270949621716 -241.972019623269</t>
  </si>
  <si>
    <t>-632.665373055694 176.185636880688 -539.385595160729</t>
  </si>
  <si>
    <t>-624.505369993209 22.1126092478382 -516.283870457883</t>
  </si>
  <si>
    <t>-651.148735961245 4.51740299055291 -235.999767320971</t>
  </si>
  <si>
    <t>-429.50679568308 69.2399621552154 -261.18704186482</t>
  </si>
  <si>
    <t>-617.16069510608 309.554134062727 -104.581721459635</t>
  </si>
  <si>
    <t>-623.177258558466 305.524406156022 310.930231883753</t>
  </si>
  <si>
    <t>-633.944596952684 318.440080803823 773.73261465467</t>
  </si>
  <si>
    <t>-481.916545413144 316.141379598918 826.325693401212</t>
  </si>
  <si>
    <t>-551.876233254244 134.280725778403 -104.397035905453</t>
  </si>
  <si>
    <t>-535.775360411063 114.185817616722 310.379512893342</t>
  </si>
  <si>
    <t>-559.55305576922 46.6245107500756 768.185650399482</t>
  </si>
  <si>
    <t>-407.746987260717 61.1987509592391 819.433466329571</t>
  </si>
  <si>
    <t>9763-20170724T121012.140260000.bin</t>
  </si>
  <si>
    <t>-582.549911638583 222.005376499788 -102.720507865183</t>
  </si>
  <si>
    <t>-601.331877621632 214.666943096257 -211.582187836098</t>
  </si>
  <si>
    <t>-612.628328242222 211.436046819466 -303.711399447533</t>
  </si>
  <si>
    <t>-621.851825069771 209.327701515713 -387.069852645388</t>
  </si>
  <si>
    <t>-629.499966914287 208.101097573689 -470.605066451766</t>
  </si>
  <si>
    <t>-638.912245175226 207.202079548206 -592.897845733989</t>
  </si>
  <si>
    <t>-625.456349565671 209.025855192638 -670.071819738662</t>
  </si>
  <si>
    <t>-638.757127786155 238.704641954093 -539.159600533747</t>
  </si>
  <si>
    <t>-662.583813512711 391.662880622725 -519.898278085843</t>
  </si>
  <si>
    <t>-665.941615128373 539.087394550741 -279.412966069014</t>
  </si>
  <si>
    <t>-436.88489746881 542.401765831048 -241.064447586753</t>
  </si>
  <si>
    <t>-630.807387390722 176.488261234427 -539.314098287836</t>
  </si>
  <si>
    <t>-623.246135759796 22.4215397109372 -515.958361839886</t>
  </si>
  <si>
    <t>-649.885037268583 5.34089100976735 -235.642013520562</t>
  </si>
  <si>
    <t>-428.106742862573 69.5016950284846 -261.064456889007</t>
  </si>
  <si>
    <t>-614.883291863393 309.805292919729 -104.49368930601</t>
  </si>
  <si>
    <t>-621.466565812721 305.795479998254 311.009906105249</t>
  </si>
  <si>
    <t>-633.524468525106 318.820260807385 773.792935384644</t>
  </si>
  <si>
    <t>-481.741060638599 316.600489249717 827.091078607693</t>
  </si>
  <si>
    <t>-550.436478372187 134.131399473096 -104.356339595679</t>
  </si>
  <si>
    <t>-535.538085626838 114.140418597437 310.470136232326</t>
  </si>
  <si>
    <t>-559.368369979085 46.5622947237168 768.290434531465</t>
  </si>
  <si>
    <t>-407.509817135548 60.1610954418657 819.650524852763</t>
  </si>
  <si>
    <t>9763-20170724T121012.209456100.bin</t>
  </si>
  <si>
    <t>-580.495333004063 222.073556408945 -102.605438827675</t>
  </si>
  <si>
    <t>-599.402853867728 214.874539449269 -211.454772215032</t>
  </si>
  <si>
    <t>-610.73552154402 211.74643400658 -303.5830284029</t>
  </si>
  <si>
    <t>-619.966389514875 209.731302963758 -386.942888694642</t>
  </si>
  <si>
    <t>-627.596400758285 208.593228558267 -470.481141592708</t>
  </si>
  <si>
    <t>-636.954654124382 207.818755503523 -592.778849056052</t>
  </si>
  <si>
    <t>-623.570763316793 209.594654838367 -669.966487992775</t>
  </si>
  <si>
    <t>-636.665700686567 239.286413635069 -539.020603002691</t>
  </si>
  <si>
    <t>-659.526203734385 392.373703114983 -519.57455516442</t>
  </si>
  <si>
    <t>-661.308965689521 538.561624516356 -278.318569459589</t>
  </si>
  <si>
    <t>-432.276849173276 541.337935115077 -239.781214866047</t>
  </si>
  <si>
    <t>-629.030955486357 177.030724314131 -539.210662905268</t>
  </si>
  <si>
    <t>-622.263818453788 22.965519299202 -515.62757113304</t>
  </si>
  <si>
    <t>-648.900382867582 6.2726270999724 -235.287659374949</t>
  </si>
  <si>
    <t>-426.894652989395 69.6123114610407 -260.78402009644</t>
  </si>
  <si>
    <t>-612.168303455001 310.009449727536 -104.35260040132</t>
  </si>
  <si>
    <t>-619.720796084572 305.868824009178 311.133134910309</t>
  </si>
  <si>
    <t>-633.372390551663 318.872883015973 773.856415310201</t>
  </si>
  <si>
    <t>-481.702178858506 316.677825524435 827.476799570545</t>
  </si>
  <si>
    <t>-549.074194358759 133.974858003297 -104.215259558873</t>
  </si>
  <si>
    <t>-534.785524210432 114.132141791225 310.639715052703</t>
  </si>
  <si>
    <t>-559.189176909257 46.6559019248457 768.427894408257</t>
  </si>
  <si>
    <t>-407.383595838454 60.3117016673148 819.92923891753</t>
  </si>
  <si>
    <t>9763-20170724T121012.240539000.bin</t>
  </si>
  <si>
    <t>-579.310231130661 221.934337830909 -102.544850396038</t>
  </si>
  <si>
    <t>-598.284326196856 214.81266675397 -211.387636641425</t>
  </si>
  <si>
    <t>-609.645440647821 211.739844898707 -303.514293524248</t>
  </si>
  <si>
    <t>-618.892506313939 209.773367841867 -386.873553767895</t>
  </si>
  <si>
    <t>-626.528724799836 208.681173516531 -470.411732354201</t>
  </si>
  <si>
    <t>-635.885628751892 207.969550538342 -592.71004382913</t>
  </si>
  <si>
    <t>-622.546900192647 209.703849593667 -669.90645197819</t>
  </si>
  <si>
    <t>-635.493026110111 239.422069229413 -538.943687100887</t>
  </si>
  <si>
    <t>-657.778612779477 392.58251888306 -519.384748448423</t>
  </si>
  <si>
    <t>-658.851204582723 538.19436982369 -277.776270112525</t>
  </si>
  <si>
    <t>-429.834028578755 540.69015651617 -239.131356702884</t>
  </si>
  <si>
    <t>-628.06686439713 177.141341200183 -539.149550474287</t>
  </si>
  <si>
    <t>-621.795731934611 23.0703303915923 -515.477998087703</t>
  </si>
  <si>
    <t>-648.473350578722 6.59123830028716 -235.129530828192</t>
  </si>
  <si>
    <t>-426.313484401759 69.4003309165141 -260.595721024795</t>
  </si>
  <si>
    <t>-610.645934853915 309.993193712775 -104.284072996704</t>
  </si>
  <si>
    <t>-618.880315728121 305.688860589567 311.187027686005</t>
  </si>
  <si>
    <t>-633.357906213581 318.827433281692 773.878728784468</t>
  </si>
  <si>
    <t>-481.701407240757 316.738221166281 827.542075948088</t>
  </si>
  <si>
    <t>-548.22287080602 133.68849378007 -104.166845606054</t>
  </si>
  <si>
    <t>-534.344842621152 114.113553183514 310.714878939583</t>
  </si>
  <si>
    <t>-559.166699722552 46.7445061375495 768.478934775009</t>
  </si>
  <si>
    <t>-407.365989975813 60.5431508393904 819.956642085916</t>
  </si>
  <si>
    <t>9763-20170724T121012.306727000.bin</t>
  </si>
  <si>
    <t>-576.805432464722 221.753045801987 -102.357195081897</t>
  </si>
  <si>
    <t>-595.816810415871 214.758768279808 -211.201788528535</t>
  </si>
  <si>
    <t>-607.231569595988 211.787895705444 -303.3251499413</t>
  </si>
  <si>
    <t>-616.537938718169 209.918525730815 -386.680065689245</t>
  </si>
  <si>
    <t>-624.243384284574 208.924945562163 -470.213101090196</t>
  </si>
  <si>
    <t>-633.711915071705 208.360934633994 -592.503540350741</t>
  </si>
  <si>
    <t>-620.490678334998 210.000558807316 -669.72212221289</t>
  </si>
  <si>
    <t>-633.04509348826 239.774831248027 -538.717232270566</t>
  </si>
  <si>
    <t>-654.106389156338 393.073321745554 -518.877486479644</t>
  </si>
  <si>
    <t>-653.91539251188 538.000834684516 -276.855625233932</t>
  </si>
  <si>
    <t>-424.91544416385 539.646847515499 -238.063396218297</t>
  </si>
  <si>
    <t>-626.069332196769 177.442037386664 -538.96974287915</t>
  </si>
  <si>
    <t>-620.942098458066 23.3453679367428 -515.189538547002</t>
  </si>
  <si>
    <t>-647.722214483525 7.20154465910491 -234.831134868264</t>
  </si>
  <si>
    <t>-425.183995938446 68.639135409069 -260.339498820971</t>
  </si>
  <si>
    <t>-607.536199614611 309.895440075858 -104.111836518281</t>
  </si>
  <si>
    <t>-617.447742667424 305.295829038759 311.319573321364</t>
  </si>
  <si>
    <t>-633.529381009402 318.440925686432 773.943043777817</t>
  </si>
  <si>
    <t>-481.824540657735 316.179703684927 827.46273215778</t>
  </si>
  <si>
    <t>-546.327849959912 133.616812502989 -103.96245279201</t>
  </si>
  <si>
    <t>-533.907758801868 113.714362945054 310.949864873337</t>
  </si>
  <si>
    <t>-559.120856107373 46.7769402204037 768.698590081716</t>
  </si>
  <si>
    <t>-407.31441459293 60.872977196909 820.078732322577</t>
  </si>
  <si>
    <t>9763-20170724T121012.339814800.bin</t>
  </si>
  <si>
    <t>-575.544099396578 221.741635538599 -102.27825966106</t>
  </si>
  <si>
    <t>-594.518473387436 214.842674612843 -211.135453321289</t>
  </si>
  <si>
    <t>-605.946183156612 211.934216773328 -303.259152802761</t>
  </si>
  <si>
    <t>-615.283226936161 210.119453187906 -386.611763960223</t>
  </si>
  <si>
    <t>-623.038251706184 209.177468998574 -470.140783258983</t>
  </si>
  <si>
    <t>-632.600514311603 208.68528864592 -592.424202688147</t>
  </si>
  <si>
    <t>-619.453414222674 210.281091673563 -669.656596167025</t>
  </si>
  <si>
    <t>-631.786039615731 240.079355565234 -538.628396872589</t>
  </si>
  <si>
    <t>-652.267533234382 393.434918295796 -518.668329554434</t>
  </si>
  <si>
    <t>-651.465961121579 538.213775276798 -276.558854149805</t>
  </si>
  <si>
    <t>-422.443159981676 539.416218782686 -237.885496284501</t>
  </si>
  <si>
    <t>-625.023310034373 177.723077365797 -538.906245777226</t>
  </si>
  <si>
    <t>-620.464347611452 23.6165184416573 -515.069166684402</t>
  </si>
  <si>
    <t>-647.224235794003 7.73789429984754 -234.693752042956</t>
  </si>
  <si>
    <t>-424.432525175569 68.2301239848412 -260.248863686571</t>
  </si>
  <si>
    <t>-605.960767060705 309.855374766425 -104.033585757972</t>
  </si>
  <si>
    <t>-616.773536851659 305.053281130822 311.373045463341</t>
  </si>
  <si>
    <t>-633.655851419143 318.196510400944 773.962196181662</t>
  </si>
  <si>
    <t>-481.904467661138 315.875834817348 827.347107975365</t>
  </si>
  <si>
    <t>-545.382002926188 133.639718645324 -103.882067199363</t>
  </si>
  <si>
    <t>-533.554181655296 113.379329897029 311.03023826927</t>
  </si>
  <si>
    <t>-559.111910346784 46.7510885797378 768.757418092723</t>
  </si>
  <si>
    <t>-407.224218943655 60.1844198157862 820.075231050871</t>
  </si>
  <si>
    <t>9763-20170724T121012.375595600.bin</t>
  </si>
  <si>
    <t>-574.249119878986 221.774292842528 -102.210800394552</t>
  </si>
  <si>
    <t>-593.18112135742 214.968276806161 -211.081151594344</t>
  </si>
  <si>
    <t>-604.625943446425 212.118512357053 -303.204586333636</t>
  </si>
  <si>
    <t>-614.001252218777 210.353739345999 -386.554026268629</t>
  </si>
  <si>
    <t>-621.817234393434 209.457927212096 -470.078010748079</t>
  </si>
  <si>
    <t>-631.49379756175 209.030200955982 -592.352656278723</t>
  </si>
  <si>
    <t>-618.43251230406 210.590101558544 -669.60023497816</t>
  </si>
  <si>
    <t>-630.522081476575 240.407504208212 -538.549473150657</t>
  </si>
  <si>
    <t>-650.398178684712 393.830967481311 -518.480628377094</t>
  </si>
  <si>
    <t>-649.070365590724 538.607803698117 -276.372142080503</t>
  </si>
  <si>
    <t>-420.011974704567 539.433782371387 -237.90001161636</t>
  </si>
  <si>
    <t>-623.973489808267 178.028372922875 -538.84958257916</t>
  </si>
  <si>
    <t>-619.972409788458 23.9194311279234 -514.946889224678</t>
  </si>
  <si>
    <t>-646.576508798554 8.28158543742484 -234.543209480507</t>
  </si>
  <si>
    <t>-423.510833498476 67.7598485286803 -260.088516939114</t>
  </si>
  <si>
    <t>-604.285436065832 309.833889248364 -103.968748310243</t>
  </si>
  <si>
    <t>-616.185458113583 304.771930941163 311.405060667055</t>
  </si>
  <si>
    <t>-633.798438775798 317.971995523244 773.966008203733</t>
  </si>
  <si>
    <t>-481.994668613942 315.592865506011 827.199324940458</t>
  </si>
  <si>
    <t>-544.45644407908 133.689524043072 -103.827348491308</t>
  </si>
  <si>
    <t>-532.947275085944 113.129579393276 311.079151337717</t>
  </si>
  <si>
    <t>-559.126541861269 46.7931953790471 768.804025179995</t>
  </si>
  <si>
    <t>-407.229962460179 60.4584784419824 820.033980828349</t>
  </si>
  <si>
    <t>9763-20170724T121012.443279400.bin</t>
  </si>
  <si>
    <t>-571.727314165901 221.602736912088 -102.056599397854</t>
  </si>
  <si>
    <t>-590.671781128461 214.858214114564 -210.92862711412</t>
  </si>
  <si>
    <t>-602.187051626 212.051539313192 -303.044665247993</t>
  </si>
  <si>
    <t>-611.651407791302 210.32853810037 -386.384804699762</t>
  </si>
  <si>
    <t>-619.58107532463 209.475422146655 -469.898405988296</t>
  </si>
  <si>
    <t>-629.450727339544 209.112720242691 -592.157995230136</t>
  </si>
  <si>
    <t>-616.543639203425 210.636866749639 -669.432057614307</t>
  </si>
  <si>
    <t>-628.216592269489 240.479656342703 -538.354198456233</t>
  </si>
  <si>
    <t>-647.157224904012 394.007910247193 -518.183512043075</t>
  </si>
  <si>
    <t>-644.735925561175 538.955189650083 -276.185572846471</t>
  </si>
  <si>
    <t>-415.587968385311 539.349032863985 -238.243619770106</t>
  </si>
  <si>
    <t>-622.023317276136 178.064467038746 -538.668869288108</t>
  </si>
  <si>
    <t>-618.939853788075 23.9559940007641 -514.626970705142</t>
  </si>
  <si>
    <t>-645.283376820376 8.67597952170149 -234.178819189362</t>
  </si>
  <si>
    <t>-421.768249947029 66.4061551396585 -259.805287254697</t>
  </si>
  <si>
    <t>-601.229838692918 309.624464220992 -103.852251468194</t>
  </si>
  <si>
    <t>-615.007407025897 304.249489066729 311.459611608142</t>
  </si>
  <si>
    <t>-633.99874111591 317.574640477847 773.971306547486</t>
  </si>
  <si>
    <t>-482.121326480666 315.281498474777 826.99793571493</t>
  </si>
  <si>
    <t>-542.466096436972 133.424980022219 -103.683341002644</t>
  </si>
  <si>
    <t>-531.105987980687 112.480601082749 311.208123328757</t>
  </si>
  <si>
    <t>-559.087355272372 46.7612578553744 768.907938641366</t>
  </si>
  <si>
    <t>-407.069189738662 59.3890167944844 820.043348644962</t>
  </si>
  <si>
    <t>9763-20170724T121012.505739500.bin</t>
  </si>
  <si>
    <t>-568.695776993485 221.545498034491 -101.876510481882</t>
  </si>
  <si>
    <t>-587.868956854031 214.78664557308 -210.707513124023</t>
  </si>
  <si>
    <t>-599.55355607712 211.982079595566 -302.802291147641</t>
  </si>
  <si>
    <t>-609.161663221957 210.269965681784 -386.126310519168</t>
  </si>
  <si>
    <t>-617.225238173576 209.433717783683 -469.627214037155</t>
  </si>
  <si>
    <t>-627.279561748445 209.101442386047 -591.871807407117</t>
  </si>
  <si>
    <t>-614.52360132737 210.614788605369 -669.171237188797</t>
  </si>
  <si>
    <t>-625.837475419833 240.467214236758 -538.072560558106</t>
  </si>
  <si>
    <t>-644.146967231287 394.066631588576 -517.872149678373</t>
  </si>
  <si>
    <t>-640.636111870733 539.411326210614 -276.126026586391</t>
  </si>
  <si>
    <t>-411.414551641477 539.922176777388 -238.632652854103</t>
  </si>
  <si>
    <t>-619.898029877444 178.027633448563 -538.391450799845</t>
  </si>
  <si>
    <t>-617.423627683667 23.9088229523786 -514.3070025865</t>
  </si>
  <si>
    <t>-643.41769097097 8.82732383192251 -233.815550765397</t>
  </si>
  <si>
    <t>-419.656457947469 65.5741354531733 -259.490757413934</t>
  </si>
  <si>
    <t>-597.809112143391 309.60053929867 -103.674112582388</t>
  </si>
  <si>
    <t>-613.111615984357 303.920995742088 311.580260434575</t>
  </si>
  <si>
    <t>-633.978226294824 317.358468240775 774.016896910313</t>
  </si>
  <si>
    <t>-482.118091103178 315.640894461111 827.1146836999</t>
  </si>
  <si>
    <t>-539.81252456916 133.424122722291 -103.506205361216</t>
  </si>
  <si>
    <t>-529.278587233283 112.320159379809 311.398962982848</t>
  </si>
  <si>
    <t>-558.993422117777 46.7947471806308 769.036993390157</t>
  </si>
  <si>
    <t>-406.99890221478 59.6938243759853 820.175151198458</t>
  </si>
  <si>
    <t>9763-20170724T121012.537824100.bin</t>
  </si>
  <si>
    <t>-567.114644973804 221.536434784111 -101.761950450192</t>
  </si>
  <si>
    <t>-586.407132600415 214.778722126708 -210.572073189695</t>
  </si>
  <si>
    <t>-598.173634025866 211.968853931325 -302.656162495562</t>
  </si>
  <si>
    <t>-607.849251273953 210.251517346777 -385.972197247727</t>
  </si>
  <si>
    <t>-615.973718520681 209.408568175733 -469.467266191569</t>
  </si>
  <si>
    <t>-626.110143969242 209.064872274666 -591.704924303011</t>
  </si>
  <si>
    <t>-613.417191202045 210.556888492325 -669.015193837387</t>
  </si>
  <si>
    <t>-624.579164472989 240.440566666004 -537.914035260173</t>
  </si>
  <si>
    <t>-642.645193350278 394.073029466653 -517.739432747409</t>
  </si>
  <si>
    <t>-638.558298952138 539.602983808768 -276.1137505138</t>
  </si>
  <si>
    <t>-409.281916210697 540.224837914523 -238.959167726831</t>
  </si>
  <si>
    <t>-618.745620999675 177.990623691329 -538.222129912465</t>
  </si>
  <si>
    <t>-616.504076744358 23.8799122931248 -514.093332797206</t>
  </si>
  <si>
    <t>-642.274894966873 8.84872657728033 -233.578776328245</t>
  </si>
  <si>
    <t>-418.459083262332 65.3395700597273 -259.342132481649</t>
  </si>
  <si>
    <t>-595.927249525012 309.624192236041 -103.55723629811</t>
  </si>
  <si>
    <t>-611.959362390225 303.825411009612 311.667933504209</t>
  </si>
  <si>
    <t>-633.934507022498 317.303993291288 774.048817476418</t>
  </si>
  <si>
    <t>-482.094844282448 315.826420855623 827.212360097695</t>
  </si>
  <si>
    <t>-538.536646149574 133.342221919349 -103.369854028354</t>
  </si>
  <si>
    <t>-528.419012749451 112.168334720608 311.542037871987</t>
  </si>
  <si>
    <t>-558.901933477988 46.6680564657927 769.116650737957</t>
  </si>
  <si>
    <t>-406.814292054823 58.2772854781795 820.286933394786</t>
  </si>
  <si>
    <t>9763-20170724T121012.574818300.bin</t>
  </si>
  <si>
    <t>-565.554950992334 221.564573779188 -101.636858657778</t>
  </si>
  <si>
    <t>-584.971389959452 214.807186913898 -210.425003006128</t>
  </si>
  <si>
    <t>-596.831236129354 211.991158224181 -302.496883180617</t>
  </si>
  <si>
    <t>-606.587788102452 210.268239499868 -385.803355818006</t>
  </si>
  <si>
    <t>-614.789792754131 209.418792477687 -469.290791720704</t>
  </si>
  <si>
    <t>-625.035912377511 209.064621469495 -591.519351697869</t>
  </si>
  <si>
    <t>-612.407457701301 210.519550572745 -668.840879507615</t>
  </si>
  <si>
    <t>-623.396925297869 240.450712168075 -537.737499931945</t>
  </si>
  <si>
    <t>-641.162511042214 394.117083507747 -517.587541175297</t>
  </si>
  <si>
    <t>-636.583194540084 539.793594983946 -276.059006397444</t>
  </si>
  <si>
    <t>-407.260139235161 540.476475280117 -239.194425610579</t>
  </si>
  <si>
    <t>-617.683056079263 177.9895548147 -538.035518768194</t>
  </si>
  <si>
    <t>-615.684568290368 23.8794314719048 -513.85462433969</t>
  </si>
  <si>
    <t>-641.130937659083 8.96994750820227 -233.303792926056</t>
  </si>
  <si>
    <t>-417.289149516616 65.2733829839344 -259.251885064875</t>
  </si>
  <si>
    <t>-594.116546671608 309.63092798122 -103.440515058309</t>
  </si>
  <si>
    <t>-610.820719831402 303.631742414009 311.755299910435</t>
  </si>
  <si>
    <t>-633.900456389295 317.242119811343 774.073108547142</t>
  </si>
  <si>
    <t>-482.087592951487 315.926546244464 827.317242947095</t>
  </si>
  <si>
    <t>-537.240784428187 133.358351039517 -103.224620334629</t>
  </si>
  <si>
    <t>-527.518951458878 112.154771385877 311.695289979873</t>
  </si>
  <si>
    <t>-558.900944961029 46.8157786496474 769.197024791826</t>
  </si>
  <si>
    <t>-406.878066551694 59.4578913426651 820.314902164536</t>
  </si>
  <si>
    <t>9763-20170724T121012.637986500.bin</t>
  </si>
  <si>
    <t>-562.345208254511 221.553332488483 -101.387939635806</t>
  </si>
  <si>
    <t>-581.968599435806 214.786381300908 -210.138195966186</t>
  </si>
  <si>
    <t>-594.055101339524 211.936770291559 -302.179710344058</t>
  </si>
  <si>
    <t>-604.039645298672 210.180516432248 -385.458464512685</t>
  </si>
  <si>
    <t>-612.492893752039 209.293415597816 -468.92044075226</t>
  </si>
  <si>
    <t>-623.132400653666 208.880592899587 -591.115129268674</t>
  </si>
  <si>
    <t>-610.682938795338 210.215420313365 -668.467912642297</t>
  </si>
  <si>
    <t>-621.183049269862 240.3043905406 -537.365813707273</t>
  </si>
  <si>
    <t>-638.206560390718 394.071683959403 -517.272594636254</t>
  </si>
  <si>
    <t>-632.684447967026 539.790112820358 -275.789267446598</t>
  </si>
  <si>
    <t>-403.312445750354 540.371569651625 -239.228518644876</t>
  </si>
  <si>
    <t>-615.744733759583 177.819054437155 -537.62844443877</t>
  </si>
  <si>
    <t>-614.375829157663 23.7458140162614 -513.210801461543</t>
  </si>
  <si>
    <t>-638.848783281161 9.50389538265813 -232.538737983605</t>
  </si>
  <si>
    <t>-414.931858991744 65.1564974443888 -259.231945740038</t>
  </si>
  <si>
    <t>-590.355446743175 309.738102378685 -103.228597621777</t>
  </si>
  <si>
    <t>-608.459592020994 303.418186499679 311.903861496981</t>
  </si>
  <si>
    <t>-633.811178733886 317.207641859128 774.110822068069</t>
  </si>
  <si>
    <t>-482.06990379963 316.141333812642 827.56418949652</t>
  </si>
  <si>
    <t>-534.555606962768 133.286875808699 -102.933297744429</t>
  </si>
  <si>
    <t>-525.67707038994 111.955154192885 311.998864500822</t>
  </si>
  <si>
    <t>-558.796472309036 46.7561517342426 769.388548110484</t>
  </si>
  <si>
    <t>-406.70889989773 58.6683014658488 820.489190733592</t>
  </si>
  <si>
    <t>9763-20170724T121012.705170600.bin</t>
  </si>
  <si>
    <t>-558.983897737045 221.675020596733 -101.08775419015</t>
  </si>
  <si>
    <t>-578.808107652894 214.933627571088 -209.80333240912</t>
  </si>
  <si>
    <t>-591.136034437407 212.055234461332 -301.811760661701</t>
  </si>
  <si>
    <t>-601.370118452474 210.25957458098 -385.059451591711</t>
  </si>
  <si>
    <t>-610.105004612773 209.317898903943 -468.49180506463</t>
  </si>
  <si>
    <t>-621.191891295321 208.811059183469 -590.646451070248</t>
  </si>
  <si>
    <t>-608.999556066883 209.983525575087 -668.042611725887</t>
  </si>
  <si>
    <t>-618.90221566048 240.288567804762 -536.941983405161</t>
  </si>
  <si>
    <t>-635.113033945123 394.153956695993 -516.935271171013</t>
  </si>
  <si>
    <t>-628.603308399377 540.026084737803 -275.569256976987</t>
  </si>
  <si>
    <t>-399.221409144763 540.042326373871 -239.066287468451</t>
  </si>
  <si>
    <t>-613.751935653467 177.778288559569 -537.149955328097</t>
  </si>
  <si>
    <t>-613.046938767601 23.742648426153 -512.456261408934</t>
  </si>
  <si>
    <t>-636.71566225697 10.3303286310643 -231.674327478767</t>
  </si>
  <si>
    <t>-412.659303383606 65.0202683638286 -259.175340073507</t>
  </si>
  <si>
    <t>-586.529389750786 309.929129446875 -102.951048261164</t>
  </si>
  <si>
    <t>-606.161030218538 303.28029269988 312.106827378623</t>
  </si>
  <si>
    <t>-633.704515512829 317.258524008951 774.150601694774</t>
  </si>
  <si>
    <t>-482.031157374683 316.628595694841 827.803212102042</t>
  </si>
  <si>
    <t>-531.677294157613 133.346779325321 -102.619369747719</t>
  </si>
  <si>
    <t>-523.75317081569 111.7985471387 312.321004452849</t>
  </si>
  <si>
    <t>-558.657961531356 46.6748729061535 769.58695531019</t>
  </si>
  <si>
    <t>-406.515005611033 57.7939531555144 820.701758743596</t>
  </si>
  <si>
    <t>9763-20170724T121012.739261300.bin</t>
  </si>
  <si>
    <t>-557.383636405972 221.800030198628 -100.939442710495</t>
  </si>
  <si>
    <t>-577.316291995373 215.067832835774 -209.635633595228</t>
  </si>
  <si>
    <t>-589.743974497235 212.184677433647 -301.630563203914</t>
  </si>
  <si>
    <t>-600.072629817251 210.381895471261 -384.866345212484</t>
  </si>
  <si>
    <t>-608.906321287677 209.429577332853 -468.28826641333</t>
  </si>
  <si>
    <t>-620.142716713743 208.90300848989 -590.429142625081</t>
  </si>
  <si>
    <t>-608.090519014717 210.00886504938 -667.848226094571</t>
  </si>
  <si>
    <t>-617.717806276099 240.394995155586 -536.738917427034</t>
  </si>
  <si>
    <t>-633.531243720535 394.308442327631 -516.789538553779</t>
  </si>
  <si>
    <t>-626.54828373659 540.159121526095 -275.423897541792</t>
  </si>
  <si>
    <t>-397.159289107138 539.900099953428 -238.96650535492</t>
  </si>
  <si>
    <t>-612.706710572923 177.873313618718 -536.930506883783</t>
  </si>
  <si>
    <t>-612.310603907412 23.8579080676705 -512.105187654846</t>
  </si>
  <si>
    <t>-635.641540805802 10.7807743694923 -231.27921652981</t>
  </si>
  <si>
    <t>-411.50686903983 64.9851217849412 -259.101489045393</t>
  </si>
  <si>
    <t>-584.698529238584 310.022591941764 -102.808069455323</t>
  </si>
  <si>
    <t>-605.173302913247 303.167147160264 312.205687530037</t>
  </si>
  <si>
    <t>-633.655884248877 317.273110058204 774.175922536194</t>
  </si>
  <si>
    <t>-482.024607829907 316.742576404932 827.948486651372</t>
  </si>
  <si>
    <t>-530.311878790178 133.482374841828 -102.454069187904</t>
  </si>
  <si>
    <t>-522.878422012903 111.8407235101 312.490519131396</t>
  </si>
  <si>
    <t>-558.614651062184 46.7130700955388 769.680314758686</t>
  </si>
  <si>
    <t>-406.486936057988 58.0495683630072 820.792779080984</t>
  </si>
  <si>
    <t>9763-20170724T121012.774879500.bin</t>
  </si>
  <si>
    <t>-555.826529571724 221.898325753509 -100.799051102589</t>
  </si>
  <si>
    <t>-575.819345697091 215.157923567513 -209.483653763209</t>
  </si>
  <si>
    <t>-588.322583261415 212.248493695504 -301.467604460014</t>
  </si>
  <si>
    <t>-598.730282696462 210.417019921194 -384.692959714863</t>
  </si>
  <si>
    <t>-607.653936355165 209.430178131627 -468.10466337635</t>
  </si>
  <si>
    <t>-619.033833818841 208.847612211212 -590.232071751926</t>
  </si>
  <si>
    <t>-607.134628133237 209.87490743028 -667.676025090562</t>
  </si>
  <si>
    <t>-616.467191713797 240.370478297775 -536.566735286272</t>
  </si>
  <si>
    <t>-631.896850029657 394.328932860139 -516.66448770588</t>
  </si>
  <si>
    <t>-624.45806458246 540.137750603519 -275.286994760871</t>
  </si>
  <si>
    <t>-395.06394977615 539.685934090884 -238.863684182194</t>
  </si>
  <si>
    <t>-611.613582374924 177.836146613112 -536.72050149755</t>
  </si>
  <si>
    <t>-611.543137460417 23.8377343241514 -511.783051683446</t>
  </si>
  <si>
    <t>-634.618323727667 11.0635513449406 -230.921974546516</t>
  </si>
  <si>
    <t>-410.406734503604 64.81673954198 -258.998366086521</t>
  </si>
  <si>
    <t>-582.941423931409 310.081325840568 -102.682802998724</t>
  </si>
  <si>
    <t>-604.122386775955 303.083108188279 312.293076470441</t>
  </si>
  <si>
    <t>-633.588131742085 317.305414412275 774.204243396254</t>
  </si>
  <si>
    <t>-481.996186582371 317.034264720901 828.089580800547</t>
  </si>
  <si>
    <t>-528.9541751817 133.617477346002 -102.278407178989</t>
  </si>
  <si>
    <t>-522.078254011601 111.809158740902 312.667066926755</t>
  </si>
  <si>
    <t>-558.549918908663 46.642194157954 769.775176034626</t>
  </si>
  <si>
    <t>-406.365395746594 57.1216630194256 820.901300618304</t>
  </si>
  <si>
    <t>9763-20170724T121012.841055100.bin</t>
  </si>
  <si>
    <t>-552.791076273046 222.086930463394 -100.504019081449</t>
  </si>
  <si>
    <t>-572.875823741771 215.400245056963 -209.175052477509</t>
  </si>
  <si>
    <t>-585.525254613723 212.464443598706 -301.138222746744</t>
  </si>
  <si>
    <t>-596.095476721304 210.587042991063 -384.342116142315</t>
  </si>
  <si>
    <t>-605.21299098947 209.530663459428 -467.732030517743</t>
  </si>
  <si>
    <t>-616.911980169996 208.821110233157 -589.828572360194</t>
  </si>
  <si>
    <t>-605.334444180225 209.69846485124 -667.322992301818</t>
  </si>
  <si>
    <t>-614.059425041988 240.410532880378 -536.21688151517</t>
  </si>
  <si>
    <t>-628.728161465209 394.454710862441 -516.413813657729</t>
  </si>
  <si>
    <t>-620.383419767142 540.338870879918 -275.111480115378</t>
  </si>
  <si>
    <t>-390.961616691111 539.376887562527 -238.872661315506</t>
  </si>
  <si>
    <t>-609.497781923691 177.854100143697 -536.290385088346</t>
  </si>
  <si>
    <t>-610.08339976412 23.8949823777091 -511.129737713053</t>
  </si>
  <si>
    <t>-632.670269404536 11.6261039501871 -230.206423298483</t>
  </si>
  <si>
    <t>-408.318444674272 64.5060065387834 -258.815722677408</t>
  </si>
  <si>
    <t>-579.483185959578 310.221628119079 -102.409856543397</t>
  </si>
  <si>
    <t>-602.142159151392 302.952576218419 312.483282873758</t>
  </si>
  <si>
    <t>-633.446783699657 317.405250368929 774.251046837163</t>
  </si>
  <si>
    <t>-481.948922729621 317.50995172228 828.400841328189</t>
  </si>
  <si>
    <t>-526.328035078217 133.885687404751 -101.986227636948</t>
  </si>
  <si>
    <t>-520.783606038174 111.622566732035 312.954928977245</t>
  </si>
  <si>
    <t>-558.404765142983 46.6127058183088 769.960471945401</t>
  </si>
  <si>
    <t>-406.267743216236 57.5040557891562 821.141911251724</t>
  </si>
  <si>
    <t>9763-20170724T121012.906735400.bin</t>
  </si>
  <si>
    <t>-549.770782863068 222.084503947287 -100.24448016861</t>
  </si>
  <si>
    <t>-569.902121409887 215.445198537882 -208.909727326758</t>
  </si>
  <si>
    <t>-582.685025371893 212.479292747264 -300.853325787893</t>
  </si>
  <si>
    <t>-593.416757003305 210.553957080062 -384.035499338562</t>
  </si>
  <si>
    <t>-602.737439304027 209.427906371477 -467.402074134476</t>
  </si>
  <si>
    <t>-614.779986552465 208.595091826981 -589.464419684105</t>
  </si>
  <si>
    <t>-603.529483107398 209.323875700118 -667.008541372903</t>
  </si>
  <si>
    <t>-611.626962297913 240.249392498081 -535.90769737737</t>
  </si>
  <si>
    <t>-625.343040880953 394.385155625707 -516.134288845335</t>
  </si>
  <si>
    <t>-616.67265612187 540.767805592209 -275.145561388876</t>
  </si>
  <si>
    <t>-387.242097936569 538.939928176068 -238.99587317257</t>
  </si>
  <si>
    <t>-607.36461429469 177.671927972384 -535.901319231571</t>
  </si>
  <si>
    <t>-608.715315816218 23.7593116361263 -510.486472190661</t>
  </si>
  <si>
    <t>-630.622812842943 12.0417702077848 -229.485750163761</t>
  </si>
  <si>
    <t>-406.127841431917 63.9996170489972 -258.656558540226</t>
  </si>
  <si>
    <t>-576.044947690121 310.188082769045 -102.169232498349</t>
  </si>
  <si>
    <t>-600.184273722476 302.737294509114 312.637179835373</t>
  </si>
  <si>
    <t>-633.305097555461 317.657055347418 774.258405848622</t>
  </si>
  <si>
    <t>-481.906986374187 318.11046680179 828.684676542904</t>
  </si>
  <si>
    <t>-523.684885606582 133.838398899368 -101.723716957432</t>
  </si>
  <si>
    <t>-520.030989735982 110.917545061648 313.202605538057</t>
  </si>
  <si>
    <t>-558.139573782645 46.4998138255621 770.208831342187</t>
  </si>
  <si>
    <t>-406.065952015538 57.0059779957462 821.658351312886</t>
  </si>
  <si>
    <t>9763-20170724T121012.938820700.bin</t>
  </si>
  <si>
    <t>-548.472613658378 221.957637620064 -100.118500874803</t>
  </si>
  <si>
    <t>-568.59790151811 215.340405329807 -208.786208848698</t>
  </si>
  <si>
    <t>-581.423006752681 212.354567689295 -300.723447590657</t>
  </si>
  <si>
    <t>-592.21376932936 210.399233514643 -383.897205790778</t>
  </si>
  <si>
    <t>-601.614789644431 209.231943365341 -467.25422411722</t>
  </si>
  <si>
    <t>-613.799222800185 208.326397910222 -589.301894524384</t>
  </si>
  <si>
    <t>-602.698229706187 208.985906350457 -666.868302081906</t>
  </si>
  <si>
    <t>-610.528363744159 240.016200099729 -535.773370748169</t>
  </si>
  <si>
    <t>-623.907110589538 394.18893169857 -516.048328803289</t>
  </si>
  <si>
    <t>-615.330526799977 541.024243059659 -275.3318963806</t>
  </si>
  <si>
    <t>-385.904460406819 538.825549256281 -239.174464938</t>
  </si>
  <si>
    <t>-606.377228781163 177.431294471142 -535.723460375089</t>
  </si>
  <si>
    <t>-607.982899120938 23.5430904229306 -510.178729796504</t>
  </si>
  <si>
    <t>-629.801422828753 12.0881390422956 -229.160402902771</t>
  </si>
  <si>
    <t>-405.249718890351 63.6821348746216 -258.53898354497</t>
  </si>
  <si>
    <t>-574.545046189823 310.052275888903 -102.063523899716</t>
  </si>
  <si>
    <t>-599.292967419371 302.568266670636 312.70644048004</t>
  </si>
  <si>
    <t>-633.243148849749 317.751413546727 774.268790362714</t>
  </si>
  <si>
    <t>-481.895484780066 318.324831406981 828.834152426256</t>
  </si>
  <si>
    <t>-522.626233531392 133.708502964955 -101.578603530793</t>
  </si>
  <si>
    <t>-519.940162236307 110.442385040791 313.335961739237</t>
  </si>
  <si>
    <t>-558.019537633452 46.44809839506 770.365513880903</t>
  </si>
  <si>
    <t>-405.991353772215 57.0441645737503 821.930915138882</t>
  </si>
  <si>
    <t>9763-20170724T121013.005935400.bin</t>
  </si>
  <si>
    <t>-546.561118759901 221.543630570146 -99.8607532055715</t>
  </si>
  <si>
    <t>-566.725963970777 214.968201441834 -208.523762023832</t>
  </si>
  <si>
    <t>-579.556851524067 211.957430997886 -300.459212603253</t>
  </si>
  <si>
    <t>-590.34478164316 209.95960656132 -383.632276857773</t>
  </si>
  <si>
    <t>-599.735955839117 208.727387551589 -466.989520349238</t>
  </si>
  <si>
    <t>-611.899434141932 207.702721822638 -589.038436054736</t>
  </si>
  <si>
    <t>-601.003389738627 208.262536283255 -666.634590780396</t>
  </si>
  <si>
    <t>-608.540328962518 239.450914974041 -535.54997598616</t>
  </si>
  <si>
    <t>-621.494477274066 393.686678640006 -516.014684382518</t>
  </si>
  <si>
    <t>-613.484377201546 541.199637967417 -275.693188893385</t>
  </si>
  <si>
    <t>-384.132210909682 538.938105298376 -239.073461816812</t>
  </si>
  <si>
    <t>-604.584094047554 176.853599643842 -535.418910591934</t>
  </si>
  <si>
    <t>-606.711778473501 23.012808128032 -509.626785507511</t>
  </si>
  <si>
    <t>-628.440941094798 12.1983292760592 -228.576022552979</t>
  </si>
  <si>
    <t>-403.834432622969 63.3156504927485 -258.366895245665</t>
  </si>
  <si>
    <t>-572.203041143721 309.635209953409 -101.863141509861</t>
  </si>
  <si>
    <t>-597.996383421553 302.286354697907 312.845607029723</t>
  </si>
  <si>
    <t>-633.185874929401 317.868966644829 774.290203561438</t>
  </si>
  <si>
    <t>-481.899290655521 318.599985943032 829.022777503341</t>
  </si>
  <si>
    <t>-521.19843233412 133.332380667116 -101.30640651988</t>
  </si>
  <si>
    <t>-519.815975782344 109.55526231662 313.58554536219</t>
  </si>
  <si>
    <t>-557.840833670077 46.3476818734273 770.689319142748</t>
  </si>
  <si>
    <t>-405.875563731058 57.2735067773135 822.371137607945</t>
  </si>
  <si>
    <t>9763-20170724T121013.038020400.bin</t>
  </si>
  <si>
    <t>-545.907368585866 221.209162241203 -99.7646134359205</t>
  </si>
  <si>
    <t>-566.12411221695 214.648798142384 -208.418845695833</t>
  </si>
  <si>
    <t>-578.944808511772 211.626368119126 -300.355467377464</t>
  </si>
  <si>
    <t>-589.703084309999 209.608658265181 -383.531892547199</t>
  </si>
  <si>
    <t>-599.044386389449 208.345386415422 -466.894152603931</t>
  </si>
  <si>
    <t>-611.113168534052 207.262689694385 -588.95192488941</t>
  </si>
  <si>
    <t>-600.273775499154 207.774229503565 -666.556406614103</t>
  </si>
  <si>
    <t>-607.749111242366 239.03928864659 -535.480703583452</t>
  </si>
  <si>
    <t>-620.526820023306 393.303640003742 -516.057961805301</t>
  </si>
  <si>
    <t>-613.076951883879 541.047372823964 -275.860466642531</t>
  </si>
  <si>
    <t>-383.766337405516 538.949726967247 -238.971801946018</t>
  </si>
  <si>
    <t>-603.885942407827 176.435984067716 -535.307386410446</t>
  </si>
  <si>
    <t>-606.245841783023 22.6235342412579 -509.394821471394</t>
  </si>
  <si>
    <t>-628.02722460644 12.0268955436943 -228.339854359202</t>
  </si>
  <si>
    <t>-403.357376553435 62.8993774848871 -258.071492980944</t>
  </si>
  <si>
    <t>-571.421242679124 309.307503006168 -101.779705081518</t>
  </si>
  <si>
    <t>-597.517603396577 302.037305352277 312.911442518525</t>
  </si>
  <si>
    <t>-633.186196399979 317.855978548548 774.306178687158</t>
  </si>
  <si>
    <t>-481.921972392419 318.438580408915 829.102332920786</t>
  </si>
  <si>
    <t>-520.671337556308 132.985034839404 -101.189215543966</t>
  </si>
  <si>
    <t>-519.671610565704 109.251862303441 313.706423271422</t>
  </si>
  <si>
    <t>-557.777415701782 46.2839945598114 770.835328754552</t>
  </si>
  <si>
    <t>-405.799569042275 56.9838936058952 822.52755707766</t>
  </si>
  <si>
    <t>9763-20170724T121013.075127300.bin</t>
  </si>
  <si>
    <t>-545.458321206038 220.933259694943 -99.6777788458543</t>
  </si>
  <si>
    <t>-565.727780146095 214.367557448905 -208.321974829805</t>
  </si>
  <si>
    <t>-578.527581197429 211.311127285226 -300.260207160832</t>
  </si>
  <si>
    <t>-589.241945199286 209.249518019877 -383.441249195497</t>
  </si>
  <si>
    <t>-598.514698963933 207.927534901364 -466.810335924282</t>
  </si>
  <si>
    <t>-610.456712643397 206.742417217243 -588.879567622865</t>
  </si>
  <si>
    <t>-599.635577733584 207.197245561325 -666.486914157841</t>
  </si>
  <si>
    <t>-607.117235108757 238.565852955715 -535.434777596551</t>
  </si>
  <si>
    <t>-619.792933739825 392.857009877639 -516.156274296915</t>
  </si>
  <si>
    <t>-612.918190896433 540.764320176174 -276.04225376268</t>
  </si>
  <si>
    <t>-383.663605743144 538.7853716805 -238.800081385009</t>
  </si>
  <si>
    <t>-603.316073799279 175.959277113306 -535.198612013374</t>
  </si>
  <si>
    <t>-605.839319987784 22.1692938365381 -509.156263007804</t>
  </si>
  <si>
    <t>-627.918583607661 11.6791796804471 -228.120611918711</t>
  </si>
  <si>
    <t>-403.192434771109 62.3926937454514 -257.698221530008</t>
  </si>
  <si>
    <t>-570.939854806096 308.996640934342 -101.71281827589</t>
  </si>
  <si>
    <t>-597.164963327409 301.831037724045 312.972027482179</t>
  </si>
  <si>
    <t>-633.167499454591 317.869719108354 774.330298160346</t>
  </si>
  <si>
    <t>-481.921691918264 318.677118727329 829.174546907304</t>
  </si>
  <si>
    <t>-520.280759224833 132.767635352379 -101.078796031288</t>
  </si>
  <si>
    <t>-519.531495215148 109.101171132889 313.821033736359</t>
  </si>
  <si>
    <t>-557.749042568134 46.3111364027295 770.956993705683</t>
  </si>
  <si>
    <t>-405.815459419906 57.7697272974526 822.61651654002</t>
  </si>
  <si>
    <t>9763-20170724T121013.140299800.bin</t>
  </si>
  <si>
    <t>-544.984324310299 220.457140430487 -99.5318857099279</t>
  </si>
  <si>
    <t>-565.378597592329 213.840008675512 -208.149388613821</t>
  </si>
  <si>
    <t>-578.111180708705 210.714362024461 -300.09475558037</t>
  </si>
  <si>
    <t>-588.696032976682 208.57598080548 -383.290422656816</t>
  </si>
  <si>
    <t>-597.771007003351 207.158917517358 -466.679738371452</t>
  </si>
  <si>
    <t>-609.349759423623 205.811361245805 -588.782378428524</t>
  </si>
  <si>
    <t>-598.447220652544 206.172103191675 -666.378909711862</t>
  </si>
  <si>
    <t>-606.156713485644 237.706654334907 -535.37124680693</t>
  </si>
  <si>
    <t>-618.79454689095 392.032896995607 -516.388646638458</t>
  </si>
  <si>
    <t>-612.92270083187 540.412513242458 -276.539582151501</t>
  </si>
  <si>
    <t>-383.811280944305 538.39679309268 -238.428544021948</t>
  </si>
  <si>
    <t>-602.381476548305 175.098706204643 -535.038351832772</t>
  </si>
  <si>
    <t>-605.052593938982 21.3449058212309 -508.772281783752</t>
  </si>
  <si>
    <t>-628.178828717521 11.0406694187377 -227.81393675113</t>
  </si>
  <si>
    <t>-403.340333420945 61.6317777193078 -256.740402986224</t>
  </si>
  <si>
    <t>-570.523360306619 308.365005778655 -101.595757736407</t>
  </si>
  <si>
    <t>-596.965747621915 301.391777981227 313.078544045547</t>
  </si>
  <si>
    <t>-633.202128348793 317.809893209356 774.390706895781</t>
  </si>
  <si>
    <t>-481.978863194328 318.429661136837 829.299289605584</t>
  </si>
  <si>
    <t>-519.734692867977 132.443308817515 -100.898623722046</t>
  </si>
  <si>
    <t>-519.615306489605 108.790508763073 314.002660976679</t>
  </si>
  <si>
    <t>-557.689309567118 46.2728754956445 771.158416881249</t>
  </si>
  <si>
    <t>-405.745724963666 57.813251291522 822.770295025466</t>
  </si>
  <si>
    <t>9763-20170724T121013.207484700.bin</t>
  </si>
  <si>
    <t>-544.875000932651 220.306978753484 -99.4214660130934</t>
  </si>
  <si>
    <t>-565.373211928159 213.611445192606 -208.014729397403</t>
  </si>
  <si>
    <t>-578.03399979821 210.403603872512 -299.96707411604</t>
  </si>
  <si>
    <t>-588.490521342139 208.179697597499 -383.176866922003</t>
  </si>
  <si>
    <t>-597.373893555228 206.66360961867 -466.584999825611</t>
  </si>
  <si>
    <t>-608.603713215019 205.153774879341 -588.718230034776</t>
  </si>
  <si>
    <t>-597.494985182563 205.403591253524 -666.286024868765</t>
  </si>
  <si>
    <t>-605.577139680159 237.119195199953 -535.339403400646</t>
  </si>
  <si>
    <t>-618.385647684677 391.460583589118 -516.613165584134</t>
  </si>
  <si>
    <t>-613.389163698593 539.94509195935 -276.809138758299</t>
  </si>
  <si>
    <t>-384.387919524431 538.355892176656 -238.022281346507</t>
  </si>
  <si>
    <t>-601.77515832748 174.51336554685 -534.915125703178</t>
  </si>
  <si>
    <t>-604.462150586591 20.7990749870312 -508.413044926312</t>
  </si>
  <si>
    <t>-628.811347444296 10.691472934413 -227.55092175879</t>
  </si>
  <si>
    <t>-403.942593552008 61.6576962901472 -255.568678193669</t>
  </si>
  <si>
    <t>-570.400605213882 307.998638417115 -101.5170614859</t>
  </si>
  <si>
    <t>-597.006258177071 301.166553038346 313.149175296707</t>
  </si>
  <si>
    <t>-633.23620293463 317.807334274465 774.435616870844</t>
  </si>
  <si>
    <t>-482.014142551203 318.713966917758 829.343725733844</t>
  </si>
  <si>
    <t>-519.622641508239 132.512616501218 -100.740935908722</t>
  </si>
  <si>
    <t>-520.011337879244 108.702583488067 314.151334483292</t>
  </si>
  <si>
    <t>-557.659056595484 46.1798580788652 771.319710754919</t>
  </si>
  <si>
    <t>-405.671907623654 57.6665433841238 822.815179255134</t>
  </si>
  <si>
    <t>9763-20170724T121013.238566400.bin</t>
  </si>
  <si>
    <t>-544.934345923589 220.251118265955 -99.3903546418519</t>
  </si>
  <si>
    <t>-565.482101422024 213.52933701385 -207.972632282719</t>
  </si>
  <si>
    <t>-578.102040982179 210.285169144637 -299.929427328431</t>
  </si>
  <si>
    <t>-588.488851976811 208.020875136439 -383.146656916876</t>
  </si>
  <si>
    <t>-597.270091379419 206.455428517977 -466.564851053727</t>
  </si>
  <si>
    <t>-608.315437025359 204.862055773997 -588.713850742909</t>
  </si>
  <si>
    <t>-597.065787600477 205.053796865749 -666.261326647834</t>
  </si>
  <si>
    <t>-605.377989449833 236.863376663238 -535.351479956281</t>
  </si>
  <si>
    <t>-618.26926460364 391.217329131769 -516.765730904474</t>
  </si>
  <si>
    <t>-613.752021737739 539.700937842755 -276.951656207406</t>
  </si>
  <si>
    <t>-384.800990648001 538.377229240516 -237.859063126421</t>
  </si>
  <si>
    <t>-601.559614945213 174.259274473641 -534.880288776533</t>
  </si>
  <si>
    <t>-604.255602013934 20.5696938268713 -508.25167287923</t>
  </si>
  <si>
    <t>-629.144184091706 10.6777226062682 -227.429115083836</t>
  </si>
  <si>
    <t>-404.260517289352 61.8778272434611 -254.895833904754</t>
  </si>
  <si>
    <t>-570.455969780081 307.847685158648 -101.506065837801</t>
  </si>
  <si>
    <t>-597.077598125725 301.071225027516 313.160043225653</t>
  </si>
  <si>
    <t>-633.272761111732 317.802516961235 774.446816943389</t>
  </si>
  <si>
    <t>-482.04451239292 318.592508915919 829.339604033036</t>
  </si>
  <si>
    <t>-519.679600144167 132.532566127121 -100.691476542324</t>
  </si>
  <si>
    <t>-520.166339792421 108.753712290788 314.202358941848</t>
  </si>
  <si>
    <t>-557.667368626702 46.2079196514878 771.381636180388</t>
  </si>
  <si>
    <t>-405.685619519352 58.1078823619223 822.799252537128</t>
  </si>
  <si>
    <t>9763-20170724T121013.275669900.bin</t>
  </si>
  <si>
    <t>-545.07025789313 220.198788764525 -99.3683834210597</t>
  </si>
  <si>
    <t>-565.669799505026 213.461137222861 -207.939850326321</t>
  </si>
  <si>
    <t>-578.249888235894 210.180650306074 -299.900816665473</t>
  </si>
  <si>
    <t>-588.56800101382 207.872948183492 -383.125496109983</t>
  </si>
  <si>
    <t>-597.248485969681 206.251208946469 -466.553045318279</t>
  </si>
  <si>
    <t>-608.111754971487 204.5608187511 -588.717157292098</t>
  </si>
  <si>
    <t>-596.718920673725 204.691163286579 -666.243823555318</t>
  </si>
  <si>
    <t>-605.26597489036 236.603850489254 -535.374716459644</t>
  </si>
  <si>
    <t>-618.262736116039 390.971273372078 -516.959962819412</t>
  </si>
  <si>
    <t>-614.182071450758 539.487614114744 -277.158434095374</t>
  </si>
  <si>
    <t>-385.271956966349 538.405454307454 -237.819470106338</t>
  </si>
  <si>
    <t>-601.424053588202 174.001403909207 -534.850262227024</t>
  </si>
  <si>
    <t>-604.113704360789 20.3371828535519 -508.081123218273</t>
  </si>
  <si>
    <t>-629.514160443113 10.6635576339379 -227.296836946291</t>
  </si>
  <si>
    <t>-404.619389290929 62.0283141027276 -254.362077485079</t>
  </si>
  <si>
    <t>-570.607232084951 307.709530765655 -101.499973508942</t>
  </si>
  <si>
    <t>-597.198389509768 300.964044387062 313.168652118561</t>
  </si>
  <si>
    <t>-633.317768624956 317.788326024752 774.46079380261</t>
  </si>
  <si>
    <t>-482.086690787553 318.459044530068 829.347377176088</t>
  </si>
  <si>
    <t>-519.828615604261 132.565670928354 -100.645108506002</t>
  </si>
  <si>
    <t>-520.25725993934 108.831774224707 314.251464176833</t>
  </si>
  <si>
    <t>-557.684315124779 46.2317292270761 771.43232172444</t>
  </si>
  <si>
    <t>-405.687583737147 58.335915534544 822.757970572169</t>
  </si>
  <si>
    <t>9763-20170724T121013.341846900.bin</t>
  </si>
  <si>
    <t>-545.32516262366 220.067453849243 -99.3630512974945</t>
  </si>
  <si>
    <t>-565.946782531528 213.29852589651 -207.92827923159</t>
  </si>
  <si>
    <t>-578.412166984366 209.952326953203 -299.902523570105</t>
  </si>
  <si>
    <t>-588.574191632354 207.564890439131 -383.144150555796</t>
  </si>
  <si>
    <t>-597.046625093514 205.841999787823 -466.591039827672</t>
  </si>
  <si>
    <t>-607.5499030673 203.977294877004 -588.784123989278</t>
  </si>
  <si>
    <t>-595.860458549214 203.981855045685 -666.266767788037</t>
  </si>
  <si>
    <t>-604.879017444109 236.095207535808 -535.477841883103</t>
  </si>
  <si>
    <t>-618.07334524007 390.483660606882 -517.39843887215</t>
  </si>
  <si>
    <t>-614.848364026801 539.313521194541 -277.778217969572</t>
  </si>
  <si>
    <t>-386.034045781766 538.481934456577 -237.88011251387</t>
  </si>
  <si>
    <t>-601.003290403327 173.495833253271 -534.855799350742</t>
  </si>
  <si>
    <t>-603.728729566838 19.8677737262431 -507.859157815136</t>
  </si>
  <si>
    <t>-630.081210259031 10.5637971864837 -227.150084847064</t>
  </si>
  <si>
    <t>-405.158947050126 62.0705555664267 -253.712334253221</t>
  </si>
  <si>
    <t>-570.906430367764 307.498249790276 -101.498900502843</t>
  </si>
  <si>
    <t>-597.539970142028 300.874165509294 313.168914372391</t>
  </si>
  <si>
    <t>-633.367023631226 317.861216378843 774.479100835733</t>
  </si>
  <si>
    <t>-482.123453144204 318.857143482242 829.326490337685</t>
  </si>
  <si>
    <t>-519.999153811741 132.533601585201 -100.592915203917</t>
  </si>
  <si>
    <t>-520.324987631554 108.908108021412 314.309881143231</t>
  </si>
  <si>
    <t>-557.685196281643 46.184774861641 771.475345820798</t>
  </si>
  <si>
    <t>-405.645853350097 58.3728941034897 822.65461931643</t>
  </si>
  <si>
    <t>9763-20170724T121013.404693200.bin</t>
  </si>
  <si>
    <t>-545.391637311655 219.949118681517 -99.3637043803657</t>
  </si>
  <si>
    <t>-565.872122433585 213.192494994516 -207.956523439965</t>
  </si>
  <si>
    <t>-578.174931546938 209.802851212814 -299.951027167727</t>
  </si>
  <si>
    <t>-588.173857381273 207.351769062776 -383.210605970743</t>
  </si>
  <si>
    <t>-596.467788854538 205.540280882558 -466.6735434369</t>
  </si>
  <si>
    <t>-606.694070704084 203.518307968139 -588.887495553213</t>
  </si>
  <si>
    <t>-594.731368977642 203.405379788735 -666.328435747331</t>
  </si>
  <si>
    <t>-604.154165930659 235.704169414884 -535.615927228302</t>
  </si>
  <si>
    <t>-617.488195248817 390.109411299818 -517.820522268198</t>
  </si>
  <si>
    <t>-614.847919160293 539.49196058072 -278.537180450857</t>
  </si>
  <si>
    <t>-386.119809561212 538.669327396343 -238.14767877285</t>
  </si>
  <si>
    <t>-600.259612625233 173.106763707377 -534.906131430468</t>
  </si>
  <si>
    <t>-602.992920528809 19.5072347098269 -507.738979993385</t>
  </si>
  <si>
    <t>-629.975447329178 10.367838511406 -227.08448503055</t>
  </si>
  <si>
    <t>-405.001829761004 61.7739047106834 -253.405496065128</t>
  </si>
  <si>
    <t>-571.124142612954 307.264016794832 -101.497976341111</t>
  </si>
  <si>
    <t>-597.889402368209 300.77725327414 313.163513622189</t>
  </si>
  <si>
    <t>-633.438571480669 317.920198213395 774.494188942533</t>
  </si>
  <si>
    <t>-482.183060054454 318.848617947649 829.309820289336</t>
  </si>
  <si>
    <t>-519.876744851409 132.531404756096 -100.576673502757</t>
  </si>
  <si>
    <t>-520.563786053289 108.655257149492 314.311385705856</t>
  </si>
  <si>
    <t>-557.562045958063 45.9903793025626 771.5145044224</t>
  </si>
  <si>
    <t>-405.474953763605 57.4060729162759 822.729774315791</t>
  </si>
  <si>
    <t>9763-20170724T121013.436778200.bin</t>
  </si>
  <si>
    <t>-545.39528492328 219.912310932578 -99.3545533183759</t>
  </si>
  <si>
    <t>-565.767472010198 213.172149694113 -207.96872491719</t>
  </si>
  <si>
    <t>-577.988539885072 209.775011836368 -299.973721533629</t>
  </si>
  <si>
    <t>-587.91820718598 207.308570393037 -383.241210142831</t>
  </si>
  <si>
    <t>-596.147915678691 205.472981952958 -466.709957537981</t>
  </si>
  <si>
    <t>-606.286127363089 203.407051987238 -588.930556839573</t>
  </si>
  <si>
    <t>-594.210863240897 203.254902229948 -666.35394632281</t>
  </si>
  <si>
    <t>-603.790776900936 235.611581981609 -535.668272815551</t>
  </si>
  <si>
    <t>-617.162898921687 390.023749529951 -517.951978894163</t>
  </si>
  <si>
    <t>-614.692921128002 539.601388011644 -278.788897062042</t>
  </si>
  <si>
    <t>-385.982850901264 538.820425968188 -238.296783611136</t>
  </si>
  <si>
    <t>-599.884473872379 173.015308500566 -534.9342346282</t>
  </si>
  <si>
    <t>-602.604949716824 19.4266243532536 -507.703773394492</t>
  </si>
  <si>
    <t>-629.699474659196 10.3444726197426 -227.058247431623</t>
  </si>
  <si>
    <t>-404.71058112856 61.6790250193837 -253.388920559755</t>
  </si>
  <si>
    <t>-571.128786051834 307.164098408552 -101.500995192981</t>
  </si>
  <si>
    <t>-598.092149287457 300.74751312219 313.148781700836</t>
  </si>
  <si>
    <t>-633.471573309082 317.961149295905 774.492379867089</t>
  </si>
  <si>
    <t>-482.212026988896 318.782725416809 829.298460850516</t>
  </si>
  <si>
    <t>-519.878065643287 132.542673821978 -100.565783968305</t>
  </si>
  <si>
    <t>-520.717289236057 108.502892368097 314.312466181892</t>
  </si>
  <si>
    <t>-557.513005508313 45.9445489036109 771.539781509085</t>
  </si>
  <si>
    <t>-405.433663932691 57.3975544184432 822.769848188305</t>
  </si>
  <si>
    <t>9763-20170724T121013.475887300.bin</t>
  </si>
  <si>
    <t>-545.347409814955 219.890385083922 -99.3348590473745</t>
  </si>
  <si>
    <t>-565.626927479377 213.169438201828 -207.967582821075</t>
  </si>
  <si>
    <t>-577.793535783716 209.774516729344 -299.980034648864</t>
  </si>
  <si>
    <t>-587.68402246772 207.305155284134 -383.251997752357</t>
  </si>
  <si>
    <t>-595.884684593221 205.462699573667 -466.723425171723</t>
  </si>
  <si>
    <t>-605.992012219907 203.382150911284 -588.946335119262</t>
  </si>
  <si>
    <t>-593.833567645493 203.197999656114 -666.356577261612</t>
  </si>
  <si>
    <t>-603.513815410458 235.592901407609 -535.68690245157</t>
  </si>
  <si>
    <t>-616.890146894965 390.008850241689 -518.009896083789</t>
  </si>
  <si>
    <t>-614.629912492383 539.718494937734 -278.92737940381</t>
  </si>
  <si>
    <t>-385.92468170254 538.970144758267 -238.407302587322</t>
  </si>
  <si>
    <t>-599.600273408076 172.997090491121 -534.944942366475</t>
  </si>
  <si>
    <t>-602.314353960214 19.4149805977875 -507.684319802433</t>
  </si>
  <si>
    <t>-629.428275578073 10.3709122377777 -227.039412314276</t>
  </si>
  <si>
    <t>-404.418639244899 61.6409431533234 -253.317430324211</t>
  </si>
  <si>
    <t>-571.098776441773 307.108333912908 -101.497689030399</t>
  </si>
  <si>
    <t>-598.221874364573 300.725671923912 313.142118417054</t>
  </si>
  <si>
    <t>-633.498895122952 318.001984497787 774.492047501377</t>
  </si>
  <si>
    <t>-482.236098127018 318.840814615144 829.288651556461</t>
  </si>
  <si>
    <t>-519.831757357232 132.552895858498 -100.552928807378</t>
  </si>
  <si>
    <t>-520.794982718674 108.396651532706 314.318324373023</t>
  </si>
  <si>
    <t>-557.445867933658 45.9369180421998 771.559034090118</t>
  </si>
  <si>
    <t>-405.421173232973 57.8342531419826 822.850024097205</t>
  </si>
  <si>
    <t>9763-20170724T121013.540058700.bin</t>
  </si>
  <si>
    <t>-544.857859954614 220.021961089103 -99.2904211788518</t>
  </si>
  <si>
    <t>-565.0107618853 213.312787878112 -207.947405626753</t>
  </si>
  <si>
    <t>-577.062708311287 209.944745963505 -299.975883061778</t>
  </si>
  <si>
    <t>-586.845821439167 207.50593249926 -383.261507393906</t>
  </si>
  <si>
    <t>-594.935123483867 205.700139854654 -466.744685362804</t>
  </si>
  <si>
    <t>-604.874932999913 203.680100417066 -588.982379022568</t>
  </si>
  <si>
    <t>-592.540897098202 203.484582269021 -666.364757270222</t>
  </si>
  <si>
    <t>-602.48646662565 235.863419128626 -535.702158099658</t>
  </si>
  <si>
    <t>-615.954046621272 390.275912141093 -518.037029382264</t>
  </si>
  <si>
    <t>-614.035179212701 540.132153315686 -279.043419439474</t>
  </si>
  <si>
    <t>-385.345911618438 539.339904428429 -238.433864911825</t>
  </si>
  <si>
    <t>-598.540349518524 173.269578702614 -534.988630771905</t>
  </si>
  <si>
    <t>-601.235785679242 19.6822343876215 -507.748691796548</t>
  </si>
  <si>
    <t>-628.50335581791 10.6031294464192 -227.119674917876</t>
  </si>
  <si>
    <t>-403.447842154222 61.7640091919138 -253.217513795631</t>
  </si>
  <si>
    <t>-570.869011386409 307.199932724451 -101.478874603981</t>
  </si>
  <si>
    <t>-598.069058796792 300.779716923464 313.155374833707</t>
  </si>
  <si>
    <t>-633.522321103539 318.088661268023 774.5062518266</t>
  </si>
  <si>
    <t>-482.265081474452 318.932166101732 829.318271594244</t>
  </si>
  <si>
    <t>-519.039600519974 132.766043459441 -100.499552235081</t>
  </si>
  <si>
    <t>-520.12071525611 108.442849600337 314.361690905839</t>
  </si>
  <si>
    <t>-556.384488211882 45.9139454729961 771.668521784851</t>
  </si>
  <si>
    <t>-404.985229720909 58.1547168620864 824.698978005525</t>
  </si>
  <si>
    <t>9763-20170724T121013.574724500.bin</t>
  </si>
  <si>
    <t>-544.282304892268 220.133103608615 -99.2347443383781</t>
  </si>
  <si>
    <t>-564.37728874063 213.431950760463 -207.903050878684</t>
  </si>
  <si>
    <t>-576.357596046971 210.074841676538 -299.941140601482</t>
  </si>
  <si>
    <t>-586.066386080004 207.646557468842 -383.235850248198</t>
  </si>
  <si>
    <t>-594.071765464697 205.851183368258 -466.727224449954</t>
  </si>
  <si>
    <t>-603.87821180135 203.845695033918 -588.975920250993</t>
  </si>
  <si>
    <t>-591.466684819016 203.655333525535 -666.345981650267</t>
  </si>
  <si>
    <t>-601.550434308563 236.022788825494 -535.689150403587</t>
  </si>
  <si>
    <t>-615.081876517184 390.43339496687 -518.02455428619</t>
  </si>
  <si>
    <t>-613.33462563388 540.276327282294 -279.021079484523</t>
  </si>
  <si>
    <t>-384.679172160265 539.477189152145 -238.221894060176</t>
  </si>
  <si>
    <t>-597.599909422383 173.428983863415 -534.979199032761</t>
  </si>
  <si>
    <t>-600.279602976696 19.8358678102766 -507.798071836194</t>
  </si>
  <si>
    <t>-627.730878583049 10.5792917221765 -227.192758457965</t>
  </si>
  <si>
    <t>-402.684979962263 61.8176589672239 -253.221287930876</t>
  </si>
  <si>
    <t>-570.549356535466 307.331182141083 -101.430141655726</t>
  </si>
  <si>
    <t>-597.795585423996 300.836278246941 313.199847365313</t>
  </si>
  <si>
    <t>-633.520434365622 318.147864955953 774.528840840305</t>
  </si>
  <si>
    <t>-482.268670702818 319.126636647114 829.353703976101</t>
  </si>
  <si>
    <t>-518.180930278268 132.848971301263 -100.369385264158</t>
  </si>
  <si>
    <t>-519.393095317493 108.445140464618 314.486737324886</t>
  </si>
  <si>
    <t>-555.649478679368 45.7824594418053 771.900834492424</t>
  </si>
  <si>
    <t>-404.632522723158 58.0849140875034 825.996719256495</t>
  </si>
  <si>
    <t>9763-20170724T121013.638895200.bin</t>
  </si>
  <si>
    <t>-543.193004220506 220.350128527149 -99.0734518188533</t>
  </si>
  <si>
    <t>-563.126867015511 213.664229255106 -207.772319114405</t>
  </si>
  <si>
    <t>-574.974198178309 210.327073535851 -299.828493661662</t>
  </si>
  <si>
    <t>-584.563330742577 207.917926211901 -383.137503921945</t>
  </si>
  <si>
    <t>-592.44931695898 206.14360191171 -466.640650396131</t>
  </si>
  <si>
    <t>-602.081433970119 204.170232656799 -588.903797025216</t>
  </si>
  <si>
    <t>-589.54552046168 204.021122993899 -666.253798165416</t>
  </si>
  <si>
    <t>-599.854844205907 236.331597467672 -535.603332956004</t>
  </si>
  <si>
    <t>-613.537365980097 390.724624130697 -517.940359459906</t>
  </si>
  <si>
    <t>-612.257141797126 540.575284179041 -278.938837050556</t>
  </si>
  <si>
    <t>-383.678008819457 539.706090334301 -237.715826665832</t>
  </si>
  <si>
    <t>-595.855005379751 173.740801125335 -534.908251567491</t>
  </si>
  <si>
    <t>-598.436594987445 20.1274828866499 -507.814852910318</t>
  </si>
  <si>
    <t>-626.201223570877 10.3807739947551 -227.257123508547</t>
  </si>
  <si>
    <t>-401.193540815099 61.9270815716302 -253.006419939829</t>
  </si>
  <si>
    <t>-569.692451659635 307.668049569312 -101.302752242045</t>
  </si>
  <si>
    <t>-597.246090163118 301.073966756869 313.305394706809</t>
  </si>
  <si>
    <t>-633.485621036806 318.357373651725 774.563875765613</t>
  </si>
  <si>
    <t>-482.253770978662 319.335659837886 829.443756109496</t>
  </si>
  <si>
    <t>-516.977175103932 132.932200140652 -100.165268228033</t>
  </si>
  <si>
    <t>-518.43031570523 108.290631139864 314.675999241386</t>
  </si>
  <si>
    <t>-555.23781795285 45.685466856911 771.97043486362</t>
  </si>
  <si>
    <t>-404.451077090154 57.9506158640402 826.712892276997</t>
  </si>
  <si>
    <t>9763-20170724T121013.674994000.bin</t>
  </si>
  <si>
    <t>-542.855671395271 220.399883068851 -99.0400248413861</t>
  </si>
  <si>
    <t>-562.71663670486 213.743557225462 -207.754012880754</t>
  </si>
  <si>
    <t>-574.512909301609 210.429368167293 -299.8175416352</t>
  </si>
  <si>
    <t>-584.06001323916 208.04073178434 -383.131942269605</t>
  </si>
  <si>
    <t>-591.908489677819 206.286079099653 -466.639201097915</t>
  </si>
  <si>
    <t>-601.490498357857 204.341808254066 -588.906641709991</t>
  </si>
  <si>
    <t>-588.918053941878 204.217226212389 -666.250820690941</t>
  </si>
  <si>
    <t>-599.305791861766 236.489329721053 -535.59606787024</t>
  </si>
  <si>
    <t>-613.114973252015 390.86625381397 -517.887833510433</t>
  </si>
  <si>
    <t>-612.033028284177 540.721732134986 -278.888297402073</t>
  </si>
  <si>
    <t>-383.478073341334 539.78014396712 -237.532796299857</t>
  </si>
  <si>
    <t>-595.266176169467 173.900606195565 -534.917455268577</t>
  </si>
  <si>
    <t>-597.766901984102 20.2806021617835 -507.877546339829</t>
  </si>
  <si>
    <t>-625.591503535148 10.4079485480725 -227.32991939039</t>
  </si>
  <si>
    <t>-400.599621524463 62.0651173436493 -252.995721078925</t>
  </si>
  <si>
    <t>-569.305848047096 307.831960193112 -101.26656393076</t>
  </si>
  <si>
    <t>-597.07117274292 301.209124711269 313.327017169309</t>
  </si>
  <si>
    <t>-633.457872198339 318.493387474994 774.561861379114</t>
  </si>
  <si>
    <t>-482.236825951748 319.77759788365 829.465020604272</t>
  </si>
  <si>
    <t>-516.718943557717 132.84058500743 -100.178347280385</t>
  </si>
  <si>
    <t>-518.165312637529 108.18697107001 314.662244531808</t>
  </si>
  <si>
    <t>-555.277803114258 45.6091634653133 771.903578065737</t>
  </si>
  <si>
    <t>-404.44100516499 57.7380745075595 826.538496818412</t>
  </si>
  <si>
    <t>9763-20170724T121013.741170300.bin</t>
  </si>
  <si>
    <t>-542.582916672289 220.177311857959 -99.0725903231888</t>
  </si>
  <si>
    <t>-562.312575476514 213.587614104615 -207.814663503311</t>
  </si>
  <si>
    <t>-574.006719181352 210.342752260291 -299.8935943607</t>
  </si>
  <si>
    <t>-583.464941715032 208.021837628678 -383.220084838454</t>
  </si>
  <si>
    <t>-591.227726866241 206.341833502861 -466.736925333851</t>
  </si>
  <si>
    <t>-600.688073879281 204.514258594154 -589.015620070649</t>
  </si>
  <si>
    <t>-588.059811867917 204.478976536628 -666.350856082258</t>
  </si>
  <si>
    <t>-598.609220982055 236.607451106783 -535.668009690606</t>
  </si>
  <si>
    <t>-612.712073124938 390.946987502044 -517.859775328277</t>
  </si>
  <si>
    <t>-612.102867248221 540.629984494219 -278.750562011266</t>
  </si>
  <si>
    <t>-383.580630147383 539.796344749391 -237.21218155683</t>
  </si>
  <si>
    <t>-594.464650167634 174.025042102922 -535.053453943746</t>
  </si>
  <si>
    <t>-596.736456722874 20.3695294477725 -508.17377016957</t>
  </si>
  <si>
    <t>-624.555706650474 10.3161634485493 -227.632059667413</t>
  </si>
  <si>
    <t>-399.632964382574 62.3257309284986 -253.191275061414</t>
  </si>
  <si>
    <t>-568.867659354299 307.876564123143 -101.256267626605</t>
  </si>
  <si>
    <t>-596.951075184776 301.194479987903 313.314930944791</t>
  </si>
  <si>
    <t>-633.453452169448 318.671768953417 774.537199992139</t>
  </si>
  <si>
    <t>-482.254701719377 319.906486530953 829.50312591617</t>
  </si>
  <si>
    <t>-516.617927300563 132.321745753027 -100.313018252291</t>
  </si>
  <si>
    <t>-517.942056306896 107.785805050385 314.534969083545</t>
  </si>
  <si>
    <t>-555.664526207395 45.5588780358096 771.757963572378</t>
  </si>
  <si>
    <t>-404.529182097245 57.3802573905803 825.630014009539</t>
  </si>
  <si>
    <t>9763-20170724T121013.806350600.bin</t>
  </si>
  <si>
    <t>-542.619405804829 219.952775585315 -99.1481839779666</t>
  </si>
  <si>
    <t>-562.209658495901 213.393714735146 -207.917257970323</t>
  </si>
  <si>
    <t>-573.799486594541 210.232715005259 -300.01238871233</t>
  </si>
  <si>
    <t>-583.167297098476 208.01109299873 -383.351793231951</t>
  </si>
  <si>
    <t>-590.842623975757 206.455130226294 -466.878994199735</t>
  </si>
  <si>
    <t>-600.177216884276 204.837612226663 -589.170387759132</t>
  </si>
  <si>
    <t>-587.491486877584 204.949156857611 -666.496065744491</t>
  </si>
  <si>
    <t>-598.205634343055 236.835572706931 -535.761722741567</t>
  </si>
  <si>
    <t>-612.636217384586 391.117190873586 -517.750508854513</t>
  </si>
  <si>
    <t>-612.453363351438 540.653777248647 -278.54902612151</t>
  </si>
  <si>
    <t>-383.939566735604 540.14680187061 -236.959189652343</t>
  </si>
  <si>
    <t>-593.956949673143 174.259137268409 -535.258225876263</t>
  </si>
  <si>
    <t>-595.951462431292 20.5471201666076 -508.669457056948</t>
  </si>
  <si>
    <t>-623.727444664594 9.90224040120211 -228.145363569359</t>
  </si>
  <si>
    <t>-398.992223886096 62.809213190141 -253.511737445844</t>
  </si>
  <si>
    <t>-568.756415861587 307.78707426801 -101.298900793412</t>
  </si>
  <si>
    <t>-597.066576732957 301.164377417051 313.257816968245</t>
  </si>
  <si>
    <t>-633.475935184704 318.732267179385 774.505734329873</t>
  </si>
  <si>
    <t>-482.289643235493 320.058050358608 829.503678472026</t>
  </si>
  <si>
    <t>-516.752717060761 132.024667182686 -100.441197810244</t>
  </si>
  <si>
    <t>-517.980861525211 107.511051937168 314.408388726351</t>
  </si>
  <si>
    <t>-556.152633465686 45.4637539477667 771.627638973323</t>
  </si>
  <si>
    <t>-404.652546612589 56.9024019506901 824.549192821818</t>
  </si>
  <si>
    <t>9763-20170724T121013.839438700.bin</t>
  </si>
  <si>
    <t>-542.679143428859 219.90604475813 -99.1864362982535</t>
  </si>
  <si>
    <t>-562.216768327887 213.36969591389 -207.96627309562</t>
  </si>
  <si>
    <t>-573.759179919782 210.258504627082 -300.069041687018</t>
  </si>
  <si>
    <t>-583.082278411643 208.093451112864 -383.414932770407</t>
  </si>
  <si>
    <t>-590.710474868398 206.606824714279 -466.947794687702</t>
  </si>
  <si>
    <t>-599.973169999497 205.104272771195 -589.245973282512</t>
  </si>
  <si>
    <t>-587.253817641328 205.300999610955 -666.566108558293</t>
  </si>
  <si>
    <t>-598.060377521353 237.0503339936 -535.804052635173</t>
  </si>
  <si>
    <t>-612.650744519212 391.306887130658 -517.668372246236</t>
  </si>
  <si>
    <t>-612.650578184904 540.740808626471 -278.402773792361</t>
  </si>
  <si>
    <t>-384.145230773699 540.286621575363 -236.765791389913</t>
  </si>
  <si>
    <t>-593.757103088955 174.4770883781 -535.361188098348</t>
  </si>
  <si>
    <t>-595.609549041573 20.7403446498427 -508.933782603008</t>
  </si>
  <si>
    <t>-623.422996445503 9.73295246293424 -228.427387566021</t>
  </si>
  <si>
    <t>-398.772301223933 63.0430187657789 -253.698627044082</t>
  </si>
  <si>
    <t>-568.791434059946 307.74629658794 -101.320079389615</t>
  </si>
  <si>
    <t>-597.206443941121 301.111867904091 313.229286698976</t>
  </si>
  <si>
    <t>-633.496146208399 318.75349457315 774.491863876025</t>
  </si>
  <si>
    <t>-482.310456613618 320.025383636303 829.492748367883</t>
  </si>
  <si>
    <t>-516.818710059882 131.995016543127 -100.490095006364</t>
  </si>
  <si>
    <t>-518.02879605716 107.464756570382 314.358594860767</t>
  </si>
  <si>
    <t>-556.312075123264 45.4952916444884 771.597313272011</t>
  </si>
  <si>
    <t>-404.702327119412 56.9801607109935 824.194071019413</t>
  </si>
  <si>
    <t>9763-20170724T121013.906175100.bin</t>
  </si>
  <si>
    <t>-542.669688377818 219.725685494403 -99.2759544814987</t>
  </si>
  <si>
    <t>-562.109100069864 213.246366466864 -208.076743228276</t>
  </si>
  <si>
    <t>-573.57606424908 210.214069912058 -300.191649365499</t>
  </si>
  <si>
    <t>-582.833065095492 208.133364545839 -383.547040797409</t>
  </si>
  <si>
    <t>-590.397060147752 206.744972393675 -467.087476533297</t>
  </si>
  <si>
    <t>-599.567660724596 205.401609692241 -589.394592017911</t>
  </si>
  <si>
    <t>-586.790028467061 205.78805520671 -666.70416764566</t>
  </si>
  <si>
    <t>-597.759303961873 237.273455232644 -535.904691316091</t>
  </si>
  <si>
    <t>-612.683286615105 391.475631842847 -517.610019633573</t>
  </si>
  <si>
    <t>-613.049204267631 540.514155015757 -278.098263050909</t>
  </si>
  <si>
    <t>-384.595488667102 540.103968199682 -236.177945627215</t>
  </si>
  <si>
    <t>-593.328025430257 174.708769099914 -535.549713884776</t>
  </si>
  <si>
    <t>-594.909409821741 20.9206698285611 -509.36963477804</t>
  </si>
  <si>
    <t>-622.918414465693 9.40658814195331 -228.903050578061</t>
  </si>
  <si>
    <t>-398.370655443861 63.2850117423345 -253.882291878172</t>
  </si>
  <si>
    <t>-568.760817561711 307.6445346291 -101.362711279876</t>
  </si>
  <si>
    <t>-597.311248626088 301.06190783001 313.178209499181</t>
  </si>
  <si>
    <t>-633.516993027867 318.827560501818 774.464240346106</t>
  </si>
  <si>
    <t>-482.336991848841 320.295897408045 829.475976160472</t>
  </si>
  <si>
    <t>-516.779366328577 131.715140348783 -100.567659476152</t>
  </si>
  <si>
    <t>-517.970033365125 107.230214138682 314.283704759541</t>
  </si>
  <si>
    <t>-556.381255550209 45.4064461299547 771.603564240809</t>
  </si>
  <si>
    <t>-404.661557989415 56.785845647579 823.905323680135</t>
  </si>
  <si>
    <t>9763-20170724T121013.940268600.bin</t>
  </si>
  <si>
    <t>-542.558419847271 219.644319156946 -99.3012538398658</t>
  </si>
  <si>
    <t>-561.945476062845 213.197581797632 -208.113403359974</t>
  </si>
  <si>
    <t>-573.395398091953 210.214279681278 -300.231933771836</t>
  </si>
  <si>
    <t>-582.647641187536 208.186715316181 -383.589155283868</t>
  </si>
  <si>
    <t>-590.217155269339 206.861639580996 -467.130088596457</t>
  </si>
  <si>
    <t>-599.406806031867 205.623042137105 -589.436774529355</t>
  </si>
  <si>
    <t>-586.608926226087 206.106526116977 -666.742584434673</t>
  </si>
  <si>
    <t>-597.617449441394 237.446972670537 -535.917915986153</t>
  </si>
  <si>
    <t>-612.65944278714 391.625802597935 -517.541210099982</t>
  </si>
  <si>
    <t>-613.184408933251 540.421116233744 -277.87854998528</t>
  </si>
  <si>
    <t>-384.741537349697 540.092180606755 -235.898624404861</t>
  </si>
  <si>
    <t>-593.131533850047 174.88578897639 -535.621380906775</t>
  </si>
  <si>
    <t>-594.611816653446 21.0748486541984 -509.566946823202</t>
  </si>
  <si>
    <t>-622.640705737296 9.42183159364276 -229.108005483974</t>
  </si>
  <si>
    <t>-398.126677950458 63.5079737486776 -253.940978354862</t>
  </si>
  <si>
    <t>-568.629375357587 307.631630955321 -101.373220428173</t>
  </si>
  <si>
    <t>-597.30666676613 301.050800817269 313.158893740047</t>
  </si>
  <si>
    <t>-633.547629997917 318.855954043366 774.450956347953</t>
  </si>
  <si>
    <t>-482.373638120145 320.17763714936 829.482860287446</t>
  </si>
  <si>
    <t>-516.680842463231 131.566425209743 -100.58634866867</t>
  </si>
  <si>
    <t>-517.9066012645 107.085015697639 314.265239551195</t>
  </si>
  <si>
    <t>-556.341122189179 45.3469005191075 771.626333580652</t>
  </si>
  <si>
    <t>-404.596099954912 56.4523985954486 823.913303307965</t>
  </si>
  <si>
    <t>9763-20170724T121013.970852100.bin</t>
  </si>
  <si>
    <t>-542.45937303594 219.5633212943 -99.2939404009813</t>
  </si>
  <si>
    <t>-561.798509840219 213.136481207603 -208.115825312227</t>
  </si>
  <si>
    <t>-573.247770565061 210.186969568712 -300.235570275257</t>
  </si>
  <si>
    <t>-582.514979666144 208.19818351604 -383.592115871672</t>
  </si>
  <si>
    <t>-590.114682064291 206.922043931871 -467.130989708196</t>
  </si>
  <si>
    <t>-599.365219386849 205.765318973279 -589.433881366976</t>
  </si>
  <si>
    <t>-586.55090038381 206.327891680832 -666.736453914387</t>
  </si>
  <si>
    <t>-597.573012694319 237.551749196456 -535.892825245309</t>
  </si>
  <si>
    <t>-612.724207099842 391.713643484695 -517.432350232737</t>
  </si>
  <si>
    <t>-613.362215367094 540.362765058987 -277.679088087476</t>
  </si>
  <si>
    <t>-384.927494380041 540.07032537248 -235.655050347248</t>
  </si>
  <si>
    <t>-593.039287924735 174.994117485342 -535.644109745749</t>
  </si>
  <si>
    <t>-594.393535429995 21.1681991791802 -509.692192016289</t>
  </si>
  <si>
    <t>-622.441778470416 9.36728215473181 -229.241426315757</t>
  </si>
  <si>
    <t>-397.964368204928 63.6466986834919 -253.983025354108</t>
  </si>
  <si>
    <t>-568.534972946323 307.589046089174 -101.366560267248</t>
  </si>
  <si>
    <t>-597.326402384741 301.029779458469 313.157958358916</t>
  </si>
  <si>
    <t>-633.579956003674 318.877143447514 774.443069391742</t>
  </si>
  <si>
    <t>-482.410027112202 320.107108919762 829.488222727671</t>
  </si>
  <si>
    <t>-516.601130650642 131.425358339159 -100.577381924686</t>
  </si>
  <si>
    <t>-517.781205146796 106.907243145889 314.272100955655</t>
  </si>
  <si>
    <t>-556.297514274422 45.3499052988732 771.659321363049</t>
  </si>
  <si>
    <t>-404.557580980126 56.4769141852248 823.956562090564</t>
  </si>
  <si>
    <t>9763-20170724T121014.043044100.bin</t>
  </si>
  <si>
    <t>-542.35229171432 219.379689178203 -99.2301537447414</t>
  </si>
  <si>
    <t>-561.633904001678 212.969286218124 -208.063124833953</t>
  </si>
  <si>
    <t>-573.073565085962 210.0515429712 -300.185080399155</t>
  </si>
  <si>
    <t>-582.347414581967 208.099675442697 -383.541684320521</t>
  </si>
  <si>
    <t>-589.969014219819 206.869610371927 -467.079329438652</t>
  </si>
  <si>
    <t>-599.267763405318 205.792306870384 -589.37929859827</t>
  </si>
  <si>
    <t>-586.417270801797 206.455324613009 -666.67520182725</t>
  </si>
  <si>
    <t>-597.482280089655 237.542120097353 -535.81622066534</t>
  </si>
  <si>
    <t>-612.803131708927 391.68494296152 -517.322594159975</t>
  </si>
  <si>
    <t>-613.446012734575 540.110716342551 -277.430898406706</t>
  </si>
  <si>
    <t>-385.005664707359 539.8863753431 -235.437065757221</t>
  </si>
  <si>
    <t>-592.892769567704 174.988090523626 -535.614260698494</t>
  </si>
  <si>
    <t>-594.087763778492 21.1438435970526 -509.778034180563</t>
  </si>
  <si>
    <t>-622.059033712282 9.05175111858057 -229.332013463015</t>
  </si>
  <si>
    <t>-397.6426691149 63.591365584781 -254.054861362092</t>
  </si>
  <si>
    <t>-568.470579312744 307.476250074376 -101.334717273613</t>
  </si>
  <si>
    <t>-597.233128117245 301.007318087012 313.193367978078</t>
  </si>
  <si>
    <t>-633.59301714566 318.934286205656 774.449980939115</t>
  </si>
  <si>
    <t>-482.42630422491 320.60565636872 829.492189399904</t>
  </si>
  <si>
    <t>-516.482190393679 131.189197542479 -100.527144684842</t>
  </si>
  <si>
    <t>-517.662438240602 106.700900460211 314.324121040709</t>
  </si>
  <si>
    <t>-556.224924262651 45.3171574269834 771.725555241917</t>
  </si>
  <si>
    <t>-404.487851378014 56.5663050058079 824.005061597239</t>
  </si>
  <si>
    <t>9763-20170724T121014.075651300.bin</t>
  </si>
  <si>
    <t>-542.343838663594 219.310894470856 -99.2056163551287</t>
  </si>
  <si>
    <t>-561.630484448477 212.891975326096 -208.037287303921</t>
  </si>
  <si>
    <t>-573.085160506614 209.972267954813 -300.157326267374</t>
  </si>
  <si>
    <t>-582.376774843206 208.021141310382 -383.511983535054</t>
  </si>
  <si>
    <t>-590.020216691165 206.794105391647 -467.047473206612</t>
  </si>
  <si>
    <t>-599.355214626664 205.724211440074 -589.344890454631</t>
  </si>
  <si>
    <t>-586.509305962646 206.402968781365 -666.641262110041</t>
  </si>
  <si>
    <t>-597.551151482946 237.470915325095 -535.780675304814</t>
  </si>
  <si>
    <t>-612.895670979806 391.612090115244 -517.303042551968</t>
  </si>
  <si>
    <t>-613.494703427454 540.034490694048 -277.40937556668</t>
  </si>
  <si>
    <t>-385.045418500252 539.748115425468 -235.464435076463</t>
  </si>
  <si>
    <t>-592.967040174596 174.916580883567 -535.583162117609</t>
  </si>
  <si>
    <t>-594.15672166429 21.0631955699384 -509.788684107491</t>
  </si>
  <si>
    <t>-621.994605098889 8.88307837921684 -229.333201613818</t>
  </si>
  <si>
    <t>-397.607933173787 63.4850769873517 -254.187635295378</t>
  </si>
  <si>
    <t>-568.506268358869 307.419283601377 -101.325176297177</t>
  </si>
  <si>
    <t>-597.236359927563 300.938248628569 313.204819354909</t>
  </si>
  <si>
    <t>-633.60480776988 318.954058947385 774.455897113296</t>
  </si>
  <si>
    <t>-482.440963420498 320.74816730791 829.502177643197</t>
  </si>
  <si>
    <t>-516.469346296494 131.106276187003 -100.500522058673</t>
  </si>
  <si>
    <t>-517.626759697779 106.645548045292 314.352327285094</t>
  </si>
  <si>
    <t>-556.188210833818 45.2579955343433 771.75302414504</t>
  </si>
  <si>
    <t>-404.420697689038 56.2078237527433 824.007556601874</t>
  </si>
  <si>
    <t>9763-20170724T121014.140824100.bin</t>
  </si>
  <si>
    <t>-542.470819981658 219.161011253728 -99.1798040652687</t>
  </si>
  <si>
    <t>-561.789151860998 212.707233113934 -208.003652142822</t>
  </si>
  <si>
    <t>-573.307283435732 209.777512411052 -300.115609032461</t>
  </si>
  <si>
    <t>-582.669950851077 207.826084727441 -383.462155847158</t>
  </si>
  <si>
    <t>-590.397788728014 206.607357314461 -466.99025645724</t>
  </si>
  <si>
    <t>-599.870466288067 205.558730547315 -589.277150777775</t>
  </si>
  <si>
    <t>-587.078113036907 206.216615843329 -666.582626570629</t>
  </si>
  <si>
    <t>-597.9801188948 237.297960962137 -535.71124746668</t>
  </si>
  <si>
    <t>-613.209419681621 391.459436921881 -517.284320815479</t>
  </si>
  <si>
    <t>-613.649213184919 540.004604744727 -277.46629250895</t>
  </si>
  <si>
    <t>-385.212578480854 539.44960772104 -235.455216658174</t>
  </si>
  <si>
    <t>-593.447755626467 174.739820071122 -535.526128346493</t>
  </si>
  <si>
    <t>-594.688070498349 20.8830189607384 -509.765596772966</t>
  </si>
  <si>
    <t>-622.23022028054 8.69683118707326 -229.281201778764</t>
  </si>
  <si>
    <t>-397.854678142717 63.2401375158788 -254.36449177806</t>
  </si>
  <si>
    <t>-568.699050653162 307.218083489793 -101.309129745902</t>
  </si>
  <si>
    <t>-597.348423160542 300.782243274247 313.227144205227</t>
  </si>
  <si>
    <t>-633.65094827401 318.962916614089 774.472894148399</t>
  </si>
  <si>
    <t>-482.490495970417 320.542081757985 829.535007931738</t>
  </si>
  <si>
    <t>-516.504984201639 130.99052435222 -100.45594797019</t>
  </si>
  <si>
    <t>-517.609347899455 106.624470318825 314.402694246144</t>
  </si>
  <si>
    <t>-556.147427461983 45.1846966202138 771.795021691029</t>
  </si>
  <si>
    <t>-404.332648176082 55.9146456201092 823.957827712501</t>
  </si>
  <si>
    <t>9763-20170724T121014.207060800.bin</t>
  </si>
  <si>
    <t>-542.708286839253 219.070288306151 -99.1545077173452</t>
  </si>
  <si>
    <t>-562.077184358287 212.583715518672 -207.967479997659</t>
  </si>
  <si>
    <t>-573.655317187439 209.62047425569 -300.070657288353</t>
  </si>
  <si>
    <t>-583.078860893995 207.635953297744 -383.409748351888</t>
  </si>
  <si>
    <t>-590.874116659895 206.380718059846 -466.930936542574</t>
  </si>
  <si>
    <t>-600.452310895145 205.274720973146 -589.209200059364</t>
  </si>
  <si>
    <t>-587.726626837607 205.842912418496 -666.526406734809</t>
  </si>
  <si>
    <t>-598.473682227366 237.04202783746 -535.663194835798</t>
  </si>
  <si>
    <t>-613.59048169678 391.226965336321 -517.356477564833</t>
  </si>
  <si>
    <t>-613.653875698916 539.832426300975 -277.575310449095</t>
  </si>
  <si>
    <t>-385.220891714763 538.958997910547 -235.549980000888</t>
  </si>
  <si>
    <t>-594.02534208138 174.477818253926 -535.445790292351</t>
  </si>
  <si>
    <t>-595.337904110907 20.6166558561217 -509.706086537977</t>
  </si>
  <si>
    <t>-622.770911284025 8.43633222150652 -229.210742312171</t>
  </si>
  <si>
    <t>-398.359834739742 62.8183368997795 -254.325546967143</t>
  </si>
  <si>
    <t>-569.057970333535 307.074061025268 -101.295699191775</t>
  </si>
  <si>
    <t>-597.517887367108 300.677807558409 313.254308928015</t>
  </si>
  <si>
    <t>-633.679367633577 318.985086123802 774.493712056548</t>
  </si>
  <si>
    <t>-482.519049029208 320.554240069635 829.556680085647</t>
  </si>
  <si>
    <t>-516.619158687501 130.998827196221 -100.423265277374</t>
  </si>
  <si>
    <t>-517.629226725777 106.759473607463 314.442978720355</t>
  </si>
  <si>
    <t>-556.16148452062 45.2130840437776 771.804372919237</t>
  </si>
  <si>
    <t>-404.327444745968 56.3591603512186 823.823792243193</t>
  </si>
  <si>
    <t>9763-20170724T121014.240148600.bin</t>
  </si>
  <si>
    <t>-542.8317446822 219.076177055446 -99.150887366955</t>
  </si>
  <si>
    <t>-562.23834776172 212.569602195465 -207.956005859478</t>
  </si>
  <si>
    <t>-573.850936025269 209.589979024647 -300.054280382122</t>
  </si>
  <si>
    <t>-583.306415195492 207.590430668615 -383.389322885151</t>
  </si>
  <si>
    <t>-591.134317360544 206.319312106987 -466.907272046564</t>
  </si>
  <si>
    <t>-600.760752045789 205.189785484718 -589.181442797249</t>
  </si>
  <si>
    <t>-588.075510286524 205.719535264358 -666.505583640811</t>
  </si>
  <si>
    <t>-598.739044952238 236.96891406067 -535.644317941901</t>
  </si>
  <si>
    <t>-613.792217831363 391.164670099902 -517.403622248745</t>
  </si>
  <si>
    <t>-613.744942884545 539.920853172248 -277.715894994122</t>
  </si>
  <si>
    <t>-385.308130568166 538.805092637916 -235.71703828119</t>
  </si>
  <si>
    <t>-594.334511208895 174.401795275031 -535.412971377101</t>
  </si>
  <si>
    <t>-595.696000562304 20.5336219363255 -509.704009197693</t>
  </si>
  <si>
    <t>-623.142252722105 8.30891690667931 -229.211883776693</t>
  </si>
  <si>
    <t>-398.706337713849 62.595128770804 -254.312755357069</t>
  </si>
  <si>
    <t>-569.24532384865 307.015983852595 -101.296776209578</t>
  </si>
  <si>
    <t>-597.612091442308 300.629587214455 313.259877447219</t>
  </si>
  <si>
    <t>-633.70042481097 318.983100407417 774.502453370199</t>
  </si>
  <si>
    <t>-482.541650662225 320.552526313976 829.5695388871</t>
  </si>
  <si>
    <t>-516.669491917733 131.056006350838 -100.416060233956</t>
  </si>
  <si>
    <t>-517.66966065201 106.888095498468 314.454386112483</t>
  </si>
  <si>
    <t>-556.180442734787 45.2383932092418 771.793963388259</t>
  </si>
  <si>
    <t>-404.341726384271 56.7543764178859 823.718887518031</t>
  </si>
  <si>
    <t>9763-20170724T121014.307048600.bin</t>
  </si>
  <si>
    <t>-543.023536241697 219.036082742068 -99.1975775197109</t>
  </si>
  <si>
    <t>-562.519538830053 212.505154566926 -207.985293363927</t>
  </si>
  <si>
    <t>-574.242969096202 209.515770912144 -300.06919330004</t>
  </si>
  <si>
    <t>-583.81249928392 207.512005930279 -383.391228416159</t>
  </si>
  <si>
    <t>-591.767746668276 206.242492071775 -466.897069581375</t>
  </si>
  <si>
    <t>-601.595003101235 205.120021328183 -589.155353966354</t>
  </si>
  <si>
    <t>-589.025510342965 205.616962300502 -666.498596824797</t>
  </si>
  <si>
    <t>-599.456473405806 236.897940317227 -535.622037291202</t>
  </si>
  <si>
    <t>-614.374592169671 391.110578406226 -517.461125539678</t>
  </si>
  <si>
    <t>-614.174718445451 540.199872885319 -277.98064176667</t>
  </si>
  <si>
    <t>-385.765350068643 538.760677857457 -235.842685229732</t>
  </si>
  <si>
    <t>-595.109341842232 174.326871025675 -535.397019011401</t>
  </si>
  <si>
    <t>-596.503455031449 20.4372481120749 -509.791713401899</t>
  </si>
  <si>
    <t>-624.109940730375 8.03448554428564 -229.322997703155</t>
  </si>
  <si>
    <t>-399.621645542393 62.210068506919 -254.193542664853</t>
  </si>
  <si>
    <t>-569.496651993592 306.935260743128 -101.325304794857</t>
  </si>
  <si>
    <t>-597.700752161354 300.577463297695 313.24280513882</t>
  </si>
  <si>
    <t>-633.729180595211 319.021546824687 774.510369746179</t>
  </si>
  <si>
    <t>-482.572060479329 320.631039204637 829.580923924424</t>
  </si>
  <si>
    <t>-516.764343971112 131.011462866957 -100.456376767653</t>
  </si>
  <si>
    <t>-517.755197458984 107.000674653558 314.423226117164</t>
  </si>
  <si>
    <t>-556.189874986789 45.2867955137308 771.758396645731</t>
  </si>
  <si>
    <t>-404.321474739485 56.891146766643 823.576738118309</t>
  </si>
  <si>
    <t>9763-20170724T121014.339133200.bin</t>
  </si>
  <si>
    <t>-543.115332351054 218.948955231518 -99.2231547946949</t>
  </si>
  <si>
    <t>-562.643107819633 212.429935006835 -208.005896955672</t>
  </si>
  <si>
    <t>-574.397791408899 209.464861083836 -300.086610291901</t>
  </si>
  <si>
    <t>-583.996923850628 207.489259812467 -383.405854947019</t>
  </si>
  <si>
    <t>-591.982961553276 206.253736248554 -466.909250739412</t>
  </si>
  <si>
    <t>-601.856175447603 205.188220357511 -589.164387302558</t>
  </si>
  <si>
    <t>-589.326602841548 205.704777876104 -666.514045004655</t>
  </si>
  <si>
    <t>-599.685288707458 236.942346144499 -535.617936128391</t>
  </si>
  <si>
    <t>-614.512917883826 391.162586011074 -517.416997572023</t>
  </si>
  <si>
    <t>-614.419521664494 540.347361589955 -277.99609251368</t>
  </si>
  <si>
    <t>-386.016019296399 538.812883927823 -235.829335995441</t>
  </si>
  <si>
    <t>-595.36251358634 174.369121164781 -535.421826351812</t>
  </si>
  <si>
    <t>-596.79466247776 20.4614802965991 -509.918361445388</t>
  </si>
  <si>
    <t>-624.465145703394 8.00496234832622 -229.45855970529</t>
  </si>
  <si>
    <t>-399.95225239651 62.151713864582 -254.169691753454</t>
  </si>
  <si>
    <t>-569.551973469528 306.917217214188 -101.330811927815</t>
  </si>
  <si>
    <t>-597.736045096277 300.566785865875 313.238739778351</t>
  </si>
  <si>
    <t>-633.751220468095 319.052937073859 774.508159035234</t>
  </si>
  <si>
    <t>-482.592195379621 320.751088452624 829.570821863312</t>
  </si>
  <si>
    <t>-516.886308887309 130.836978810743 -100.481394198739</t>
  </si>
  <si>
    <t>-517.780270183627 106.921706223843 314.403915224062</t>
  </si>
  <si>
    <t>-556.15224685288 45.2479317856832 771.759405112843</t>
  </si>
  <si>
    <t>-404.272047799082 56.7099712001598 823.574917028973</t>
  </si>
  <si>
    <t>9763-20170724T121014.408237700.bin</t>
  </si>
  <si>
    <t>-543.345779639063 218.703261849817 -99.2767928401222</t>
  </si>
  <si>
    <t>-562.888436026292 212.21142793533 -208.058456891129</t>
  </si>
  <si>
    <t>-574.621219989393 209.284296544918 -300.143183157486</t>
  </si>
  <si>
    <t>-584.186746132217 207.350221758912 -383.467303838557</t>
  </si>
  <si>
    <t>-592.125317664309 206.162054859341 -466.975957920371</t>
  </si>
  <si>
    <t>-601.913442944708 205.172921826435 -589.238498168908</t>
  </si>
  <si>
    <t>-589.415658822797 205.737584915012 -666.592862349697</t>
  </si>
  <si>
    <t>-599.767529290467 236.894439073647 -535.671928971861</t>
  </si>
  <si>
    <t>-614.475453452819 391.129810046825 -517.423493415293</t>
  </si>
  <si>
    <t>-615.088829356438 540.128440279696 -277.887210052089</t>
  </si>
  <si>
    <t>-386.71522085995 538.549339911882 -235.560705934211</t>
  </si>
  <si>
    <t>-595.46942864643 174.319479696593 -535.509614116583</t>
  </si>
  <si>
    <t>-596.87442942857 20.3814335320569 -510.265868353605</t>
  </si>
  <si>
    <t>-624.8093717558 7.4841497785535 -229.852043517568</t>
  </si>
  <si>
    <t>-400.307703236418 61.8139473874151 -254.261799005335</t>
  </si>
  <si>
    <t>-569.639137570997 306.883110069969 -101.38558052379</t>
  </si>
  <si>
    <t>-597.718003197494 300.574553898391 313.191735236816</t>
  </si>
  <si>
    <t>-633.783999013674 319.175872950224 774.474337617257</t>
  </si>
  <si>
    <t>-482.621756120145 320.821601251034 829.529651361612</t>
  </si>
  <si>
    <t>-517.245988176074 130.403991415471 -100.53046500075</t>
  </si>
  <si>
    <t>-517.829872195736 106.729011955251 314.369238573383</t>
  </si>
  <si>
    <t>-556.066558400969 45.1685348020858 771.770956769814</t>
  </si>
  <si>
    <t>-404.183872203505 56.5145892834555 823.604695870738</t>
  </si>
  <si>
    <t>9763-20170724T121014.441325200.bin</t>
  </si>
  <si>
    <t>-543.510932724134 218.625889171764 -99.289415216743</t>
  </si>
  <si>
    <t>-563.032960347608 212.149882705205 -208.075729724394</t>
  </si>
  <si>
    <t>-574.762345371087 209.235974658053 -300.161264112575</t>
  </si>
  <si>
    <t>-584.330813221812 207.314474539508 -383.48534461613</t>
  </si>
  <si>
    <t>-592.278048227041 206.14084168326 -466.993317695824</t>
  </si>
  <si>
    <t>-602.085588891572 205.174244728606 -589.25463004767</t>
  </si>
  <si>
    <t>-589.600941834104 205.770598628433 -666.610775003378</t>
  </si>
  <si>
    <t>-599.934358976612 236.885560068266 -535.682132867255</t>
  </si>
  <si>
    <t>-614.644323023127 391.115994818539 -517.446090187361</t>
  </si>
  <si>
    <t>-615.768705101724 539.919322212749 -277.790415751209</t>
  </si>
  <si>
    <t>-387.430404322357 538.475911152539 -235.269034341263</t>
  </si>
  <si>
    <t>-595.629925242258 174.311101964921 -535.532758383572</t>
  </si>
  <si>
    <t>-596.981386709437 20.3500121028123 -510.400650455967</t>
  </si>
  <si>
    <t>-624.998400291974 7.13635649644516 -230.009712149753</t>
  </si>
  <si>
    <t>-400.524504298344 61.6354431557861 -254.297272046674</t>
  </si>
  <si>
    <t>-569.784758581368 306.918622383811 -101.407994591388</t>
  </si>
  <si>
    <t>-597.784257779784 300.618811826238 313.174948181528</t>
  </si>
  <si>
    <t>-633.798208461432 319.244202258868 774.4605890384</t>
  </si>
  <si>
    <t>-482.638066944381 320.855171449062 829.522582543723</t>
  </si>
  <si>
    <t>-517.451983821305 130.244438773689 -100.550650347251</t>
  </si>
  <si>
    <t>-517.855107193105 106.732970926706 314.358599761139</t>
  </si>
  <si>
    <t>-556.038922507765 45.2112510917589 771.783396226425</t>
  </si>
  <si>
    <t>-404.180816443101 56.8389023630591 823.626606281287</t>
  </si>
  <si>
    <t>9763-20170724T121014.506535700.bin</t>
  </si>
  <si>
    <t>-543.95431830212 218.585758882607 -99.3028158504239</t>
  </si>
  <si>
    <t>-563.436829854806 212.100638181289 -208.095603529352</t>
  </si>
  <si>
    <t>-575.199774835773 209.21287846333 -300.177915602345</t>
  </si>
  <si>
    <t>-584.824386509667 207.329821132104 -383.496207709619</t>
  </si>
  <si>
    <t>-592.853356775444 206.21040165403 -466.997272253905</t>
  </si>
  <si>
    <t>-602.807437729546 205.34286546923 -589.24732973565</t>
  </si>
  <si>
    <t>-590.324488731869 206.008144741688 -666.603387441077</t>
  </si>
  <si>
    <t>-600.616418710009 237.009023807628 -535.649829003252</t>
  </si>
  <si>
    <t>-615.455430787303 391.219055556852 -517.326428882002</t>
  </si>
  <si>
    <t>-617.501836561636 539.697688130599 -277.475440064598</t>
  </si>
  <si>
    <t>-389.211572090531 538.807711676336 -234.68181951182</t>
  </si>
  <si>
    <t>-596.262872822674 174.438151823253 -535.560172034303</t>
  </si>
  <si>
    <t>-597.347611676153 20.4270083819811 -510.718278433484</t>
  </si>
  <si>
    <t>-625.315599745965 6.74517429199636 -230.344992510414</t>
  </si>
  <si>
    <t>-400.9026717849 61.6140475370444 -254.361365021587</t>
  </si>
  <si>
    <t>-570.323826674776 306.941673758462 -101.439326501806</t>
  </si>
  <si>
    <t>-598.250329296362 300.717946085458 313.149654727904</t>
  </si>
  <si>
    <t>-633.867816330177 319.296252277351 774.448387089817</t>
  </si>
  <si>
    <t>-482.693318479194 320.69400299683 829.477007469649</t>
  </si>
  <si>
    <t>-517.846100368945 130.189380595112 -100.558199451861</t>
  </si>
  <si>
    <t>-517.974756429608 106.738912284725 314.354632694392</t>
  </si>
  <si>
    <t>-555.984279761854 45.1797757889344 771.790311575205</t>
  </si>
  <si>
    <t>-404.102609086517 56.5841901827148 823.614452420198</t>
  </si>
  <si>
    <t>9763-20170724T121014.543633200.bin</t>
  </si>
  <si>
    <t>-544.226856030729 218.625044816181 -99.312823299275</t>
  </si>
  <si>
    <t>-563.713298737832 212.108255134004 -208.103112149191</t>
  </si>
  <si>
    <t>-575.514547524595 209.219692293387 -300.18027857037</t>
  </si>
  <si>
    <t>-585.186869235735 207.346246871997 -383.493472783867</t>
  </si>
  <si>
    <t>-593.276133373483 206.248173451785 -466.988919636962</t>
  </si>
  <si>
    <t>-603.331865381754 205.424517698357 -589.230998244938</t>
  </si>
  <si>
    <t>-590.841250169164 206.123691253991 -666.585341094463</t>
  </si>
  <si>
    <t>-601.127094984083 237.06924786113 -535.621358976007</t>
  </si>
  <si>
    <t>-616.128881649693 391.257571405165 -517.26950419119</t>
  </si>
  <si>
    <t>-618.412366731792 539.652488068145 -277.36884521209</t>
  </si>
  <si>
    <t>-390.134416109735 539.125067977649 -234.503494343114</t>
  </si>
  <si>
    <t>-596.711976500231 174.502302237188 -535.562906291944</t>
  </si>
  <si>
    <t>-597.620262285316 20.4629981163223 -510.889236237991</t>
  </si>
  <si>
    <t>-625.508598561235 6.56694785749642 -230.518635665517</t>
  </si>
  <si>
    <t>-401.176118121271 61.8106593822611 -254.425764393718</t>
  </si>
  <si>
    <t>-570.725921611602 306.935903208522 -101.463744682687</t>
  </si>
  <si>
    <t>-598.448560911883 300.791500555507 313.140062975281</t>
  </si>
  <si>
    <t>-633.90129494168 319.294572057791 774.44837612174</t>
  </si>
  <si>
    <t>-482.716621027635 320.711241553496 829.448581406384</t>
  </si>
  <si>
    <t>-517.989993619189 130.248821897344 -100.567390489522</t>
  </si>
  <si>
    <t>-517.97092086515 106.829872834679 314.347207604531</t>
  </si>
  <si>
    <t>-555.963721967516 45.1626109839751 771.777442878949</t>
  </si>
  <si>
    <t>-404.070103416119 56.5338899402602 823.573602388654</t>
  </si>
  <si>
    <t>9763-20170724T121014.575281300.bin</t>
  </si>
  <si>
    <t>-544.554780006546 218.679659444672 -99.3248739668395</t>
  </si>
  <si>
    <t>-564.079737972692 212.1267443376 -208.106031861386</t>
  </si>
  <si>
    <t>-575.937910265258 209.236577082784 -300.175916277091</t>
  </si>
  <si>
    <t>-585.67023343086 207.372861888817 -383.48224199988</t>
  </si>
  <si>
    <t>-593.827910829571 206.29668430433 -466.971312146869</t>
  </si>
  <si>
    <t>-603.992258499497 205.518677884939 -589.204722978612</t>
  </si>
  <si>
    <t>-591.49567214131 206.257947472865 -666.557809684162</t>
  </si>
  <si>
    <t>-601.780458209087 237.14067621942 -535.581945395801</t>
  </si>
  <si>
    <t>-617.004084970643 391.308582581912 -517.229537952889</t>
  </si>
  <si>
    <t>-619.427349235613 539.579126126323 -277.253270158584</t>
  </si>
  <si>
    <t>-391.152629264885 539.461127695896 -234.368233447888</t>
  </si>
  <si>
    <t>-597.283959050062 174.579644618671 -535.557636924069</t>
  </si>
  <si>
    <t>-597.940601176555 20.5140392759301 -511.035191989404</t>
  </si>
  <si>
    <t>-625.771495270247 6.3668991548127 -230.671343054944</t>
  </si>
  <si>
    <t>-401.541661763663 62.0766272740959 -254.461881118013</t>
  </si>
  <si>
    <t>-571.220391015692 306.966328198572 -101.489911752561</t>
  </si>
  <si>
    <t>-598.65639304832 300.868323141623 313.133659254543</t>
  </si>
  <si>
    <t>-633.927147496434 319.281636031712 774.455162150047</t>
  </si>
  <si>
    <t>-482.733261981262 320.603567346848 829.432336006922</t>
  </si>
  <si>
    <t>-518.169491910152 130.323325766315 -100.581386533195</t>
  </si>
  <si>
    <t>-517.92641310892 106.99847895656 314.338420726387</t>
  </si>
  <si>
    <t>-555.952132495382 45.1701051696557 771.756924162922</t>
  </si>
  <si>
    <t>-404.059393253037 56.7584332424269 823.507721239289</t>
  </si>
  <si>
    <t>9763-20170724T121014.643497500.bin</t>
  </si>
  <si>
    <t>-545.207175632989 218.696025906984 -99.3817727605933</t>
  </si>
  <si>
    <t>-564.875083986582 212.033966498813 -208.130468385996</t>
  </si>
  <si>
    <t>-576.87972073536 209.110673736356 -300.180253289524</t>
  </si>
  <si>
    <t>-586.752519623191 207.238405572732 -383.469976616683</t>
  </si>
  <si>
    <t>-595.057944606039 206.176828169395 -466.944710389187</t>
  </si>
  <si>
    <t>-605.445149937366 205.446491841228 -589.159646181642</t>
  </si>
  <si>
    <t>-592.959474070005 206.227991646237 -666.513993486138</t>
  </si>
  <si>
    <t>-603.214736011931 237.041657981423 -535.521835689773</t>
  </si>
  <si>
    <t>-618.912234091691 391.165915192561 -517.185282074237</t>
  </si>
  <si>
    <t>-621.695725861836 539.34518323026 -277.156444823711</t>
  </si>
  <si>
    <t>-393.38043060035 539.718987401416 -234.488996616981</t>
  </si>
  <si>
    <t>-598.559912193714 174.492290985035 -535.543541833973</t>
  </si>
  <si>
    <t>-598.570322086663 20.3839200432242 -511.309355322285</t>
  </si>
  <si>
    <t>-626.344103656217 5.66223279801716 -230.969519520361</t>
  </si>
  <si>
    <t>-402.330419738497 62.3721409311197 -254.429682527526</t>
  </si>
  <si>
    <t>-572.182096455856 306.950042993401 -101.543696986277</t>
  </si>
  <si>
    <t>-599.141789955262 300.88704099293 313.111615125617</t>
  </si>
  <si>
    <t>-633.975038098491 319.295146691469 774.462553708721</t>
  </si>
  <si>
    <t>-482.76456621988 320.786783843811 829.389719802071</t>
  </si>
  <si>
    <t>-518.51086602618 130.328438046828 -100.623525859362</t>
  </si>
  <si>
    <t>-517.765456009541 107.31563883153 314.313202342015</t>
  </si>
  <si>
    <t>-555.943204642503 45.1620118931664 771.682905447837</t>
  </si>
  <si>
    <t>-403.988381258972 56.3247501224137 823.344838351932</t>
  </si>
  <si>
    <t>9763-20170724T121014.706653400.bin</t>
  </si>
  <si>
    <t>-545.83801299263 218.62318155844 -99.505424107648</t>
  </si>
  <si>
    <t>-565.519417075331 211.880135267229 -208.246783844043</t>
  </si>
  <si>
    <t>-577.621809423204 208.897725581299 -300.281935257498</t>
  </si>
  <si>
    <t>-587.616568895688 206.975974852907 -383.55580360256</t>
  </si>
  <si>
    <t>-596.078209436479 205.871246542739 -467.014373096003</t>
  </si>
  <si>
    <t>-606.73098347044 205.08612304111 -589.206107124795</t>
  </si>
  <si>
    <t>-594.296045472171 205.868233126715 -666.568715275744</t>
  </si>
  <si>
    <t>-604.476758927633 236.698118281352 -535.579436144223</t>
  </si>
  <si>
    <t>-620.614461366928 390.767513762857 -517.137335699166</t>
  </si>
  <si>
    <t>-623.968474988924 538.706171393485 -276.967594518951</t>
  </si>
  <si>
    <t>-395.644718363213 539.489422438127 -234.350757256924</t>
  </si>
  <si>
    <t>-599.636551873726 174.163022520537 -535.599415749271</t>
  </si>
  <si>
    <t>-599.047036182362 20.0218574930441 -511.570007279317</t>
  </si>
  <si>
    <t>-626.888399769424 4.91102117435435 -231.257407977935</t>
  </si>
  <si>
    <t>-403.018354197554 62.2932811957517 -254.45259171632</t>
  </si>
  <si>
    <t>-573.097171827992 306.887345295103 -101.649722279609</t>
  </si>
  <si>
    <t>-599.648647150252 300.936477934555 313.033550890217</t>
  </si>
  <si>
    <t>-634.030623383441 319.41208972287 774.43250858892</t>
  </si>
  <si>
    <t>-482.793370885063 321.014076148814 829.282675245967</t>
  </si>
  <si>
    <t>-518.794292031218 130.255249146844 -100.713062640121</t>
  </si>
  <si>
    <t>-517.833958445893 107.374391574434 314.230528699567</t>
  </si>
  <si>
    <t>-555.885879884919 45.1715505575646 771.610384807243</t>
  </si>
  <si>
    <t>-403.941537175207 56.4932986418619 823.268466152605</t>
  </si>
  <si>
    <t>9763-20170724T121014.739740500.bin</t>
  </si>
  <si>
    <t>-546.156259341901 218.555434196038 -99.572617497573</t>
  </si>
  <si>
    <t>-565.810208838515 211.780724537897 -208.317034849853</t>
  </si>
  <si>
    <t>-577.929127200996 208.762278948013 -300.34877418897</t>
  </si>
  <si>
    <t>-587.9550676151 206.803923019379 -383.618093576656</t>
  </si>
  <si>
    <t>-596.464273845301 205.660682029592 -467.071250660937</t>
  </si>
  <si>
    <t>-607.205197274881 204.816585431026 -589.254921614439</t>
  </si>
  <si>
    <t>-594.792831906603 205.586856214412 -666.621217063481</t>
  </si>
  <si>
    <t>-604.958484577249 236.450950790686 -535.640752371229</t>
  </si>
  <si>
    <t>-621.304923938185 390.494058641105 -517.200124351061</t>
  </si>
  <si>
    <t>-625.480110511709 538.176260467279 -276.885343477035</t>
  </si>
  <si>
    <t>-397.150435684094 539.330401429471 -234.308801266907</t>
  </si>
  <si>
    <t>-600.025858161604 173.92300112333 -535.642631905723</t>
  </si>
  <si>
    <t>-599.165892829337 19.7774169867514 -511.645902337558</t>
  </si>
  <si>
    <t>-627.065366089093 4.60037772678425 -231.342729764413</t>
  </si>
  <si>
    <t>-403.240190484448 62.193950756601 -254.447180396846</t>
  </si>
  <si>
    <t>-573.571383744754 306.884380413873 -101.724654539463</t>
  </si>
  <si>
    <t>-599.974932002709 300.994732059729 312.968999472876</t>
  </si>
  <si>
    <t>-634.073428277689 319.497764351971 774.399099513847</t>
  </si>
  <si>
    <t>-482.817273981125 321.120462937977 829.196621707114</t>
  </si>
  <si>
    <t>-518.93466828943 130.103499752891 -100.776417711025</t>
  </si>
  <si>
    <t>-517.993692009113 107.330436839953 314.173099200239</t>
  </si>
  <si>
    <t>-555.853302023673 45.2044258606925 771.587459283339</t>
  </si>
  <si>
    <t>-403.929355064386 56.6952237869652 823.268242650001</t>
  </si>
  <si>
    <t>9763-20170724T121014.806832900.bin</t>
  </si>
  <si>
    <t>-546.894123925769 218.273684009366 -99.7047178299342</t>
  </si>
  <si>
    <t>-566.473203271172 211.442099684587 -208.459098847641</t>
  </si>
  <si>
    <t>-578.573632853834 208.344232876446 -300.490645013869</t>
  </si>
  <si>
    <t>-588.60145748087 206.300807545112 -383.757577468426</t>
  </si>
  <si>
    <t>-597.132197984934 205.061342464129 -467.20726650605</t>
  </si>
  <si>
    <t>-607.92632754307 204.066082572769 -589.385143713887</t>
  </si>
  <si>
    <t>-595.563719784236 204.799700076843 -666.759679844513</t>
  </si>
  <si>
    <t>-605.732444383883 235.760681072416 -535.804443080508</t>
  </si>
  <si>
    <t>-622.371836038281 389.782064213674 -517.431488537236</t>
  </si>
  <si>
    <t>-629.48493325371 536.261677352637 -276.450760278464</t>
  </si>
  <si>
    <t>-401.201904801922 538.816798614259 -233.685641249688</t>
  </si>
  <si>
    <t>-600.647470604362 173.244942931536 -535.744377938818</t>
  </si>
  <si>
    <t>-599.416778700463 19.1154862579267 -511.655676023672</t>
  </si>
  <si>
    <t>-627.251260708355 3.99259755445314 -231.343145137584</t>
  </si>
  <si>
    <t>-403.280872055773 61.2816586285448 -253.788267973716</t>
  </si>
  <si>
    <t>-574.604129321857 306.751099811733 -101.894671592221</t>
  </si>
  <si>
    <t>-600.641416683105 301.040938819103 312.824566080057</t>
  </si>
  <si>
    <t>-634.164676386513 319.663417282316 774.322919311021</t>
  </si>
  <si>
    <t>-482.858738743916 321.383051438879 828.979935548439</t>
  </si>
  <si>
    <t>-519.379113941194 129.671533821519 -100.903924154298</t>
  </si>
  <si>
    <t>-518.428246120649 107.159623783056 314.059886963734</t>
  </si>
  <si>
    <t>-555.760678557588 45.2119566627985 771.565559046134</t>
  </si>
  <si>
    <t>-403.832778263799 56.2290910187673 823.337609015116</t>
  </si>
  <si>
    <t>9763-20170724T121014.839920800.bin</t>
  </si>
  <si>
    <t>-547.34067029672 218.145690113422 -99.7640635404504</t>
  </si>
  <si>
    <t>-566.891755348555 211.277284272267 -208.521089658057</t>
  </si>
  <si>
    <t>-578.970857526088 208.122163337958 -300.553571712242</t>
  </si>
  <si>
    <t>-588.981176159131 206.014896893857 -383.82114572231</t>
  </si>
  <si>
    <t>-597.496602977989 204.701326691929 -467.271026962509</t>
  </si>
  <si>
    <t>-608.27135899532 203.58610256369 -589.449584886079</t>
  </si>
  <si>
    <t>-595.930692193153 204.298399614373 -666.827965474694</t>
  </si>
  <si>
    <t>-606.129892965435 235.329709888582 -535.895984204903</t>
  </si>
  <si>
    <t>-622.935381450686 389.338437206897 -517.580817616343</t>
  </si>
  <si>
    <t>-631.971429618157 534.906336802222 -276.112573531994</t>
  </si>
  <si>
    <t>-403.766678374417 538.367126409844 -232.99466485527</t>
  </si>
  <si>
    <t>-600.957127194795 172.820964862811 -535.78148794328</t>
  </si>
  <si>
    <t>-599.522617277642 18.7090870915588 -511.584875879166</t>
  </si>
  <si>
    <t>-627.39602069333 3.73194617201648 -231.268433949548</t>
  </si>
  <si>
    <t>-403.257213113194 60.6360292722447 -253.000537609006</t>
  </si>
  <si>
    <t>-575.236232056472 306.654477684595 -101.970353056833</t>
  </si>
  <si>
    <t>-601.034839948187 301.036614639796 312.765049040663</t>
  </si>
  <si>
    <t>-634.234576391687 319.672680755583 774.294048179976</t>
  </si>
  <si>
    <t>-482.903649600705 321.074808671392 828.890815169874</t>
  </si>
  <si>
    <t>-519.680373700637 129.532480684601 -100.942601786942</t>
  </si>
  <si>
    <t>-518.669272805692 107.154029229413 314.028248007481</t>
  </si>
  <si>
    <t>-555.716898970981 45.2140248075696 771.560221720278</t>
  </si>
  <si>
    <t>-403.854313334 56.9843592100351 823.358284807276</t>
  </si>
  <si>
    <t>9763-20170724T121014.878027800.bin</t>
  </si>
  <si>
    <t>-547.864731865151 217.993641430348 -99.8058793424595</t>
  </si>
  <si>
    <t>-567.409451170839 211.072341058547 -208.560675901849</t>
  </si>
  <si>
    <t>-579.459198359746 207.86119663222 -300.595015295938</t>
  </si>
  <si>
    <t>-589.433293636012 205.697663648914 -383.865413797351</t>
  </si>
  <si>
    <t>-597.903443185054 204.321749774952 -467.319020625788</t>
  </si>
  <si>
    <t>-608.602381678873 203.109012697103 -589.503223266335</t>
  </si>
  <si>
    <t>-596.263934776931 203.814295428563 -666.882088138087</t>
  </si>
  <si>
    <t>-606.551871047242 234.890661347604 -535.968510391309</t>
  </si>
  <si>
    <t>-623.614123898586 388.87473817351 -517.725509241972</t>
  </si>
  <si>
    <t>-634.532783535287 533.519194401801 -275.780524854235</t>
  </si>
  <si>
    <t>-406.455686176105 537.956755163199 -232.080625108322</t>
  </si>
  <si>
    <t>-601.263632030663 172.391907406975 -535.811253209278</t>
  </si>
  <si>
    <t>-599.648330423948 18.2990107219844 -511.486656006676</t>
  </si>
  <si>
    <t>-627.601855702029 3.48665513526771 -231.16948229551</t>
  </si>
  <si>
    <t>-403.309669578465 60.074946680191 -252.129617092873</t>
  </si>
  <si>
    <t>-575.967005207021 306.51805221207 -102.040637595887</t>
  </si>
  <si>
    <t>-601.422157520127 301.027386572391 312.717717574417</t>
  </si>
  <si>
    <t>-634.270577861605 319.685649923066 774.276280564604</t>
  </si>
  <si>
    <t>-482.916616454215 321.134736546644 828.807795007488</t>
  </si>
  <si>
    <t>-520.026268190624 129.357687296633 -100.968828418109</t>
  </si>
  <si>
    <t>-518.897152421512 107.144847081627 314.010593527312</t>
  </si>
  <si>
    <t>-555.687314246739 45.1885867848125 771.555960248435</t>
  </si>
  <si>
    <t>-403.809901194677 56.7018375261209 823.368330070941</t>
  </si>
  <si>
    <t>9763-20170724T121014.941195900.bin</t>
  </si>
  <si>
    <t>-549.18094282954 217.728616875617 -99.8950868896579</t>
  </si>
  <si>
    <t>-568.776459969987 210.665032806311 -208.631500513373</t>
  </si>
  <si>
    <t>-580.775675401387 207.318014786879 -300.66770971066</t>
  </si>
  <si>
    <t>-590.666451174821 205.019305960885 -383.944439625258</t>
  </si>
  <si>
    <t>-599.016705969744 203.496422644783 -467.407567249883</t>
  </si>
  <si>
    <t>-609.500807606079 202.054520116743 -589.607977584129</t>
  </si>
  <si>
    <t>-597.101685491503 202.721736458064 -666.977403552798</t>
  </si>
  <si>
    <t>-607.701084104448 233.922815768478 -536.115733655619</t>
  </si>
  <si>
    <t>-625.580632139545 387.845387310968 -518.099619684909</t>
  </si>
  <si>
    <t>-639.928565477513 529.744423896846 -274.712374819668</t>
  </si>
  <si>
    <t>-412.289520675143 536.68426117171 -229.096269470237</t>
  </si>
  <si>
    <t>-602.099823461506 171.451622384236 -535.859268727698</t>
  </si>
  <si>
    <t>-599.876605138713 17.402896737027 -511.328879730306</t>
  </si>
  <si>
    <t>-628.428224907907 2.44851148243129 -231.079464451927</t>
  </si>
  <si>
    <t>-404.114283198122 59.1324934629149 -251.541263981694</t>
  </si>
  <si>
    <t>-577.726626512097 306.171745475458 -102.176939752171</t>
  </si>
  <si>
    <t>-602.365797282843 300.967060485545 312.634319651121</t>
  </si>
  <si>
    <t>-634.32234510666 319.685013125172 774.253012030551</t>
  </si>
  <si>
    <t>-482.926747144645 321.17594198731 828.667663744903</t>
  </si>
  <si>
    <t>-520.919444624888 129.214727209377 -101.028696866173</t>
  </si>
  <si>
    <t>-519.316359711156 107.225886451313 313.961012018591</t>
  </si>
  <si>
    <t>-555.686330686761 45.2245766153801 771.517201675292</t>
  </si>
  <si>
    <t>-403.818038796728 57.121903308775 823.269457620937</t>
  </si>
  <si>
    <t>9763-20170724T121015.006441400.bin</t>
  </si>
  <si>
    <t>-550.753996463883 217.308026956407 -100.002861491126</t>
  </si>
  <si>
    <t>-570.39222562265 210.080240064794 -208.720822895189</t>
  </si>
  <si>
    <t>-582.368709699152 206.577530390073 -300.754147786818</t>
  </si>
  <si>
    <t>-592.214638791004 204.124508584318 -384.03185434556</t>
  </si>
  <si>
    <t>-600.496368457355 202.434742369493 -467.498556218197</t>
  </si>
  <si>
    <t>-610.854747268631 200.733677625944 -589.706318666308</t>
  </si>
  <si>
    <t>-598.3716951893 201.27324169208 -667.063220785297</t>
  </si>
  <si>
    <t>-609.226239453588 232.704740533581 -536.269980856046</t>
  </si>
  <si>
    <t>-627.719617669656 386.584493978746 -518.38385493989</t>
  </si>
  <si>
    <t>-645.607630542612 524.469964275899 -272.932683403823</t>
  </si>
  <si>
    <t>-418.35428096366 534.56672531709 -226.002209268827</t>
  </si>
  <si>
    <t>-603.392978278892 170.255355888168 -535.895330958047</t>
  </si>
  <si>
    <t>-600.559833435598 16.2610221209407 -511.162280073366</t>
  </si>
  <si>
    <t>-629.160385534657 1.19300697835365 -230.923775847975</t>
  </si>
  <si>
    <t>-405.131355454333 58.8788867429555 -251.705286929018</t>
  </si>
  <si>
    <t>-579.775890236715 305.559448384591 -102.317765013881</t>
  </si>
  <si>
    <t>-603.449165115527 300.813479533394 312.555331653698</t>
  </si>
  <si>
    <t>-634.390697670147 319.637934508974 774.237856014035</t>
  </si>
  <si>
    <t>-482.951799283814 321.167359005097 828.530840493265</t>
  </si>
  <si>
    <t>-521.982007244455 128.934435456169 -101.103546932377</t>
  </si>
  <si>
    <t>-519.692691456017 107.288780580541 313.90102843877</t>
  </si>
  <si>
    <t>-555.721835515742 45.2206569194743 771.460937210305</t>
  </si>
  <si>
    <t>-403.777408272109 56.6066251310147 823.104607370727</t>
  </si>
  <si>
    <t>9763-20170724T121015.040531000.bin</t>
  </si>
  <si>
    <t>-551.547734503703 217.006109199957 -100.049250671809</t>
  </si>
  <si>
    <t>-571.215814756099 209.70656889084 -208.75696429482</t>
  </si>
  <si>
    <t>-583.184737755791 206.122204194033 -300.788193466552</t>
  </si>
  <si>
    <t>-593.010850954835 203.583388248411 -384.065597647949</t>
  </si>
  <si>
    <t>-601.260307308523 201.79709560158 -467.533636611347</t>
  </si>
  <si>
    <t>-611.558259154138 199.942034051651 -589.744149647413</t>
  </si>
  <si>
    <t>-599.036138401738 200.404505434463 -667.095281130389</t>
  </si>
  <si>
    <t>-610.026722598617 231.973817948849 -536.341338290414</t>
  </si>
  <si>
    <t>-628.908282276146 385.797396352001 -518.4819407706</t>
  </si>
  <si>
    <t>-648.170583575823 521.590147091634 -271.970461114137</t>
  </si>
  <si>
    <t>-421.046366128991 533.264014480467 -224.780985007598</t>
  </si>
  <si>
    <t>-604.052485628029 169.538239833414 -535.897054433484</t>
  </si>
  <si>
    <t>-600.90790146528 15.5675934787353 -510.980951867337</t>
  </si>
  <si>
    <t>-629.48726940099 0.916374033884949 -230.718296778723</t>
  </si>
  <si>
    <t>-405.592535545215 58.8687936965509 -252.192678678594</t>
  </si>
  <si>
    <t>-580.810690439922 305.139415446283 -102.371907693919</t>
  </si>
  <si>
    <t>-603.975868674294 300.632502408945 312.532458278536</t>
  </si>
  <si>
    <t>-634.421573572447 319.606037453008 774.234811053055</t>
  </si>
  <si>
    <t>-482.959413315291 321.163215534541 828.462261251476</t>
  </si>
  <si>
    <t>-522.538797405307 128.763050552198 -101.148145598189</t>
  </si>
  <si>
    <t>-519.911673079426 107.305694384236 313.864282078864</t>
  </si>
  <si>
    <t>-555.767785969828 45.2751919072477 771.42535134356</t>
  </si>
  <si>
    <t>-403.806077287157 56.8432974558461 822.977696102722</t>
  </si>
  <si>
    <t>9763-20170724T121015.105713300.bin</t>
  </si>
  <si>
    <t>-553.143236142053 216.450325735068 -100.166136076934</t>
  </si>
  <si>
    <t>-572.899216754108 209.004954987787 -208.848035758981</t>
  </si>
  <si>
    <t>-584.872404876057 205.277321373813 -300.872930401027</t>
  </si>
  <si>
    <t>-594.673776075817 202.593594345576 -384.148883341649</t>
  </si>
  <si>
    <t>-602.870797008199 200.649053817092 -467.618434602404</t>
  </si>
  <si>
    <t>-613.06224183451 198.546021236066 -589.833946607416</t>
  </si>
  <si>
    <t>-600.489175190285 198.868800675583 -667.177461200881</t>
  </si>
  <si>
    <t>-611.725761649017 230.671600290252 -536.482201671458</t>
  </si>
  <si>
    <t>-631.414682327886 384.392655499464 -518.629477574955</t>
  </si>
  <si>
    <t>-652.958469519819 516.354507022274 -270.233609317999</t>
  </si>
  <si>
    <t>-425.9774042794 530.793799807989 -223.12032554155</t>
  </si>
  <si>
    <t>-605.454891584969 168.265920853018 -535.931352346498</t>
  </si>
  <si>
    <t>-601.634546088169 14.3525260853842 -510.756433361215</t>
  </si>
  <si>
    <t>-630.228299656143 0.425558097159637 -230.458296098862</t>
  </si>
  <si>
    <t>-406.496422294787 58.487800281031 -253.291743959019</t>
  </si>
  <si>
    <t>-582.917020104167 304.229533226493 -102.486307768133</t>
  </si>
  <si>
    <t>-605.062362329033 300.218398718585 312.478938609921</t>
  </si>
  <si>
    <t>-634.481792396074 319.513326721984 774.234024003753</t>
  </si>
  <si>
    <t>-482.983016064084 320.951513654596 828.362330671333</t>
  </si>
  <si>
    <t>-523.653363341671 128.602572995334 -101.260879997262</t>
  </si>
  <si>
    <t>-520.515532944536 107.430794510475 313.76259093318</t>
  </si>
  <si>
    <t>-555.908173694414 45.3817343247842 771.329070980533</t>
  </si>
  <si>
    <t>-403.922878021687 57.7943139263289 822.614804309637</t>
  </si>
  <si>
    <t>9763-20170724T121015.137798700.bin</t>
  </si>
  <si>
    <t>-553.91676189931 216.139635726118 -100.23311617547</t>
  </si>
  <si>
    <t>-573.714898311811 208.624660378255 -208.902618950073</t>
  </si>
  <si>
    <t>-585.700567853545 204.841608603791 -300.923647501157</t>
  </si>
  <si>
    <t>-595.503162058809 202.106127777848 -384.197561195638</t>
  </si>
  <si>
    <t>-603.691634625645 200.108583917556 -467.666850316192</t>
  </si>
  <si>
    <t>-613.859907377313 197.926189390825 -589.88294514701</t>
  </si>
  <si>
    <t>-601.285705922579 198.196808494263 -667.226447856312</t>
  </si>
  <si>
    <t>-612.600097107037 230.079814259806 -536.546066834352</t>
  </si>
  <si>
    <t>-632.709917824481 383.746031673563 -518.699289344579</t>
  </si>
  <si>
    <t>-655.153048860472 514.07856981155 -269.523936473585</t>
  </si>
  <si>
    <t>-428.211038848873 529.623436239433 -222.575075298171</t>
  </si>
  <si>
    <t>-606.19625933912 167.687638044563 -535.96488301896</t>
  </si>
  <si>
    <t>-602.04956233851 13.796650911255 -510.684620671123</t>
  </si>
  <si>
    <t>-407.06843405885 58.1312958121232 -253.733084308588</t>
  </si>
  <si>
    <t>-583.979829758748 303.743211516493 -102.541335636444</t>
  </si>
  <si>
    <t>-605.557075642208 299.977272947126 312.456049233961</t>
  </si>
  <si>
    <t>-634.504695896075 319.475498118542 774.233884525766</t>
  </si>
  <si>
    <t>-482.990723262182 320.974384544727 828.317899889237</t>
  </si>
  <si>
    <t>-524.144587814254 128.446375754078 -101.331415965815</t>
  </si>
  <si>
    <t>-520.825578972981 107.435142747378 313.69884914329</t>
  </si>
  <si>
    <t>-555.989035475909 45.3866660618962 771.26896734496</t>
  </si>
  <si>
    <t>-403.970132050139 58.0406533793964 822.395929859656</t>
  </si>
  <si>
    <t>9763-20170724T121015.206636300.bin</t>
  </si>
  <si>
    <t>-555.394579531343 215.577421915305 -100.383219160038</t>
  </si>
  <si>
    <t>-575.314388896335 207.943371837205 -209.022165811451</t>
  </si>
  <si>
    <t>-587.290891812638 204.08380073723 -301.041157937008</t>
  </si>
  <si>
    <t>-597.038164596232 201.281423411696 -384.319403586197</t>
  </si>
  <si>
    <t>-605.124257500816 199.21790029559 -467.796890645804</t>
  </si>
  <si>
    <t>-615.090595101357 196.938807225202 -590.027822002671</t>
  </si>
  <si>
    <t>-602.502481822436 197.173271057902 -667.369217659459</t>
  </si>
  <si>
    <t>-614.009786307391 229.125187914237 -536.707114641805</t>
  </si>
  <si>
    <t>-634.702782044997 382.70766927893 -518.800283593119</t>
  </si>
  <si>
    <t>-658.498792647588 510.142256548188 -268.255288593311</t>
  </si>
  <si>
    <t>-431.690758614667 527.55400885272 -221.313965310505</t>
  </si>
  <si>
    <t>-607.425182985714 166.752390806254 -536.081037679321</t>
  </si>
  <si>
    <t>-602.760138394064 12.8911480484423 -510.716126364979</t>
  </si>
  <si>
    <t>-408.324358722111 57.8934575905132 -254.999161933672</t>
  </si>
  <si>
    <t>-585.976522409955 302.876624357942 -102.655186565936</t>
  </si>
  <si>
    <t>-606.404004649166 299.556554789277 312.404277821101</t>
  </si>
  <si>
    <t>-634.525384985082 319.400843373065 774.241095733799</t>
  </si>
  <si>
    <t>-482.984689895316 320.869919615448 828.250922479961</t>
  </si>
  <si>
    <t>-525.063183020085 128.156769248599 -101.502399632866</t>
  </si>
  <si>
    <t>-521.422145644982 107.429075740725 313.539442288959</t>
  </si>
  <si>
    <t>-556.177736566913 45.5532037356213 771.139608552021</t>
  </si>
  <si>
    <t>-404.148332626043 59.2338847277288 821.970081394621</t>
  </si>
  <si>
    <t>9763-20170724T121015.281846300.bin</t>
  </si>
  <si>
    <t>-555.972387194351 215.265112860518 -100.447040844847</t>
  </si>
  <si>
    <t>-575.935824524042 207.575162637082 -209.073934794307</t>
  </si>
  <si>
    <t>-587.910649897614 203.690015209495 -301.092116800479</t>
  </si>
  <si>
    <t>-597.639699967473 200.87042225403 -384.372045098854</t>
  </si>
  <si>
    <t>-605.69069286768 198.794977601679 -467.852544688301</t>
  </si>
  <si>
    <t>-615.586767899035 196.502869784888 -590.089034547234</t>
  </si>
  <si>
    <t>-603.007720734387 196.751141225529 -667.431916659594</t>
  </si>
  <si>
    <t>-614.55909813532 228.69272504371 -536.769121003221</t>
  </si>
  <si>
    <t>-635.381644035959 382.251520987666 -518.778988995734</t>
  </si>
  <si>
    <t>-659.426632022416 508.813018546406 -267.815688340626</t>
  </si>
  <si>
    <t>-432.698156823785 526.753750302412 -220.689375319263</t>
  </si>
  <si>
    <t>-607.92973050589 166.324790218188 -536.136418596808</t>
  </si>
  <si>
    <t>-603.115204965101 12.4633489649032 -510.790287780175</t>
  </si>
  <si>
    <t>-408.873145361813 57.6765224143853 -255.453029339704</t>
  </si>
  <si>
    <t>-586.721431606854 302.448352910197 -102.710216230143</t>
  </si>
  <si>
    <t>-606.655004536925 299.327389474423 312.374718683286</t>
  </si>
  <si>
    <t>-634.537632591947 319.359528138514 774.239157037014</t>
  </si>
  <si>
    <t>-482.983925916279 320.685506172495 828.216431479212</t>
  </si>
  <si>
    <t>-525.423766770249 127.952218058616 -101.572593560109</t>
  </si>
  <si>
    <t>-521.656277444369 107.39982259043 313.476800499573</t>
  </si>
  <si>
    <t>-556.239351569163 45.5719033049302 771.082031900425</t>
  </si>
  <si>
    <t>-404.175265421667 59.239431461473 821.812280668294</t>
  </si>
  <si>
    <t>9763-20170724T121015.339999600.bin</t>
  </si>
  <si>
    <t>-557.045394064086 214.367894178086 -100.569022169462</t>
  </si>
  <si>
    <t>-577.362222863699 206.495658941956 -209.117477371378</t>
  </si>
  <si>
    <t>-589.558101342377 202.523729538646 -301.102846636979</t>
  </si>
  <si>
    <t>-599.452884837468 199.648441515174 -384.361206782586</t>
  </si>
  <si>
    <t>-607.634405513322 197.537918817315 -467.828347300314</t>
  </si>
  <si>
    <t>-617.681332452748 195.21556772751 -590.051741207551</t>
  </si>
  <si>
    <t>-605.201562446566 195.496255431534 -667.410639399784</t>
  </si>
  <si>
    <t>-616.583239194924 227.418922293226 -536.741582308846</t>
  </si>
  <si>
    <t>-637.432253352254 380.943719816264 -518.549196176631</t>
  </si>
  <si>
    <t>-660.876080308977 506.582779578977 -267.065968179183</t>
  </si>
  <si>
    <t>-434.072769696403 524.647052324038 -220.348972549761</t>
  </si>
  <si>
    <t>-609.962446464917 165.050133506334 -536.100739832947</t>
  </si>
  <si>
    <t>-604.8414879585 11.2116613529527 -510.718348799041</t>
  </si>
  <si>
    <t>-410.400720935868 57.6298994032675 -257.046493364969</t>
  </si>
  <si>
    <t>-588.232650155119 301.248354981348 -102.806317133493</t>
  </si>
  <si>
    <t>-607.057752168714 298.582621966149 312.333603315087</t>
  </si>
  <si>
    <t>-634.503265083049 319.281998230141 774.234175039578</t>
  </si>
  <si>
    <t>-482.931168545985 320.830619270915 828.153914328894</t>
  </si>
  <si>
    <t>-526.139663636047 127.326657500657 -101.700122858509</t>
  </si>
  <si>
    <t>-522.186836333759 107.205400145495 313.36867998615</t>
  </si>
  <si>
    <t>-556.409807500309 45.6441438861714 770.969457494808</t>
  </si>
  <si>
    <t>-404.360354851908 60.3841194251565 821.442430946252</t>
  </si>
  <si>
    <t>9763-20170724T121015.376783200.bin</t>
  </si>
  <si>
    <t>-557.309540758789 213.973465897021 -100.586023535279</t>
  </si>
  <si>
    <t>-577.794299495767 206.039015533547 -209.098318377646</t>
  </si>
  <si>
    <t>-590.134994686321 202.038846226952 -301.063276251082</t>
  </si>
  <si>
    <t>-600.160947139458 199.14762255492 -384.305423337305</t>
  </si>
  <si>
    <t>-608.47342814873 197.030584269961 -467.759276035485</t>
  </si>
  <si>
    <t>-618.71100311665 194.708451170505 -589.966972144041</t>
  </si>
  <si>
    <t>-606.300699908514 194.991832832565 -667.336948687151</t>
  </si>
  <si>
    <t>-617.514539905608 226.913486659083 -536.659802845663</t>
  </si>
  <si>
    <t>-638.256069587823 380.450178267397 -518.397298884738</t>
  </si>
  <si>
    <t>-660.942786909695 506.380897954701 -266.990654004027</t>
  </si>
  <si>
    <t>-434.021674876902 524.200498973113 -220.7542950683</t>
  </si>
  <si>
    <t>-610.923120374581 164.541473682711 -536.026896693588</t>
  </si>
  <si>
    <t>-605.799504765651 10.7030110374662 -510.65070779549</t>
  </si>
  <si>
    <t>-410.925506386426 57.4794309297367 -257.258704075277</t>
  </si>
  <si>
    <t>-588.607568209807 300.80537533562 -102.823882960918</t>
  </si>
  <si>
    <t>-607.126290238247 298.289963326275 312.330741260304</t>
  </si>
  <si>
    <t>-634.485087987404 319.247037713863 774.23621079486</t>
  </si>
  <si>
    <t>-482.910412918689 320.672999053323 828.152052323519</t>
  </si>
  <si>
    <t>-526.292769691913 126.984528191687 -101.723014079616</t>
  </si>
  <si>
    <t>-522.276850184563 107.074665984254 313.355345635777</t>
  </si>
  <si>
    <t>-556.445726400111 45.6150217075481 770.947422565376</t>
  </si>
  <si>
    <t>-404.335340371148 59.8951734233476 821.368817767285</t>
  </si>
  <si>
    <t>9763-20170724T121015.442960300.bin</t>
  </si>
  <si>
    <t>-557.836554507991 213.237973909451 -100.588262633603</t>
  </si>
  <si>
    <t>-578.730190785567 205.190061344113 -209.014101520632</t>
  </si>
  <si>
    <t>-591.367560340846 201.097018506081 -300.93465850754</t>
  </si>
  <si>
    <t>-601.641536757691 198.120751656935 -384.143581597102</t>
  </si>
  <si>
    <t>-610.181798751564 195.915845064742 -467.572301721512</t>
  </si>
  <si>
    <t>-620.729830026199 193.46097207096 -589.751003142425</t>
  </si>
  <si>
    <t>-608.473438286022 193.680885713147 -667.145697163268</t>
  </si>
  <si>
    <t>-619.346795053124 225.729122216811 -536.486593340861</t>
  </si>
  <si>
    <t>-639.90806474377 379.293034839416 -518.288233418106</t>
  </si>
  <si>
    <t>-660.924798584298 506.193624648025 -267.224108798052</t>
  </si>
  <si>
    <t>-433.794309564046 523.362918058169 -221.776666994496</t>
  </si>
  <si>
    <t>-612.856022549962 163.347324453495 -535.793361587412</t>
  </si>
  <si>
    <t>-607.780680492585 9.5253753713057 -510.276602503109</t>
  </si>
  <si>
    <t>-412.364971273219 56.7592987429994 -257.377762763344</t>
  </si>
  <si>
    <t>-589.424990991589 300.034961938747 -102.809318334335</t>
  </si>
  <si>
    <t>-607.292967170611 297.637404756065 312.374488367882</t>
  </si>
  <si>
    <t>-634.458488426264 319.126831956181 774.26008625539</t>
  </si>
  <si>
    <t>-482.873738062307 320.206606159575 828.155617891244</t>
  </si>
  <si>
    <t>-526.575197603348 126.286292897917 -101.767453681861</t>
  </si>
  <si>
    <t>-522.342875685669 106.931897040431 313.335113448342</t>
  </si>
  <si>
    <t>-556.48735173613 45.4699026139733 770.907899975114</t>
  </si>
  <si>
    <t>-404.297947235117 59.161517771812 821.25408801962</t>
  </si>
  <si>
    <t>9763-20170724T121015.504983500.bin</t>
  </si>
  <si>
    <t>-558.390644632099 212.673597501645 -100.624339305305</t>
  </si>
  <si>
    <t>-579.726367072139 204.553702495844 -208.958748302136</t>
  </si>
  <si>
    <t>-592.631604383333 200.381344424018 -300.838563406781</t>
  </si>
  <si>
    <t>-603.105552346061 197.32267393134 -384.019427079522</t>
  </si>
  <si>
    <t>-611.803524544933 195.020942313406 -467.429154220671</t>
  </si>
  <si>
    <t>-622.536041241744 192.405459337261 -589.588447014117</t>
  </si>
  <si>
    <t>-610.453001258769 192.488867706289 -667.010772191369</t>
  </si>
  <si>
    <t>-620.970496236844 224.753745399109 -536.377822250902</t>
  </si>
  <si>
    <t>-641.051945176196 378.40941298975 -518.406909452481</t>
  </si>
  <si>
    <t>-660.971231532289 506.294231032062 -267.753375851903</t>
  </si>
  <si>
    <t>-433.765737691603 522.637064207531 -222.375738714178</t>
  </si>
  <si>
    <t>-614.682966074022 162.352363218803 -535.594293963032</t>
  </si>
  <si>
    <t>-609.861205036472 8.54698870463881 -509.938100548901</t>
  </si>
  <si>
    <t>-414.18801792964 55.6534857761669 -257.158286720706</t>
  </si>
  <si>
    <t>-590.013532227237 299.506157082778 -102.7925827711</t>
  </si>
  <si>
    <t>-607.386977515845 297.187294794676 312.412647915755</t>
  </si>
  <si>
    <t>-634.422918304492 319.002952310488 774.294146257487</t>
  </si>
  <si>
    <t>-482.823849719534 319.977385388228 828.1513091339</t>
  </si>
  <si>
    <t>-527.070695004826 125.676294566951 -101.832626753855</t>
  </si>
  <si>
    <t>-522.169204303359 107.103200471537 313.29822755267</t>
  </si>
  <si>
    <t>-556.562369941531 45.4867028614628 770.832213040869</t>
  </si>
  <si>
    <t>-404.388669077021 59.5860381393347 821.113258944546</t>
  </si>
  <si>
    <t>9763-20170724T121015.542080600.bin</t>
  </si>
  <si>
    <t>-558.6600303025 212.604282867875 -100.642802019816</t>
  </si>
  <si>
    <t>-580.209753780876 204.450131980592 -208.932242680771</t>
  </si>
  <si>
    <t>-593.262735499787 200.232474427481 -300.789050550675</t>
  </si>
  <si>
    <t>-603.857213900762 197.126010889929 -383.953050828654</t>
  </si>
  <si>
    <t>-612.66271728854 194.767805236734 -467.34994449483</t>
  </si>
  <si>
    <t>-623.538334396471 192.059247738887 -589.49451180026</t>
  </si>
  <si>
    <t>-611.575293456122 192.070133751838 -666.935431895889</t>
  </si>
  <si>
    <t>-621.853138987078 224.453792079929 -536.315710496781</t>
  </si>
  <si>
    <t>-641.664942868801 378.163963383871 -518.53552316782</t>
  </si>
  <si>
    <t>-661.120911290341 506.362172961113 -268.005529448232</t>
  </si>
  <si>
    <t>-433.931282752267 522.245582941586 -222.386177462952</t>
  </si>
  <si>
    <t>-615.679235683331 162.041789229649 -535.481279328194</t>
  </si>
  <si>
    <t>-611.045902748856 8.23955493784183 -509.734884335097</t>
  </si>
  <si>
    <t>-415.362905258022 55.246405329457 -256.74197384932</t>
  </si>
  <si>
    <t>-590.226942419246 299.492782150196 -102.789319881435</t>
  </si>
  <si>
    <t>-607.363562424415 297.133250075731 312.425550472855</t>
  </si>
  <si>
    <t>-634.384437512736 318.993236586027 774.307265294222</t>
  </si>
  <si>
    <t>-482.77771111934 320.13365365161 828.139713844471</t>
  </si>
  <si>
    <t>-527.384378746357 125.609354607342 -101.86377256946</t>
  </si>
  <si>
    <t>-522.071856198358 107.316234780078 313.274474867622</t>
  </si>
  <si>
    <t>-556.608334848179 45.543962571616 770.779967434003</t>
  </si>
  <si>
    <t>-404.480929610242 60.231531014176 821.032765399987</t>
  </si>
  <si>
    <t>9763-20170724T121015.606477300.bin</t>
  </si>
  <si>
    <t>-559.199288006687 212.690230497609 -100.700160063436</t>
  </si>
  <si>
    <t>-581.057378300475 204.536364064829 -208.927821934027</t>
  </si>
  <si>
    <t>-594.340809570453 200.280177688727 -300.749856527479</t>
  </si>
  <si>
    <t>-605.132565759067 197.123854881556 -383.886441632852</t>
  </si>
  <si>
    <t>-614.124878173298 194.697616087737 -467.261584781075</t>
  </si>
  <si>
    <t>-625.262410197302 191.868238355295 -589.379755446315</t>
  </si>
  <si>
    <t>-613.517948076614 191.765097105742 -666.854117235434</t>
  </si>
  <si>
    <t>-623.331727732756 224.328071803898 -536.249124260405</t>
  </si>
  <si>
    <t>-642.591163448059 378.152120596415 -518.847664847541</t>
  </si>
  <si>
    <t>-661.376643829486 506.906526621325 -268.551878014063</t>
  </si>
  <si>
    <t>-434.192072014319 521.691665555848 -222.539727726023</t>
  </si>
  <si>
    <t>-617.418971340305 161.891541115376 -535.341679352654</t>
  </si>
  <si>
    <t>-613.314013886213 8.10413032964834 -509.437041696127</t>
  </si>
  <si>
    <t>-417.552719333634 54.6277226851055 -255.746212335142</t>
  </si>
  <si>
    <t>-590.611245983866 299.627198351648 -102.780394570099</t>
  </si>
  <si>
    <t>-607.346182867625 297.231211709489 312.450653395094</t>
  </si>
  <si>
    <t>-634.361212948953 318.926264024582 774.323766088302</t>
  </si>
  <si>
    <t>-482.733191868069 319.987627174532 828.097588934376</t>
  </si>
  <si>
    <t>-528.028019027892 125.658939387064 -101.946285551418</t>
  </si>
  <si>
    <t>-522.197697693552 107.791667157611 313.20354825401</t>
  </si>
  <si>
    <t>-556.486140824101 45.4413546237022 770.663772266649</t>
  </si>
  <si>
    <t>-404.382088400739 59.4206807632063 821.18855698828</t>
  </si>
  <si>
    <t>9763-20170724T121015.644578600.bin</t>
  </si>
  <si>
    <t>-559.43202257316 212.772876546257 -100.719214632027</t>
  </si>
  <si>
    <t>-581.413482788486 204.643655699299 -208.923740500683</t>
  </si>
  <si>
    <t>-594.797860363825 200.371740332698 -300.730256590631</t>
  </si>
  <si>
    <t>-605.68104842086 197.187895014195 -383.854055730146</t>
  </si>
  <si>
    <t>-614.765310540337 194.719357547888 -467.217866816711</t>
  </si>
  <si>
    <t>-626.038442257557 191.812383681802 -589.321829768037</t>
  </si>
  <si>
    <t>-614.400541822164 191.647790280405 -666.812227366904</t>
  </si>
  <si>
    <t>-623.979291323151 224.312319400642 -536.220491899666</t>
  </si>
  <si>
    <t>-642.928578509699 378.202023842875 -519.035515179585</t>
  </si>
  <si>
    <t>-661.406747829044 507.058212296322 -268.76920138384</t>
  </si>
  <si>
    <t>-434.232389766662 521.279544612573 -222.529602135433</t>
  </si>
  <si>
    <t>-618.204502945549 161.863558737391 -535.26687461753</t>
  </si>
  <si>
    <t>-614.353935286878 8.09328592661745 -509.261275189621</t>
  </si>
  <si>
    <t>-418.547114467022 54.3907658709713 -255.381167908477</t>
  </si>
  <si>
    <t>-590.788086835036 299.749575826749 -102.788687845556</t>
  </si>
  <si>
    <t>-607.394892936319 297.304754562433 312.447200120488</t>
  </si>
  <si>
    <t>-634.354557504179 318.897991513181 774.334059308222</t>
  </si>
  <si>
    <t>-482.711548758116 319.941873360909 828.06615006629</t>
  </si>
  <si>
    <t>-528.337221839897 125.606381656763 -101.957901333677</t>
  </si>
  <si>
    <t>-521.964354050809 108.106746990739 313.19961551826</t>
  </si>
  <si>
    <t>-556.125459892061 45.3993066804346 770.61139479338</t>
  </si>
  <si>
    <t>-404.262376612479 59.4686558633236 821.831450195119</t>
  </si>
  <si>
    <t>9763-20170724T121015.708787700.bin</t>
  </si>
  <si>
    <t>-559.528454200537 212.706352115704 -100.697726607481</t>
  </si>
  <si>
    <t>-581.754354485306 204.608010876692 -208.854633915906</t>
  </si>
  <si>
    <t>-595.371363680963 200.301922560624 -300.625429369702</t>
  </si>
  <si>
    <t>-606.477402351173 197.066958588407 -383.717712304242</t>
  </si>
  <si>
    <t>-615.798078946532 194.524661112833 -467.053134664835</t>
  </si>
  <si>
    <t>-627.43260381586 191.484892262382 -589.119968303783</t>
  </si>
  <si>
    <t>-616.023603140319 191.202054893452 -666.64395492364</t>
  </si>
  <si>
    <t>-625.084368021989 224.054084739521 -536.073185892603</t>
  </si>
  <si>
    <t>-643.345683099527 378.078712522582 -519.292959999093</t>
  </si>
  <si>
    <t>-661.344881424243 506.976187363685 -269.013112151891</t>
  </si>
  <si>
    <t>-434.181031913481 519.957787022689 -222.359232261189</t>
  </si>
  <si>
    <t>-619.570631002991 161.5831542378 -535.043072520518</t>
  </si>
  <si>
    <t>-616.323968544314 7.83254079896642 -508.822216490878</t>
  </si>
  <si>
    <t>-419.674385453119 53.9062606871119 -254.45659950264</t>
  </si>
  <si>
    <t>-590.887972412549 299.890850088468 -102.776855930432</t>
  </si>
  <si>
    <t>-607.304165222088 297.435509537036 312.466556985972</t>
  </si>
  <si>
    <t>-634.317285728396 318.901548720295 774.350997274586</t>
  </si>
  <si>
    <t>-482.643707180823 319.83298258518 827.998850596685</t>
  </si>
  <si>
    <t>-528.442336118985 125.345934073556 -101.919035526855</t>
  </si>
  <si>
    <t>-521.538133753685 108.584635226678 313.260415547708</t>
  </si>
  <si>
    <t>-554.959942304922 45.3331446557806 770.722161982055</t>
  </si>
  <si>
    <t>-403.844050724269 59.7082655484785 824.02498241421</t>
  </si>
  <si>
    <t>9763-20170724T121015.741876300.bin</t>
  </si>
  <si>
    <t>-559.60656040297 212.721842950728 -100.676804012509</t>
  </si>
  <si>
    <t>-581.870934643386 204.651470931414 -208.827918127248</t>
  </si>
  <si>
    <t>-595.579298437141 200.324954936765 -300.584026436018</t>
  </si>
  <si>
    <t>-606.793172610812 197.056860234094 -383.660491870025</t>
  </si>
  <si>
    <t>-616.247698696371 194.467069698897 -466.979570207749</t>
  </si>
  <si>
    <t>-628.106962970258 191.34341148268 -589.022574318437</t>
  </si>
  <si>
    <t>-616.798585469432 190.991892811779 -666.561039419754</t>
  </si>
  <si>
    <t>-625.608046031433 223.953845232293 -536.007844094807</t>
  </si>
  <si>
    <t>-643.565595815403 378.027703568515 -519.387762266718</t>
  </si>
  <si>
    <t>-661.325977011938 507.006024190089 -269.132283738854</t>
  </si>
  <si>
    <t>-434.169478637987 519.363670962004 -222.273656299916</t>
  </si>
  <si>
    <t>-620.198392137959 161.474182568259 -534.93441611472</t>
  </si>
  <si>
    <t>-617.125121543332 7.7411698907506 -508.593813814639</t>
  </si>
  <si>
    <t>-420.211076047432 53.7875015210113 -254.038224807115</t>
  </si>
  <si>
    <t>-590.941738472251 299.998334152414 -102.75945723203</t>
  </si>
  <si>
    <t>-607.353018168809 297.502224078669 312.483924013877</t>
  </si>
  <si>
    <t>-634.310724552138 318.886622008603 774.360547990342</t>
  </si>
  <si>
    <t>-482.624058251351 319.543719672925 827.975325539571</t>
  </si>
  <si>
    <t>-528.570104466266 125.351549191751 -101.90310085151</t>
  </si>
  <si>
    <t>-521.801609386341 108.509656816595 313.275301134073</t>
  </si>
  <si>
    <t>-554.581943196938 45.3433264218907 770.796141089029</t>
  </si>
  <si>
    <t>-403.786575940069 60.4281385247182 824.80558773462</t>
  </si>
  <si>
    <t>9763-20170724T121015.772463700.bin</t>
  </si>
  <si>
    <t>-559.753676787403 212.711058841692 -100.686550601302</t>
  </si>
  <si>
    <t>-582.028040991548 204.687717832673 -208.839074678437</t>
  </si>
  <si>
    <t>-595.798678796652 200.359998180827 -300.585891087788</t>
  </si>
  <si>
    <t>-607.092432665282 197.077050064635 -383.651016585079</t>
  </si>
  <si>
    <t>-616.650885525546 194.45960227597 -466.957113426922</t>
  </si>
  <si>
    <t>-628.689514617459 191.282064420078 -588.98129409894</t>
  </si>
  <si>
    <t>-617.462507048299 190.872242100398 -666.531376163213</t>
  </si>
  <si>
    <t>-626.07395511002 223.919184076567 -535.988640842111</t>
  </si>
  <si>
    <t>-643.804684939128 378.024540423777 -519.490882079036</t>
  </si>
  <si>
    <t>-661.272031729258 507.086539540833 -269.258071074614</t>
  </si>
  <si>
    <t>-434.120758241622 518.953698957629 -222.247023216631</t>
  </si>
  <si>
    <t>-620.74019714848 161.433522204458 -534.887733822085</t>
  </si>
  <si>
    <t>-617.790838581557 7.70602703723489 -508.478424771378</t>
  </si>
  <si>
    <t>-420.820532593167 53.6262404254821 -253.636674176639</t>
  </si>
  <si>
    <t>-590.980771929319 300.08442117748 -102.759522884088</t>
  </si>
  <si>
    <t>-607.477488332496 297.572091411171 312.48033645505</t>
  </si>
  <si>
    <t>-634.291347874514 318.884092817587 774.362422105454</t>
  </si>
  <si>
    <t>-482.588590812813 319.621731976323 827.930500810074</t>
  </si>
  <si>
    <t>-528.837339299308 125.226721700412 -101.946613570071</t>
  </si>
  <si>
    <t>-522.326697592347 108.345804810453 313.234298075109</t>
  </si>
  <si>
    <t>-554.443444286136 45.3450200685568 770.781768299448</t>
  </si>
  <si>
    <t>-403.801263324459 60.7624458629734 825.123739647241</t>
  </si>
  <si>
    <t>9763-20170724T121015.967002900.bin</t>
  </si>
  <si>
    <t>-560.068069480713 212.706978718943 -100.733562477805</t>
  </si>
  <si>
    <t>-582.321850737732 204.716532352342 -208.892801504143</t>
  </si>
  <si>
    <t>-596.122901701314 200.399092003945 -300.63550725155</t>
  </si>
  <si>
    <t>-607.464093860022 197.120943028718 -383.694327229849</t>
  </si>
  <si>
    <t>-617.090441877724 194.503901118721 -466.992685584046</t>
  </si>
  <si>
    <t>-629.250649172329 191.324000420522 -589.004862917185</t>
  </si>
  <si>
    <t>-618.08407756397 190.869875345846 -666.563236700206</t>
  </si>
  <si>
    <t>-626.549374759432 223.964845619387 -536.018838953871</t>
  </si>
  <si>
    <t>-644.070741911158 378.111378689871 -519.60503119356</t>
  </si>
  <si>
    <t>-661.40642826148 507.28235302388 -269.419189933207</t>
  </si>
  <si>
    <t>-434.250465743555 518.901070295338 -222.369374169098</t>
  </si>
  <si>
    <t>-621.280347042375 161.473846278785 -534.915173255846</t>
  </si>
  <si>
    <t>-618.477856106816 7.74171802093065 -508.518091087924</t>
  </si>
  <si>
    <t>-421.503089495022 53.7786011223691 -253.799815146146</t>
  </si>
  <si>
    <t>-591.152214807752 300.131768095721 -102.802522011498</t>
  </si>
  <si>
    <t>-607.679097386768 297.622176183107 312.436125310668</t>
  </si>
  <si>
    <t>-634.280696937805 318.869927441401 774.349917992551</t>
  </si>
  <si>
    <t>-482.56179549898 319.46406602074 827.874216717616</t>
  </si>
  <si>
    <t>-529.370917782209 125.192936577048 -102.025255716911</t>
  </si>
  <si>
    <t>-522.917261364765 108.104450726097 313.148174793716</t>
  </si>
  <si>
    <t>-554.445721741039 45.3609365682303 770.731945407846</t>
  </si>
  <si>
    <t>-403.869313370153 61.1433069986401 825.151442910065</t>
  </si>
  <si>
    <t>9763-20170724T121015.984054400.bin</t>
  </si>
  <si>
    <t>-562.027955790496 212.420265763565 -101.049975965201</t>
  </si>
  <si>
    <t>-584.38382453822 204.483932749228 -209.192123817104</t>
  </si>
  <si>
    <t>-598.371711306531 200.204642095445 -300.908339398519</t>
  </si>
  <si>
    <t>-609.923135082531 196.964751353039 -383.939609990498</t>
  </si>
  <si>
    <t>-619.80116630683 194.388822300203 -467.209895492916</t>
  </si>
  <si>
    <t>-632.374518602086 191.274802804111 -589.181754060636</t>
  </si>
  <si>
    <t>-621.299434740092 190.826304078822 -666.753318480827</t>
  </si>
  <si>
    <t>-629.384524293838 223.895784807439 -536.199102542402</t>
  </si>
  <si>
    <t>-646.281944756236 378.135480075471 -520.065340848247</t>
  </si>
  <si>
    <t>-662.984222841448 507.873671839716 -270.130029585841</t>
  </si>
  <si>
    <t>-435.786234492028 518.584758702086 -223.067711185999</t>
  </si>
  <si>
    <t>-624.330292305868 161.386672217337 -535.124021331486</t>
  </si>
  <si>
    <t>-621.83693271802 7.63116481319662 -508.799749430225</t>
  </si>
  <si>
    <t>-424.225473198373 53.6870330987742 -257.055470480668</t>
  </si>
  <si>
    <t>-592.419912258388 300.176450780193 -103.065257946044</t>
  </si>
  <si>
    <t>-608.519081822032 297.767966038116 312.190858495335</t>
  </si>
  <si>
    <t>-634.12686955127 318.896286442902 774.227033122595</t>
  </si>
  <si>
    <t>-482.38225324192 319.250701784268 827.680439615824</t>
  </si>
  <si>
    <t>-532.052951416653 124.575216686318 -102.427848151395</t>
  </si>
  <si>
    <t>-524.734420909129 107.537186403596 312.733251135023</t>
  </si>
  <si>
    <t>-555.554181028743 45.3979412486501 770.431546363057</t>
  </si>
  <si>
    <t>-404.332919543451 60.7442629744426 823.161433062501</t>
  </si>
  <si>
    <t>9763-20170724T121016.043206300.bin</t>
  </si>
  <si>
    <t>-562.607129587197 212.381037783849 -101.159025671462</t>
  </si>
  <si>
    <t>-585.013577805624 204.43458798398 -209.289995591355</t>
  </si>
  <si>
    <t>-599.021033484032 200.169345224855 -301.003915428107</t>
  </si>
  <si>
    <t>-610.579882279508 196.950210946034 -384.034944557926</t>
  </si>
  <si>
    <t>-620.454474472259 194.402844124982 -467.306414039177</t>
  </si>
  <si>
    <t>-633.010674559724 191.337811619189 -589.281289639604</t>
  </si>
  <si>
    <t>-621.789428752401 191.001167933897 -666.832468100867</t>
  </si>
  <si>
    <t>-630.030392127895 223.937511206272 -536.284828010776</t>
  </si>
  <si>
    <t>-646.954363535235 378.159109394081 -520.062215061372</t>
  </si>
  <si>
    <t>-663.517147696015 507.901099540278 -270.119652673341</t>
  </si>
  <si>
    <t>-436.2950797732 518.428145676988 -223.132123137483</t>
  </si>
  <si>
    <t>-624.971762470585 161.428227111234 -535.234821234933</t>
  </si>
  <si>
    <t>-622.290060631918 7.6674976714487 -508.984446996956</t>
  </si>
  <si>
    <t>-425.156864445865 53.8127081187395 -259.136917249805</t>
  </si>
  <si>
    <t>-592.887764339377 300.203932579993 -103.138406628878</t>
  </si>
  <si>
    <t>-608.813081696442 297.789605320407 312.124362273702</t>
  </si>
  <si>
    <t>-634.062867209855 318.917875660233 774.184881530666</t>
  </si>
  <si>
    <t>-482.31015657168 319.547431984245 827.612783671438</t>
  </si>
  <si>
    <t>-532.616637203767 124.478203407625 -102.567612210082</t>
  </si>
  <si>
    <t>-525.170940437546 107.658574538118 312.600084187251</t>
  </si>
  <si>
    <t>-555.976796555605 45.4605826327036 770.317807613051</t>
  </si>
  <si>
    <t>-404.503773451696 60.5658618606128 822.390741954727</t>
  </si>
  <si>
    <t>9763-20170724T121016.108936300.bin</t>
  </si>
  <si>
    <t>-562.701545599862 212.353226543752 -101.192679405258</t>
  </si>
  <si>
    <t>-585.078773173043 204.421375565275 -209.330769270803</t>
  </si>
  <si>
    <t>-599.083815055481 200.212595084379 -301.047617994215</t>
  </si>
  <si>
    <t>-610.647900551694 197.06219732165 -384.080630875326</t>
  </si>
  <si>
    <t>-620.534132792817 194.602321208653 -467.353340740952</t>
  </si>
  <si>
    <t>-633.113817529878 191.684914982941 -589.329411257549</t>
  </si>
  <si>
    <t>-621.748047809095 191.530294716682 -666.860148951655</t>
  </si>
  <si>
    <t>-630.124367212022 224.220145826531 -536.294064356209</t>
  </si>
  <si>
    <t>-647.092796974347 378.408072895804 -519.759957603344</t>
  </si>
  <si>
    <t>-663.596962869959 507.840394240602 -269.652926096561</t>
  </si>
  <si>
    <t>-436.338617457258 518.447869510215 -222.858985884237</t>
  </si>
  <si>
    <t>-625.063590367737 161.709791103057 -535.32083623981</t>
  </si>
  <si>
    <t>-622.269985238805 7.92528953941041 -509.218454342299</t>
  </si>
  <si>
    <t>-425.756760334633 53.9371643454549 -260.791898080016</t>
  </si>
  <si>
    <t>-593.023179616398 300.167724867987 -103.15808247333</t>
  </si>
  <si>
    <t>-608.96874589336 297.760212259566 312.103944713855</t>
  </si>
  <si>
    <t>-634.024243970155 318.89931159964 774.167673943906</t>
  </si>
  <si>
    <t>-482.260747244693 319.484114312905 827.565376075031</t>
  </si>
  <si>
    <t>-532.614035633611 124.380294936988 -102.599523678185</t>
  </si>
  <si>
    <t>-525.370854261055 107.646427628223 312.575354740854</t>
  </si>
  <si>
    <t>-555.829840841629 45.293489456011 770.342669407553</t>
  </si>
  <si>
    <t>-404.371907100134 59.6895399901275 822.659575443631</t>
  </si>
  <si>
    <t>9763-20170724T121016.139015900.bin</t>
  </si>
  <si>
    <t>-562.541813441582 212.238970530031 -101.197915224579</t>
  </si>
  <si>
    <t>-584.897472289663 204.32569347331 -209.341855069261</t>
  </si>
  <si>
    <t>-598.884396112852 200.163579140929 -301.0636528163</t>
  </si>
  <si>
    <t>-610.431190555021 197.067880248589 -384.10104883293</t>
  </si>
  <si>
    <t>-620.298741506605 194.674199651769 -467.377860165035</t>
  </si>
  <si>
    <t>-632.848682265445 191.867505918299 -589.359627644593</t>
  </si>
  <si>
    <t>-621.416013597168 191.823861006176 -666.880628186622</t>
  </si>
  <si>
    <t>-629.862135295353 224.355580027593 -536.295048607803</t>
  </si>
  <si>
    <t>-646.769112782478 378.531724450153 -519.553016459429</t>
  </si>
  <si>
    <t>-663.242848886576 507.840746528848 -269.380137491821</t>
  </si>
  <si>
    <t>-435.963298678217 518.526018574869 -222.707353142664</t>
  </si>
  <si>
    <t>-624.821591921396 161.842735867166 -535.375178964573</t>
  </si>
  <si>
    <t>-622.027561831675 8.05025575431659 -509.354478518748</t>
  </si>
  <si>
    <t>-425.532786136172 54.02876512792 -261.19636125169</t>
  </si>
  <si>
    <t>-592.906510870859 300.047244394957 -103.16019542361</t>
  </si>
  <si>
    <t>-608.966635637404 297.693750539447 312.09773494986</t>
  </si>
  <si>
    <t>-634.004174114758 318.882593063529 774.164570623109</t>
  </si>
  <si>
    <t>-482.236610423707 319.384686509445 827.551729281573</t>
  </si>
  <si>
    <t>-532.412850413843 124.277326365809 -102.588889434675</t>
  </si>
  <si>
    <t>-525.392483622068 107.576068598113 312.591084799173</t>
  </si>
  <si>
    <t>-555.621985655196 45.3219028625551 770.405356417182</t>
  </si>
  <si>
    <t>-404.349904919552 60.2529342859473 823.108512798554</t>
  </si>
  <si>
    <t>9763-20170724T121016.206720900.bin</t>
  </si>
  <si>
    <t>-562.179890833339 211.916304478833 -101.159921301781</t>
  </si>
  <si>
    <t>-584.537528509344 204.039710467087 -209.306153689252</t>
  </si>
  <si>
    <t>-598.583238936234 199.945165701602 -301.021926475526</t>
  </si>
  <si>
    <t>-610.20522170707 196.92699182908 -384.05174563745</t>
  </si>
  <si>
    <t>-620.169167081521 194.629533244659 -467.31996246924</t>
  </si>
  <si>
    <t>-632.882656352527 191.983655791532 -589.288211647335</t>
  </si>
  <si>
    <t>-621.438969594899 192.151104597192 -666.807541763552</t>
  </si>
  <si>
    <t>-629.807448648871 224.40312856782 -536.186813223692</t>
  </si>
  <si>
    <t>-646.578217236908 378.542696391598 -518.971408029535</t>
  </si>
  <si>
    <t>-663.007293491348 507.617476525074 -268.674878051798</t>
  </si>
  <si>
    <t>-435.716406516097 518.148643662641 -222.022308760347</t>
  </si>
  <si>
    <t>-624.800644978868 161.886338305249 -535.352416921386</t>
  </si>
  <si>
    <t>-621.975346712515 8.09667812147018 -509.317849621274</t>
  </si>
  <si>
    <t>-425.287252889355 54.0926370946413 -261.226171213936</t>
  </si>
  <si>
    <t>-592.631672745261 299.796066118258 -103.128417868709</t>
  </si>
  <si>
    <t>-608.795446918927 297.458857961524 312.125589104268</t>
  </si>
  <si>
    <t>-633.928944760556 318.869362399999 774.174857208423</t>
  </si>
  <si>
    <t>-482.162944463036 319.160515672381 827.568105824</t>
  </si>
  <si>
    <t>-532.07244515432 123.917083251558 -102.532976209269</t>
  </si>
  <si>
    <t>-525.31320725 107.198308954999 312.650624345883</t>
  </si>
  <si>
    <t>-555.052666768795 45.1482375623636 770.546987890668</t>
  </si>
  <si>
    <t>-404.062012852115 59.2197406748185 824.283717048267</t>
  </si>
  <si>
    <t>9763-20170724T121016.240813300.bin</t>
  </si>
  <si>
    <t>-561.950383237806 211.82164384783 -101.140277400636</t>
  </si>
  <si>
    <t>-584.258417259435 203.990588734819 -209.300045619071</t>
  </si>
  <si>
    <t>-598.34821074403 199.930436970992 -301.010596940214</t>
  </si>
  <si>
    <t>-610.044858873521 196.944636313531 -384.031144360369</t>
  </si>
  <si>
    <t>-620.118373335996 194.681857377921 -467.286971234185</t>
  </si>
  <si>
    <t>-633.030083880873 192.091861389969 -589.235729607468</t>
  </si>
  <si>
    <t>-621.66397148921 192.396004074016 -666.765827118351</t>
  </si>
  <si>
    <t>-629.853282599898 224.488148774385 -536.126196623154</t>
  </si>
  <si>
    <t>-646.499570213098 378.603562841758 -518.652595051503</t>
  </si>
  <si>
    <t>-662.922256165904 507.508665248898 -268.268207703026</t>
  </si>
  <si>
    <t>-435.632618724077 517.922616694692 -221.583043234603</t>
  </si>
  <si>
    <t>-624.875702086935 161.968763947871 -535.325170939116</t>
  </si>
  <si>
    <t>-622.10141548718 8.18195686485092 -509.221935540352</t>
  </si>
  <si>
    <t>-425.317169180826 54.2227330142769 -261.151572025095</t>
  </si>
  <si>
    <t>-592.393692030503 299.72367947029 -103.09446333269</t>
  </si>
  <si>
    <t>-608.70117404132 297.379502387366 312.153922242521</t>
  </si>
  <si>
    <t>-633.866913334555 318.877248423487 774.190572336657</t>
  </si>
  <si>
    <t>-482.102053926675 319.497584246474 827.584161700686</t>
  </si>
  <si>
    <t>-531.821436310731 123.821712017074 -102.524085122646</t>
  </si>
  <si>
    <t>-525.444572870628 107.088176232714 312.664928585483</t>
  </si>
  <si>
    <t>-554.861480689487 45.2335579954793 770.62016989138</t>
  </si>
  <si>
    <t>-404.135563096177 60.5498223079644 824.758325764087</t>
  </si>
  <si>
    <t>9763-20170724T121016.304027300.bin</t>
  </si>
  <si>
    <t>-561.502379554628 211.712535300399 -101.111909856906</t>
  </si>
  <si>
    <t>-583.655937133437 203.945047773272 -209.308012258742</t>
  </si>
  <si>
    <t>-597.809080641728 199.929746302181 -301.010724903897</t>
  </si>
  <si>
    <t>-609.641319487789 196.988091550771 -384.013683495231</t>
  </si>
  <si>
    <t>-619.928638135116 194.775707887001 -467.244698244593</t>
  </si>
  <si>
    <t>-633.238686902696 192.269311464474 -589.152377246071</t>
  </si>
  <si>
    <t>-622.048153692815 193.07707979155 -666.704517748614</t>
  </si>
  <si>
    <t>-629.830772546043 224.633515827711 -536.037674229806</t>
  </si>
  <si>
    <t>-645.945825598937 378.749099747784 -518.074121473094</t>
  </si>
  <si>
    <t>-662.444755289334 507.263540151877 -267.494016957668</t>
  </si>
  <si>
    <t>-435.101549185131 517.705287391949 -221.076780344901</t>
  </si>
  <si>
    <t>-624.965981853266 162.104601228861 -535.283179928153</t>
  </si>
  <si>
    <t>-622.495983080208 8.34654666252777 -508.946544531347</t>
  </si>
  <si>
    <t>-425.086004572876 54.8420909258748 -261.033161418744</t>
  </si>
  <si>
    <t>-591.850750090908 299.603620986526 -103.06584696351</t>
  </si>
  <si>
    <t>-608.529946682233 297.291459120414 312.167926913821</t>
  </si>
  <si>
    <t>-633.791056519777 318.847995734723 774.200869222763</t>
  </si>
  <si>
    <t>-482.025184552124 319.457660866356 827.591686443999</t>
  </si>
  <si>
    <t>-531.492862673582 123.736340696224 -102.500554375177</t>
  </si>
  <si>
    <t>-525.967392177147 106.618050303894 312.685021686843</t>
  </si>
  <si>
    <t>-554.662153178343 45.1361988102938 770.675786412705</t>
  </si>
  <si>
    <t>-404.075811596223 60.2569462809267 825.255392084598</t>
  </si>
  <si>
    <t>9763-20170724T121016.340123400.bin</t>
  </si>
  <si>
    <t>-561.234507390169 211.782391861236 -101.103731794311</t>
  </si>
  <si>
    <t>-583.224799058132 204.062656155541 -209.336578132287</t>
  </si>
  <si>
    <t>-597.351454327983 200.077048423456 -301.044728847717</t>
  </si>
  <si>
    <t>-609.2051134723 197.161737796024 -384.045504999217</t>
  </si>
  <si>
    <t>-619.559166943903 194.97741430963 -467.269008183636</t>
  </si>
  <si>
    <t>-633.01679472788 192.515072186462 -589.161365204566</t>
  </si>
  <si>
    <t>-621.838726288821 193.658958575346 -666.711134504137</t>
  </si>
  <si>
    <t>-629.510242225761 224.862732118243 -536.042862818569</t>
  </si>
  <si>
    <t>-645.475396448378 378.969051509235 -517.870993427351</t>
  </si>
  <si>
    <t>-661.851663429042 507.420091399316 -267.250252993164</t>
  </si>
  <si>
    <t>-434.436417342603 517.897983644257 -221.195506441289</t>
  </si>
  <si>
    <t>-624.71310893473 162.328431041325 -535.309209505189</t>
  </si>
  <si>
    <t>-622.372452157615 8.57977292846044 -508.907682111855</t>
  </si>
  <si>
    <t>-424.496140795232 55.2993744173009 -260.652818970311</t>
  </si>
  <si>
    <t>-591.53192447931 299.662564384173 -103.062298545793</t>
  </si>
  <si>
    <t>-608.448148024477 297.270734065033 312.161359360348</t>
  </si>
  <si>
    <t>-633.775406318898 318.812623923313 774.194183362221</t>
  </si>
  <si>
    <t>-482.006917901072 319.204882402763 827.579573409685</t>
  </si>
  <si>
    <t>-531.189778766476 123.832602090643 -102.500665809195</t>
  </si>
  <si>
    <t>-526.271759649406 106.605307350134 312.687965258248</t>
  </si>
  <si>
    <t>-554.480015285217 45.126782576232 770.701854306121</t>
  </si>
  <si>
    <t>-404.033889298089 60.3435695045705 825.640394455026</t>
  </si>
  <si>
    <t>9763-20170724T121016.406930200.bin</t>
  </si>
  <si>
    <t>-560.370324438373 211.650672216627 -101.056121323545</t>
  </si>
  <si>
    <t>-581.97549103449 204.108158302754 -209.378899235031</t>
  </si>
  <si>
    <t>-596.029271504055 200.273172323421 -301.104758414691</t>
  </si>
  <si>
    <t>-607.918957372031 197.503895866198 -384.105274915029</t>
  </si>
  <si>
    <t>-618.411185305155 195.480058202411 -467.315649638353</t>
  </si>
  <si>
    <t>-632.182453671248 193.273876226464 -589.177887033236</t>
  </si>
  <si>
    <t>-621.012444052404 195.106913135094 -666.715608030584</t>
  </si>
  <si>
    <t>-628.548558331058 225.509245677086 -535.999635940312</t>
  </si>
  <si>
    <t>-644.492033529247 379.57014528416 -517.302280649728</t>
  </si>
  <si>
    <t>-660.075916624918 507.866869421129 -266.552001348524</t>
  </si>
  <si>
    <t>-432.48885897161 518.2730564073 -221.337593505625</t>
  </si>
  <si>
    <t>-623.730925374724 162.974783795472 -535.411968408413</t>
  </si>
  <si>
    <t>-621.256806184046 9.21480535237833 -509.216060537068</t>
  </si>
  <si>
    <t>-423.27155033968 56.3400021936563 -259.632134726097</t>
  </si>
  <si>
    <t>-590.713858892437 299.570446550993 -103.02723895274</t>
  </si>
  <si>
    <t>-608.079758736018 297.035358148711 312.177080847696</t>
  </si>
  <si>
    <t>-633.657798288108 318.81453076776 774.199160337542</t>
  </si>
  <si>
    <t>-481.891718218466 319.642859054048 827.586306501003</t>
  </si>
  <si>
    <t>-530.354389494654 123.731580560147 -102.428484573941</t>
  </si>
  <si>
    <t>-526.075351954609 106.60113692805 312.771251610026</t>
  </si>
  <si>
    <t>-554.131811249175 45.2320922135975 770.844836957276</t>
  </si>
  <si>
    <t>-403.91209621903 60.2875452038647 826.443401849631</t>
  </si>
  <si>
    <t>9763-20170724T121016.441021200.bin</t>
  </si>
  <si>
    <t>-559.958361898639 211.430824809034 -100.994528645574</t>
  </si>
  <si>
    <t>-581.419811485725 203.925789304405 -209.348412634859</t>
  </si>
  <si>
    <t>-595.420950748134 200.191533181877 -301.08638986088</t>
  </si>
  <si>
    <t>-607.28863469483 197.54216198058 -384.094145568227</t>
  </si>
  <si>
    <t>-617.782990547102 195.669849579212 -467.307656277993</t>
  </si>
  <si>
    <t>-631.582642994696 193.720805576746 -589.171147189541</t>
  </si>
  <si>
    <t>-620.438921292503 195.84512367411 -666.705041583148</t>
  </si>
  <si>
    <t>-627.976287703439 225.840800154662 -535.92130668075</t>
  </si>
  <si>
    <t>-644.036852849787 379.842176977846 -516.813498534084</t>
  </si>
  <si>
    <t>-659.267984738435 508.020949758515 -265.981274274545</t>
  </si>
  <si>
    <t>-431.545250696145 518.355982525395 -221.43856775231</t>
  </si>
  <si>
    <t>-623.07864776489 163.311278561202 -535.475841915584</t>
  </si>
  <si>
    <t>-620.492060973886 9.50956582149001 -509.547611686078</t>
  </si>
  <si>
    <t>-422.736200033583 56.5578466918971 -259.457370511474</t>
  </si>
  <si>
    <t>-590.407766513181 299.24388648474 -102.989581654497</t>
  </si>
  <si>
    <t>-607.918593917326 296.829816082158 312.209272725906</t>
  </si>
  <si>
    <t>-633.593499792176 318.799623239658 774.212931975389</t>
  </si>
  <si>
    <t>-481.840124650938 319.527373862046 827.637722670205</t>
  </si>
  <si>
    <t>-529.83494067387 123.560001063403 -102.392108131526</t>
  </si>
  <si>
    <t>-525.856484286321 106.355328429248 312.807602899356</t>
  </si>
  <si>
    <t>-554.082451584835 45.1796790480282 770.867667240036</t>
  </si>
  <si>
    <t>-403.878110835509 60.0171713615835 826.566246104298</t>
  </si>
  <si>
    <t>9763-20170724T121016.505696800.bin</t>
  </si>
  <si>
    <t>-559.071953402702 210.885936378045 -100.913233287864</t>
  </si>
  <si>
    <t>-580.449037388943 203.362259737686 -209.282561351913</t>
  </si>
  <si>
    <t>-594.370579148611 199.843577080332 -301.041167195028</t>
  </si>
  <si>
    <t>-606.1549950883 197.479127178759 -384.069295629871</t>
  </si>
  <si>
    <t>-616.550705642202 195.982829209543 -467.302885643096</t>
  </si>
  <si>
    <t>-630.185150192693 194.682730984046 -589.193489677781</t>
  </si>
  <si>
    <t>-619.125912421832 197.259152325641 -666.725938700388</t>
  </si>
  <si>
    <t>-626.739862536566 226.511547944936 -535.758515163606</t>
  </si>
  <si>
    <t>-643.076192863884 380.356631826624 -515.687908037836</t>
  </si>
  <si>
    <t>-658.024807449541 508.345471482609 -264.741547954194</t>
  </si>
  <si>
    <t>-430.073018533917 518.789325272056 -221.412253066555</t>
  </si>
  <si>
    <t>-621.665108174665 163.994884554328 -535.659338915373</t>
  </si>
  <si>
    <t>-618.852987431216 10.0742926508726 -510.433619534824</t>
  </si>
  <si>
    <t>-421.27343196393 56.7177522225734 -259.653017413205</t>
  </si>
  <si>
    <t>-589.791394082022 298.423096761291 -102.896391549039</t>
  </si>
  <si>
    <t>-607.478729031356 296.343449410038 312.296923184515</t>
  </si>
  <si>
    <t>-633.396513213528 318.836523342988 774.24054995409</t>
  </si>
  <si>
    <t>-481.672817782769 320.014686050592 827.741517987117</t>
  </si>
  <si>
    <t>-528.706138216274 123.280613588764 -102.366878043384</t>
  </si>
  <si>
    <t>-525.367370082731 105.829208485754 312.828219651075</t>
  </si>
  <si>
    <t>-554.240646471883 45.2541314165867 770.842313571696</t>
  </si>
  <si>
    <t>-404.042119405677 60.6839483076974 826.395344339538</t>
  </si>
  <si>
    <t>9763-20170724T121016.542796800.bin</t>
  </si>
  <si>
    <t>-558.723961890142 210.383457394064 -100.904879125192</t>
  </si>
  <si>
    <t>-580.097598387615 202.854373832356 -209.274501111064</t>
  </si>
  <si>
    <t>-594.016139715756 199.440309259128 -301.037476291087</t>
  </si>
  <si>
    <t>-605.794227259841 197.213125984098 -384.070276467281</t>
  </si>
  <si>
    <t>-616.178117791753 195.898049239856 -467.308459148833</t>
  </si>
  <si>
    <t>-629.787400019299 194.911016860296 -589.204897059708</t>
  </si>
  <si>
    <t>-618.807752755475 197.676968321535 -666.742002007659</t>
  </si>
  <si>
    <t>-626.409860326894 226.597835594903 -535.681249948161</t>
  </si>
  <si>
    <t>-642.909356272956 380.366238500488 -515.147089374452</t>
  </si>
  <si>
    <t>-657.7037571031 508.537004014547 -264.284600895322</t>
  </si>
  <si>
    <t>-429.728227034673 518.977582637666 -221.079580780043</t>
  </si>
  <si>
    <t>-621.221596873671 164.09056894561 -535.754268477571</t>
  </si>
  <si>
    <t>-618.166079865372 10.1210739059611 -510.876867746832</t>
  </si>
  <si>
    <t>-420.666974727241 56.9832113239754 -259.684232227614</t>
  </si>
  <si>
    <t>-589.519409570504 297.822619473796 -102.856292575452</t>
  </si>
  <si>
    <t>-607.221147235298 295.99741932803 312.337545046305</t>
  </si>
  <si>
    <t>-633.295466539289 318.839643289863 774.255621412785</t>
  </si>
  <si>
    <t>-481.591817112861 320.199844922834 827.809108445829</t>
  </si>
  <si>
    <t>-528.303067267476 122.832606464583 -102.380227625937</t>
  </si>
  <si>
    <t>-524.985781551236 105.397695190411 312.815706791313</t>
  </si>
  <si>
    <t>-554.42935355808 45.2415488120098 770.820822787229</t>
  </si>
  <si>
    <t>-404.125267481003 60.6389808755671 826.096678035717</t>
  </si>
  <si>
    <t>9763-20170724T121016.605976200.bin</t>
  </si>
  <si>
    <t>-558.20862732577 209.198658907754 -100.926035201963</t>
  </si>
  <si>
    <t>-579.596628554 201.612713325729 -209.288818784283</t>
  </si>
  <si>
    <t>-593.513148181245 198.374198841683 -301.05847161442</t>
  </si>
  <si>
    <t>-605.276721525151 196.393163428505 -384.099620682309</t>
  </si>
  <si>
    <t>-615.630084068555 195.412890745989 -467.346188124877</t>
  </si>
  <si>
    <t>-629.173039389996 195.013510905289 -589.25330267997</t>
  </si>
  <si>
    <t>-618.340620811932 198.227490371979 -666.79387900253</t>
  </si>
  <si>
    <t>-625.955373548002 226.430455766132 -535.561333442332</t>
  </si>
  <si>
    <t>-642.80066432354 380.057114660033 -514.314463963571</t>
  </si>
  <si>
    <t>-656.918493583496 509.509123837655 -264.071738053039</t>
  </si>
  <si>
    <t>-428.891646167263 519.553474403488 -221.043820566922</t>
  </si>
  <si>
    <t>-620.505693631407 163.946762141846 -535.961855174687</t>
  </si>
  <si>
    <t>-616.779884124491 9.87790508484522 -511.746901563267</t>
  </si>
  <si>
    <t>-419.285399408016 58.1110522373481 -259.57750232555</t>
  </si>
  <si>
    <t>-589.090861444007 296.537389452858 -102.81832683499</t>
  </si>
  <si>
    <t>-606.903622685854 295.171050990015 312.372525831105</t>
  </si>
  <si>
    <t>-633.144288204984 318.823177703195 774.26411966535</t>
  </si>
  <si>
    <t>-481.473120305687 320.296208158562 827.906468158475</t>
  </si>
  <si>
    <t>-527.682207400149 121.697685881762 -102.461209078859</t>
  </si>
  <si>
    <t>-524.798532624404 104.270868856137 312.738255242329</t>
  </si>
  <si>
    <t>-555.268293510995 45.1166981134943 770.73367686292</t>
  </si>
  <si>
    <t>-404.463400041855 60.4719696019947 824.640451554594</t>
  </si>
  <si>
    <t>9763-20170724T121016.639064100.bin</t>
  </si>
  <si>
    <t>-558.011048836745 208.677066984029 -100.975676120894</t>
  </si>
  <si>
    <t>-579.356404679691 201.075150332843 -209.345791188736</t>
  </si>
  <si>
    <t>-593.25575218459 197.902931189001 -301.120350456346</t>
  </si>
  <si>
    <t>-605.008911804713 196.012846277773 -384.165061157166</t>
  </si>
  <si>
    <t>-615.3556752088 195.157008180672 -467.413919463414</t>
  </si>
  <si>
    <t>-628.892203153068 194.975571525148 -589.322180559098</t>
  </si>
  <si>
    <t>-618.151802497701 198.48105927074 -666.862992472661</t>
  </si>
  <si>
    <t>-625.757616787934 226.28959714238 -535.564927065062</t>
  </si>
  <si>
    <t>-642.823126139438 379.84424486244 -514.015858595168</t>
  </si>
  <si>
    <t>-656.107034146674 510.519378320478 -264.363619162344</t>
  </si>
  <si>
    <t>-428.017980359674 520.201461748603 -221.583412754055</t>
  </si>
  <si>
    <t>-620.147366632946 163.820783252202 -536.094947918252</t>
  </si>
  <si>
    <t>-615.995541982722 9.71792358086623 -512.148797969182</t>
  </si>
  <si>
    <t>-418.665839342986 59.033077096698 -259.728201920447</t>
  </si>
  <si>
    <t>-588.91714033236 295.915234297172 -102.823076463134</t>
  </si>
  <si>
    <t>-606.830095710509 294.891708884826 312.364435676212</t>
  </si>
  <si>
    <t>-633.075357909108 318.833993830048 774.253291432131</t>
  </si>
  <si>
    <t>-481.414036316498 320.525516281804 827.917102329002</t>
  </si>
  <si>
    <t>-527.440574403298 121.351883461911 -102.541850099697</t>
  </si>
  <si>
    <t>-524.980293308692 103.720767630853 312.651737986934</t>
  </si>
  <si>
    <t>-555.792598276322 45.0890860030481 770.653101434963</t>
  </si>
  <si>
    <t>-404.663849342023 60.1864475187535 823.719148292794</t>
  </si>
  <si>
    <t>9763-20170724T121016.675741500.bin</t>
  </si>
  <si>
    <t>-557.851150833268 208.226407726383 -101.01650733561</t>
  </si>
  <si>
    <t>-579.107290844289 200.61843010665 -209.403703787944</t>
  </si>
  <si>
    <t>-592.972170142781 197.518900469753 -301.186129217638</t>
  </si>
  <si>
    <t>-604.70792163083 195.724527795764 -384.235373103602</t>
  </si>
  <si>
    <t>-615.049896339208 194.997122862922 -467.48594572048</t>
  </si>
  <si>
    <t>-628.592047522738 195.039726052731 -589.393737118526</t>
  </si>
  <si>
    <t>-617.888736676105 198.915795201388 -666.922017659249</t>
  </si>
  <si>
    <t>-625.540517573706 226.246853308387 -535.56951467978</t>
  </si>
  <si>
    <t>-642.857145438178 379.72747305837 -513.716507358146</t>
  </si>
  <si>
    <t>-655.099760251139 512.12178187853 -264.918472511358</t>
  </si>
  <si>
    <t>-426.931590471622 521.317510403155 -222.453670774174</t>
  </si>
  <si>
    <t>-619.759252076036 163.795181261734 -536.233731195275</t>
  </si>
  <si>
    <t>-615.216662853502 9.65685250568731 -512.544365424491</t>
  </si>
  <si>
    <t>-417.929838260293 59.8632137181805 -259.711628334532</t>
  </si>
  <si>
    <t>-588.824062685333 295.273864019011 -102.839872860715</t>
  </si>
  <si>
    <t>-606.856716355192 294.647114302098 312.343296384749</t>
  </si>
  <si>
    <t>-633.044732185052 318.825841918637 774.231412776564</t>
  </si>
  <si>
    <t>-481.384433790042 320.392937985535 827.901945202015</t>
  </si>
  <si>
    <t>-527.174483301136 121.108719514884 -102.615465980325</t>
  </si>
  <si>
    <t>-525.102214339661 103.222280614557 312.569261729208</t>
  </si>
  <si>
    <t>-556.216519302302 45.1172244113548 770.605327335843</t>
  </si>
  <si>
    <t>-404.875394173596 60.4306799845263 822.999808374751</t>
  </si>
  <si>
    <t>9763-20170724T121016.740921700.bin</t>
  </si>
  <si>
    <t>-557.403681162634 207.542968905557 -101.057916738521</t>
  </si>
  <si>
    <t>-578.419290107638 199.850917047773 -209.486103863323</t>
  </si>
  <si>
    <t>-592.169480179264 196.881076531363 -301.289998011863</t>
  </si>
  <si>
    <t>-603.829489575272 195.281027299211 -384.353963247547</t>
  </si>
  <si>
    <t>-614.120488823438 194.829668834504 -467.612689432956</t>
  </si>
  <si>
    <t>-627.611351491136 195.36744699548 -589.525075523921</t>
  </si>
  <si>
    <t>-616.894034239195 200.042593692478 -667.0072527215</t>
  </si>
  <si>
    <t>-624.768583840073 226.337686838806 -535.55288746951</t>
  </si>
  <si>
    <t>-642.800536913615 379.658935889602 -513.12288964324</t>
  </si>
  <si>
    <t>-652.962142164675 515.977796262976 -266.358717139837</t>
  </si>
  <si>
    <t>-424.531934761759 523.967401703328 -225.075401401226</t>
  </si>
  <si>
    <t>-618.61478886824 163.92521808634 -536.509040263419</t>
  </si>
  <si>
    <t>-613.099641958459 9.72527651203222 -513.468313547969</t>
  </si>
  <si>
    <t>-416.449143226586 60.9221002276036 -259.256751752643</t>
  </si>
  <si>
    <t>-588.854472836244 294.21975752113 -102.878749563156</t>
  </si>
  <si>
    <t>-606.860995393884 294.136749463235 312.305994032872</t>
  </si>
  <si>
    <t>-632.932534030906 318.896914089591 774.185292394011</t>
  </si>
  <si>
    <t>-481.279867873102 320.829126744935 827.865513017713</t>
  </si>
  <si>
    <t>-526.215534659913 120.803697820655 -102.627354755421</t>
  </si>
  <si>
    <t>-525.106943866933 102.460256176282 312.541173213351</t>
  </si>
  <si>
    <t>-556.690265999005 45.1310815873253 770.672836112936</t>
  </si>
  <si>
    <t>-405.121481103485 60.7618679949442 822.310162865068</t>
  </si>
  <si>
    <t>9763-20170724T121016.805675700.bin</t>
  </si>
  <si>
    <t>-556.911981078324 206.830034884227 -101.016518615504</t>
  </si>
  <si>
    <t>-577.719796733974 199.091970615519 -209.481510759212</t>
  </si>
  <si>
    <t>-591.291034241099 196.324977402354 -301.318358150148</t>
  </si>
  <si>
    <t>-602.779708466617 194.998831434763 -384.410880394707</t>
  </si>
  <si>
    <t>-612.886383586573 194.916738919554 -467.693492418128</t>
  </si>
  <si>
    <t>-626.089692517237 196.098732338899 -589.632874876098</t>
  </si>
  <si>
    <t>-615.275517902877 201.480096742659 -667.055770363784</t>
  </si>
  <si>
    <t>-623.631478723427 226.756406915328 -535.463556099428</t>
  </si>
  <si>
    <t>-642.832962244458 379.832386415703 -512.306888442221</t>
  </si>
  <si>
    <t>-650.753096521447 519.631214634102 -267.414817868124</t>
  </si>
  <si>
    <t>-422.030342479444 526.662606569418 -227.602833410066</t>
  </si>
  <si>
    <t>-616.960899394108 164.403799643166 -536.790254439767</t>
  </si>
  <si>
    <t>-610.280681001591 10.1140438158502 -514.730917648489</t>
  </si>
  <si>
    <t>-415.09492146602 61.5155153653986 -259.016648545313</t>
  </si>
  <si>
    <t>-588.914137731345 293.143222174464 -102.827963879083</t>
  </si>
  <si>
    <t>-606.86565256083 293.625442547088 312.35889758721</t>
  </si>
  <si>
    <t>-632.829269870185 318.986615454234 774.177753198682</t>
  </si>
  <si>
    <t>-481.184083145054 321.172150694346 827.86932627972</t>
  </si>
  <si>
    <t>-525.186036118747 120.38051331106 -102.570830288964</t>
  </si>
  <si>
    <t>-524.787694786603 101.86337048455 312.591262358265</t>
  </si>
  <si>
    <t>-557.018087326023 45.1275770062578 770.773225168516</t>
  </si>
  <si>
    <t>-405.354268109342 61.4993702421332 821.899202763987</t>
  </si>
  <si>
    <t>9763-20170724T121016.836751500.bin</t>
  </si>
  <si>
    <t>-556.738833817519 206.412205357663 -100.992392050101</t>
  </si>
  <si>
    <t>-577.429042690876 198.661568667477 -209.478964104303</t>
  </si>
  <si>
    <t>-590.886820094288 195.988125066536 -301.335255389943</t>
  </si>
  <si>
    <t>-602.263543124389 194.785441428572 -384.44508887296</t>
  </si>
  <si>
    <t>-612.247569745103 194.867024606858 -467.74245782496</t>
  </si>
  <si>
    <t>-625.258145768906 196.332271680265 -589.699521672952</t>
  </si>
  <si>
    <t>-614.374065004717 202.008645263126 -667.091497534683</t>
  </si>
  <si>
    <t>-623.003109790363 226.850878055267 -535.442978630613</t>
  </si>
  <si>
    <t>-642.785938032585 379.800057415052 -511.908820878581</t>
  </si>
  <si>
    <t>-649.759883840062 521.161335562674 -267.886409196693</t>
  </si>
  <si>
    <t>-420.924112835252 527.705038465439 -228.644507329405</t>
  </si>
  <si>
    <t>-616.095348757891 164.527719749252 -536.928599883627</t>
  </si>
  <si>
    <t>-608.867206954364 10.2019731535247 -515.343266002886</t>
  </si>
  <si>
    <t>-414.258046413332 61.7261828078695 -259.011325013692</t>
  </si>
  <si>
    <t>-588.994476445381 292.583556816513 -102.800680947033</t>
  </si>
  <si>
    <t>-606.956169965089 293.344049744937 312.385302183832</t>
  </si>
  <si>
    <t>-632.777900080835 319.035645144618 774.184108146727</t>
  </si>
  <si>
    <t>-481.136639624596 321.395294077001 827.879439061441</t>
  </si>
  <si>
    <t>-524.7812888401 120.116473886571 -102.544683196133</t>
  </si>
  <si>
    <t>-524.59126771072 101.492249239162 312.612763220708</t>
  </si>
  <si>
    <t>-557.141271949861 45.0827541646786 770.806427618927</t>
  </si>
  <si>
    <t>-405.378538560552 61.0854272315789 821.755528202584</t>
  </si>
  <si>
    <t>9763-20170724T121016.907575700.bin</t>
  </si>
  <si>
    <t>-556.546637936697 205.666378008612 -100.919015802921</t>
  </si>
  <si>
    <t>-577.019439931629 197.90698291392 -209.446142964873</t>
  </si>
  <si>
    <t>-590.261638488446 195.394369264551 -301.338329555239</t>
  </si>
  <si>
    <t>-601.425028433584 194.398039654563 -384.479959604938</t>
  </si>
  <si>
    <t>-611.175369443497 194.751040938278 -467.80433814172</t>
  </si>
  <si>
    <t>-623.819915237388 196.683526849235 -589.793295736511</t>
  </si>
  <si>
    <t>-612.751787398176 202.886603119324 -667.118789459788</t>
  </si>
  <si>
    <t>-621.976615712227 226.964772265464 -535.388403061973</t>
  </si>
  <si>
    <t>-642.943252495317 379.648399979843 -511.247174240238</t>
  </si>
  <si>
    <t>-648.210094037472 524.01684071846 -268.948745353281</t>
  </si>
  <si>
    <t>-419.240780907678 529.356014698211 -230.308283010688</t>
  </si>
  <si>
    <t>-614.566639736604 164.706238658458 -537.142766688736</t>
  </si>
  <si>
    <t>-606.206915861683 10.3253655340859 -516.277642558677</t>
  </si>
  <si>
    <t>-412.610303839285 62.921792209549 -259.541606291724</t>
  </si>
  <si>
    <t>-589.308778933335 291.526976534064 -102.721508122112</t>
  </si>
  <si>
    <t>-607.08781326309 292.850554324045 312.470920702731</t>
  </si>
  <si>
    <t>-632.711381586378 319.077711097832 774.208896751169</t>
  </si>
  <si>
    <t>-481.069553197348 321.435154767819 827.902772573348</t>
  </si>
  <si>
    <t>-524.058090355121 119.709013628516 -102.514677329775</t>
  </si>
  <si>
    <t>-524.400773378469 100.711353338976 312.625781173683</t>
  </si>
  <si>
    <t>-557.286105893544 44.9252039206367 770.86853688315</t>
  </si>
  <si>
    <t>-405.428784605957 60.7009712842023 821.606031662809</t>
  </si>
  <si>
    <t>9763-20170724T121016.939660600.bin</t>
  </si>
  <si>
    <t>-556.493861669241 205.311308832908 -100.899546164849</t>
  </si>
  <si>
    <t>-576.847559299854 197.585194147925 -209.451502014961</t>
  </si>
  <si>
    <t>-589.988098102343 195.167147536319 -301.360912286799</t>
  </si>
  <si>
    <t>-601.057145957281 194.281187252807 -384.516230654605</t>
  </si>
  <si>
    <t>-610.710213506945 194.770869318212 -467.851254643551</t>
  </si>
  <si>
    <t>-623.208245085986 196.93343903102 -589.851437385766</t>
  </si>
  <si>
    <t>-612.024293629656 203.386474262926 -667.139796214274</t>
  </si>
  <si>
    <t>-621.542843558917 227.098183934485 -535.376149538094</t>
  </si>
  <si>
    <t>-642.993759767033 379.670553005772 -510.938298037031</t>
  </si>
  <si>
    <t>-647.451420138212 525.613187864089 -269.568439390843</t>
  </si>
  <si>
    <t>-418.461115202262 530.235132646985 -230.959951689838</t>
  </si>
  <si>
    <t>-613.905551279069 164.870987517298 -537.261524509832</t>
  </si>
  <si>
    <t>-605.01679948647 10.4815092700078 -516.707666275255</t>
  </si>
  <si>
    <t>-411.645942679904 63.8619835854392 -259.932176712794</t>
  </si>
  <si>
    <t>-589.43971909893 290.99573813889 -102.675190384446</t>
  </si>
  <si>
    <t>-607.222108982202 292.654032649607 312.515843391539</t>
  </si>
  <si>
    <t>-632.688956787138 319.086098488169 774.228870123498</t>
  </si>
  <si>
    <t>-481.041989411693 321.400020712405 827.909786087743</t>
  </si>
  <si>
    <t>-523.81232348237 119.530561232116 -102.514387913869</t>
  </si>
  <si>
    <t>-524.351149613885 100.31379045711 312.615791952792</t>
  </si>
  <si>
    <t>-557.324104350163 44.8061488818539 770.886791327447</t>
  </si>
  <si>
    <t>-405.425222881342 60.3464131114984 821.572620253337</t>
  </si>
  <si>
    <t>9763-20170724T121016.974760500.bin</t>
  </si>
  <si>
    <t>-556.458674429962 204.941145894418 -100.891067204083</t>
  </si>
  <si>
    <t>-576.689489731997 197.247101139699 -209.468198565633</t>
  </si>
  <si>
    <t>-589.742421983073 194.912377239102 -301.392112067851</t>
  </si>
  <si>
    <t>-600.737286730183 194.122541221287 -384.558356059388</t>
  </si>
  <si>
    <t>-610.320600271583 194.732493471421 -467.900708385244</t>
  </si>
  <si>
    <t>-622.72136745954 197.096364119491 -589.907004725246</t>
  </si>
  <si>
    <t>-611.423875070607 203.787075719805 -667.158582138094</t>
  </si>
  <si>
    <t>-621.207688491869 227.157153188699 -535.369873451939</t>
  </si>
  <si>
    <t>-643.070808562187 379.628522083959 -510.639267832553</t>
  </si>
  <si>
    <t>-646.673982398825 527.227241059181 -270.264118377621</t>
  </si>
  <si>
    <t>-417.704975514363 531.0379151615 -231.441180064112</t>
  </si>
  <si>
    <t>-613.352346348817 164.961023595712 -537.373344716649</t>
  </si>
  <si>
    <t>-603.953036243849 10.5655010414675 -517.113430700167</t>
  </si>
  <si>
    <t>-410.716037991886 64.7566229850188 -260.111623514544</t>
  </si>
  <si>
    <t>-589.566187888527 290.433116050899 -102.64536810483</t>
  </si>
  <si>
    <t>-607.30831788391 292.452516765899 312.545889981125</t>
  </si>
  <si>
    <t>-632.662042181323 319.116174443217 774.238176471739</t>
  </si>
  <si>
    <t>-481.008134376722 321.537356572519 827.895084583447</t>
  </si>
  <si>
    <t>-523.608943845679 119.324529853273 -102.519519350965</t>
  </si>
  <si>
    <t>-524.254599419536 99.9491988555142 312.603113742173</t>
  </si>
  <si>
    <t>-557.380156744938 44.7797229278779 770.896359378897</t>
  </si>
  <si>
    <t>-405.526555600324 60.9435771267401 821.522908824015</t>
  </si>
  <si>
    <t>9763-20170724T121017.040944600.bin</t>
  </si>
  <si>
    <t>-556.505118926736 204.168002408038 -100.863605854537</t>
  </si>
  <si>
    <t>-576.478558098247 196.532618662777 -209.492582033368</t>
  </si>
  <si>
    <t>-589.273524784496 194.358780307169 -301.456805642254</t>
  </si>
  <si>
    <t>-600.016048094531 193.754852633448 -384.657542842107</t>
  </si>
  <si>
    <t>-609.32773078479 194.593918257495 -468.028541894419</t>
  </si>
  <si>
    <t>-621.30898778656 197.341041829319 -590.068749682892</t>
  </si>
  <si>
    <t>-609.757047017994 204.500445933495 -667.240715782368</t>
  </si>
  <si>
    <t>-620.222169704905 227.198606636021 -535.409842593445</t>
  </si>
  <si>
    <t>-643.125699169319 379.430377111175 -510.187406700924</t>
  </si>
  <si>
    <t>-644.794746002387 530.833212947975 -272.168547107287</t>
  </si>
  <si>
    <t>-415.860772772525 532.689624412409 -232.998188198656</t>
  </si>
  <si>
    <t>-611.881265280554 165.072591427447 -537.627237746236</t>
  </si>
  <si>
    <t>-601.400804876029 10.6634285629957 -517.973399923956</t>
  </si>
  <si>
    <t>-409.178253288132 66.15479027424 -259.959526073808</t>
  </si>
  <si>
    <t>-590.011736498325 289.495851412289 -102.59549489699</t>
  </si>
  <si>
    <t>-607.43212363081 291.926782962934 312.607096690153</t>
  </si>
  <si>
    <t>-632.56794138642 319.162292193118 774.274723754327</t>
  </si>
  <si>
    <t>-480.91491235848 321.749722848759 827.926290632019</t>
  </si>
  <si>
    <t>-523.303052020891 118.763919841035 -102.532039249683</t>
  </si>
  <si>
    <t>-523.925566194435 99.2127827070171 312.582347649854</t>
  </si>
  <si>
    <t>-557.441788350131 44.6193713586754 770.910697612564</t>
  </si>
  <si>
    <t>-405.584808348522 60.9390292646599 821.476961784046</t>
  </si>
  <si>
    <t>9763-20170724T121017.076624600.bin</t>
  </si>
  <si>
    <t>-556.51788180702 203.8871647908 -100.855326572974</t>
  </si>
  <si>
    <t>-576.376499138317 196.261559145951 -209.506025522158</t>
  </si>
  <si>
    <t>-589.047204042877 194.159193326632 -301.489042788392</t>
  </si>
  <si>
    <t>-599.66450748226 193.642182723454 -384.706418354403</t>
  </si>
  <si>
    <t>-608.837430974938 194.592298385201 -468.09169693701</t>
  </si>
  <si>
    <t>-620.600506476003 197.527931474709 -590.148773344901</t>
  </si>
  <si>
    <t>-608.977653341154 204.914896154046 -667.288574952416</t>
  </si>
  <si>
    <t>-619.727604933119 227.284692502159 -535.431058175352</t>
  </si>
  <si>
    <t>-643.170829859599 379.40993225253 -510.006090858523</t>
  </si>
  <si>
    <t>-644.049568817803 532.646029837182 -273.158986611069</t>
  </si>
  <si>
    <t>-415.087256721273 533.759714102482 -234.126412033169</t>
  </si>
  <si>
    <t>-611.150331777097 165.194978620872 -537.751189600559</t>
  </si>
  <si>
    <t>-600.11036610817 10.7873576214263 -518.415184127967</t>
  </si>
  <si>
    <t>-408.582771635321 66.6207007924895 -259.754920495677</t>
  </si>
  <si>
    <t>-590.223657259037 289.110541080987 -102.565426929729</t>
  </si>
  <si>
    <t>-607.517586480316 291.72975230195 312.641345147791</t>
  </si>
  <si>
    <t>-632.513255420819 319.204038012121 774.291533677153</t>
  </si>
  <si>
    <t>-480.866057087026 322.074290851109 827.945221841976</t>
  </si>
  <si>
    <t>-523.086542344798 118.593360376752 -102.537701253027</t>
  </si>
  <si>
    <t>-523.70232268815 98.9885769195098 312.574216721255</t>
  </si>
  <si>
    <t>-557.499070793913 44.6161612652286 770.908615772831</t>
  </si>
  <si>
    <t>-405.646364501919 61.1011194599544 821.434274677277</t>
  </si>
  <si>
    <t>9763-20170724T121017.140791400.bin</t>
  </si>
  <si>
    <t>-556.457317269942 203.312259476604 -100.867844373087</t>
  </si>
  <si>
    <t>-576.047600615987 195.710381909 -209.568940794957</t>
  </si>
  <si>
    <t>-588.458961534034 193.725823450001 -301.589920707084</t>
  </si>
  <si>
    <t>-598.82451724142 193.348348771073 -384.839781414728</t>
  </si>
  <si>
    <t>-607.727347317981 194.473622335569 -468.252091467633</t>
  </si>
  <si>
    <t>-619.073678480541 197.704117852052 -590.341191414928</t>
  </si>
  <si>
    <t>-607.362359010297 205.510911219756 -667.426278294115</t>
  </si>
  <si>
    <t>-618.55251788761 227.304969424472 -535.534559480584</t>
  </si>
  <si>
    <t>-642.854645745707 379.225334294538 -509.734792716268</t>
  </si>
  <si>
    <t>-642.804444323784 535.582206708044 -274.934614849443</t>
  </si>
  <si>
    <t>-413.820548266383 536.010571929197 -236.015209804268</t>
  </si>
  <si>
    <t>-609.637400376424 165.268624040602 -538.00451958432</t>
  </si>
  <si>
    <t>-597.755298061227 10.8492962497423 -519.234885220217</t>
  </si>
  <si>
    <t>-407.799246627683 67.3515914656819 -259.258512376796</t>
  </si>
  <si>
    <t>-590.645742717526 288.248958740719 -102.523963668828</t>
  </si>
  <si>
    <t>-607.822258036005 291.224613767739 312.685276741394</t>
  </si>
  <si>
    <t>-632.449082453886 319.260013529602 774.315560679717</t>
  </si>
  <si>
    <t>-480.801202898822 322.179800218504 827.964516465702</t>
  </si>
  <si>
    <t>-522.501282360098 118.213301065167 -102.572332383672</t>
  </si>
  <si>
    <t>-523.292695473242 98.6614368318124 312.541803864921</t>
  </si>
  <si>
    <t>-557.584680792893 44.4892285921767 770.876150112873</t>
  </si>
  <si>
    <t>-405.705065564902 60.9675973754311 821.323028398985</t>
  </si>
  <si>
    <t>9763-20170724T121017.175435300.bin</t>
  </si>
  <si>
    <t>-556.456352197817 203.097645897296 -100.88505914696</t>
  </si>
  <si>
    <t>-575.852028591253 195.522568781453 -209.622872263695</t>
  </si>
  <si>
    <t>-588.104618258331 193.59969456814 -301.666545073594</t>
  </si>
  <si>
    <t>-598.32734019002 193.291583445894 -384.934330731329</t>
  </si>
  <si>
    <t>-607.08761665946 194.501282598197 -468.360525120218</t>
  </si>
  <si>
    <t>-618.225331542291 197.871359744649 -590.465087197916</t>
  </si>
  <si>
    <t>-606.488830975019 205.843015015611 -667.529420566319</t>
  </si>
  <si>
    <t>-617.875787511422 227.397747929012 -535.617040921385</t>
  </si>
  <si>
    <t>-642.595955113307 379.21617786316 -509.627169834855</t>
  </si>
  <si>
    <t>-642.167560004625 537.033747431402 -275.806886262829</t>
  </si>
  <si>
    <t>-413.191917337545 537.240469684411 -236.837063725886</t>
  </si>
  <si>
    <t>-608.80055782837 165.387460601462 -538.156277353803</t>
  </si>
  <si>
    <t>-596.520616535185 10.9679461503542 -519.661274505821</t>
  </si>
  <si>
    <t>-407.285207402692 67.8062986007776 -259.126539817669</t>
  </si>
  <si>
    <t>-590.856804054487 287.917072411434 -102.524247954927</t>
  </si>
  <si>
    <t>-608.026259028463 291.0785309644 312.683875310271</t>
  </si>
  <si>
    <t>-632.405686093373 319.319918889043 774.316216770876</t>
  </si>
  <si>
    <t>-480.755426726833 322.359035388477 827.951710716597</t>
  </si>
  <si>
    <t>-522.305768578315 118.153633453857 -102.574591882152</t>
  </si>
  <si>
    <t>-523.175340156695 98.4846844262252 312.533831957753</t>
  </si>
  <si>
    <t>-557.633467125225 44.4836726220849 770.85617348851</t>
  </si>
  <si>
    <t>-405.765259562559 61.1508309304666 821.275149927681</t>
  </si>
  <si>
    <t>9763-20170724T121017.268782600.bin</t>
  </si>
  <si>
    <t>-556.559779532986 202.685346239531 -100.87901631803</t>
  </si>
  <si>
    <t>-575.543209988383 195.230117385746 -209.697877564181</t>
  </si>
  <si>
    <t>-587.487987366416 193.47919233493 -301.785216328866</t>
  </si>
  <si>
    <t>-597.446492719798 193.35256018537 -385.085724931351</t>
  </si>
  <si>
    <t>-605.955658002371 194.773805046853 -468.534410745821</t>
  </si>
  <si>
    <t>-616.740216687794 198.486755303656 -590.660782895448</t>
  </si>
  <si>
    <t>-604.97315541595 206.544630557654 -667.711427950612</t>
  </si>
  <si>
    <t>-616.701074070944 227.836030521933 -535.71656059783</t>
  </si>
  <si>
    <t>-642.168487846717 379.465398937602 -509.306694297286</t>
  </si>
  <si>
    <t>-641.64367031187 539.58544249117 -277.057125005585</t>
  </si>
  <si>
    <t>-412.658170054954 539.222381672661 -238.146435045386</t>
  </si>
  <si>
    <t>-607.315033421224 165.879070032497 -538.428994128827</t>
  </si>
  <si>
    <t>-594.277705590454 11.4551524297003 -520.518350105497</t>
  </si>
  <si>
    <t>-406.097597788164 68.6324557745108 -258.564960067504</t>
  </si>
  <si>
    <t>-591.243634578481 287.353469442041 -102.517926415087</t>
  </si>
  <si>
    <t>-608.608083766809 290.756130825489 312.680248014947</t>
  </si>
  <si>
    <t>-632.357274204182 319.445743285172 774.307436782886</t>
  </si>
  <si>
    <t>-480.69097784086 322.681928185595 827.886163213757</t>
  </si>
  <si>
    <t>-522.136038187068 117.918067211859 -102.608432900392</t>
  </si>
  <si>
    <t>-522.985385991737 97.9037879696871 312.483522673442</t>
  </si>
  <si>
    <t>-557.661807560112 44.3147612271198 770.822319119842</t>
  </si>
  <si>
    <t>-405.721935998611 60.2974289882281 821.246906684321</t>
  </si>
  <si>
    <t>9763-20170724T121017.271790700.bin</t>
  </si>
  <si>
    <t>-556.63134014475 202.370306119451 -100.896193568372</t>
  </si>
  <si>
    <t>-575.387293886904 195.011140476402 -209.761147608986</t>
  </si>
  <si>
    <t>-587.160960338895 193.360819307817 -301.872438383276</t>
  </si>
  <si>
    <t>-596.972743862048 193.332815560424 -385.190256039627</t>
  </si>
  <si>
    <t>-605.343735178154 194.861548195421 -468.651159073697</t>
  </si>
  <si>
    <t>-615.935554378617 198.742616648119 -590.789103241443</t>
  </si>
  <si>
    <t>-604.138450230755 206.725107184237 -667.84311192132</t>
  </si>
  <si>
    <t>-616.073430812017 228.002119686445 -535.79716158947</t>
  </si>
  <si>
    <t>-641.863540753487 379.540122958975 -509.175244677329</t>
  </si>
  <si>
    <t>-641.412255015993 540.49500321548 -277.503198096656</t>
  </si>
  <si>
    <t>-412.426208912743 539.99390423859 -238.59709916912</t>
  </si>
  <si>
    <t>-606.5024996743 166.077316207393 -538.594914436384</t>
  </si>
  <si>
    <t>-593.081533859267 11.6578483967876 -520.949233129216</t>
  </si>
  <si>
    <t>-405.414017291719 68.9403762446393 -258.304716655395</t>
  </si>
  <si>
    <t>-591.435632986885 286.974301504753 -102.508925515373</t>
  </si>
  <si>
    <t>-608.934760200624 290.555541327821 312.682081263761</t>
  </si>
  <si>
    <t>-632.356168834865 319.477996337946 774.301189001462</t>
  </si>
  <si>
    <t>-480.675758757548 322.63091151382 827.844899986332</t>
  </si>
  <si>
    <t>-522.040981042399 117.614389786017 -102.663598858935</t>
  </si>
  <si>
    <t>-522.844751925972 97.4887855598122 312.42306732188</t>
  </si>
  <si>
    <t>-557.671556901687 44.2694320827939 770.805561377701</t>
  </si>
  <si>
    <t>-405.745303967379 60.3087898475771 821.253360207148</t>
  </si>
  <si>
    <t>9763-20170724T121017.373077900.bin</t>
  </si>
  <si>
    <t>-556.668099909103 201.077873909232 -100.993603085814</t>
  </si>
  <si>
    <t>-574.542439200588 194.058887282707 -210.029134367066</t>
  </si>
  <si>
    <t>-585.664131129021 192.577261950952 -302.224261404316</t>
  </si>
  <si>
    <t>-594.926551164191 192.652205544921 -385.604963404484</t>
  </si>
  <si>
    <t>-602.790838495165 194.239916732796 -469.114090843797</t>
  </si>
  <si>
    <t>-612.691124672479 198.160795782012 -591.308693492472</t>
  </si>
  <si>
    <t>-600.906151330778 205.797581304696 -668.399656804688</t>
  </si>
  <si>
    <t>-613.33123274422 227.371677869278 -536.294472424258</t>
  </si>
  <si>
    <t>-640.151587206067 378.734212817855 -509.698617016127</t>
  </si>
  <si>
    <t>-641.054883345001 541.516025479807 -279.308083598911</t>
  </si>
  <si>
    <t>-412.234527119061 541.058962436634 -239.438514516583</t>
  </si>
  <si>
    <t>-603.362615208046 165.509266859647 -539.087118122493</t>
  </si>
  <si>
    <t>-589.13295991613 11.1517566145008 -521.546837087796</t>
  </si>
  <si>
    <t>-402.481762483497 69.6275516129588 -257.644680939204</t>
  </si>
  <si>
    <t>-591.906126002272 285.667557554901 -102.520025955492</t>
  </si>
  <si>
    <t>-609.717735882981 289.749359900701 312.653063269572</t>
  </si>
  <si>
    <t>-632.27868864839 319.628315248415 774.27879103115</t>
  </si>
  <si>
    <t>-480.576520373212 322.837586864432 827.757610647912</t>
  </si>
  <si>
    <t>-521.611922843502 116.406078455518 -102.853747112313</t>
  </si>
  <si>
    <t>-522.529237364296 95.8885001722197 312.213466602875</t>
  </si>
  <si>
    <t>-557.564593304575 44.1215069209779 770.78716890075</t>
  </si>
  <si>
    <t>-405.652087940214 59.3977678846979 821.512539767532</t>
  </si>
  <si>
    <t>9763-20170724T121017.406174500.bin</t>
  </si>
  <si>
    <t>-556.713852372483 200.711532438059 -101.018554804757</t>
  </si>
  <si>
    <t>-574.299959597388 193.790269783481 -210.107168521692</t>
  </si>
  <si>
    <t>-585.216408760333 192.310517128082 -302.326862690492</t>
  </si>
  <si>
    <t>-594.310343972976 192.35393355447 -385.726244428816</t>
  </si>
  <si>
    <t>-602.024461190408 193.879073167108 -469.250332340489</t>
  </si>
  <si>
    <t>-611.72688718793 197.67438927037 -591.464911358685</t>
  </si>
  <si>
    <t>-599.987798495474 205.229761006699 -668.570855393627</t>
  </si>
  <si>
    <t>-612.503913777574 226.933796800645 -536.478124645625</t>
  </si>
  <si>
    <t>-639.679573750121 378.259183643993 -510.073844918851</t>
  </si>
  <si>
    <t>-641.188823098893 541.895693853814 -280.292564849033</t>
  </si>
  <si>
    <t>-412.434334627412 541.416990735142 -240.047269005104</t>
  </si>
  <si>
    <t>-602.435165239368 165.084444419487 -539.198346915945</t>
  </si>
  <si>
    <t>-587.978846098752 10.7614294895873 -521.486244431618</t>
  </si>
  <si>
    <t>-401.795227516496 70.1294407284781 -257.345046386518</t>
  </si>
  <si>
    <t>-592.104510714788 285.280608854575 -102.528144953208</t>
  </si>
  <si>
    <t>-609.983932199903 289.52204736566 312.640423268085</t>
  </si>
  <si>
    <t>-632.252362927087 319.674324612481 774.270524352377</t>
  </si>
  <si>
    <t>-480.546496713293 322.917755871421 827.736659086843</t>
  </si>
  <si>
    <t>-521.508282653065 116.061829308388 -102.898020411774</t>
  </si>
  <si>
    <t>-522.565971199529 95.3446525681961 312.158933248204</t>
  </si>
  <si>
    <t>-557.516648859125 44.1680130515649 770.809229787967</t>
  </si>
  <si>
    <t>-405.742835758935 60.3827936388309 821.658177898872</t>
  </si>
  <si>
    <t>9763-20170724T121017.443264600.bin</t>
  </si>
  <si>
    <t>-556.810943599232 200.321917654638 -101.039922655618</t>
  </si>
  <si>
    <t>-574.079258660338 193.488849992072 -210.184740529888</t>
  </si>
  <si>
    <t>-584.7861032255 191.992003066599 -302.428813399632</t>
  </si>
  <si>
    <t>-593.716255298389 191.983200578176 -385.845716731842</t>
  </si>
  <si>
    <t>-601.29402011714 193.421303706035 -469.384051591754</t>
  </si>
  <si>
    <t>-610.828560000394 197.052549111986 -591.616741733365</t>
  </si>
  <si>
    <t>-599.123030737926 204.524987945378 -668.735860818889</t>
  </si>
  <si>
    <t>-611.736900196949 226.376154086116 -536.666398313011</t>
  </si>
  <si>
    <t>-639.304446689773 377.67734445302 -510.506736286542</t>
  </si>
  <si>
    <t>-641.314532345295 542.241505467876 -281.392823638607</t>
  </si>
  <si>
    <t>-412.590649533405 541.628601864831 -240.975794039545</t>
  </si>
  <si>
    <t>-601.552865273877 164.542149014243 -539.297677231541</t>
  </si>
  <si>
    <t>-586.824099815549 10.2685749345083 -521.387738418576</t>
  </si>
  <si>
    <t>-401.260443657446 70.5935416963687 -257.099544274566</t>
  </si>
  <si>
    <t>-592.353726436221 284.890100797972 -102.534278716616</t>
  </si>
  <si>
    <t>-610.237725090447 289.301345149729 312.632320096351</t>
  </si>
  <si>
    <t>-632.231386267326 319.697740532578 774.261927053727</t>
  </si>
  <si>
    <t>-480.519816981163 322.928663080861 827.712921956189</t>
  </si>
  <si>
    <t>-521.447282388073 115.656933484191 -102.914031747535</t>
  </si>
  <si>
    <t>-522.633531159899 94.7934388215645 312.135224698982</t>
  </si>
  <si>
    <t>-557.483864219302 44.1630570379982 770.835482142365</t>
  </si>
  <si>
    <t>-405.755645647172 60.4889183196008 821.784706803596</t>
  </si>
  <si>
    <t>9763-20170724T121017.504989100.bin</t>
  </si>
  <si>
    <t>-557.140928042964 199.851008688267 -101.028442374502</t>
  </si>
  <si>
    <t>-573.802615595917 193.141246508361 -210.275235783586</t>
  </si>
  <si>
    <t>-584.133656287229 191.55410097639 -302.560658892366</t>
  </si>
  <si>
    <t>-592.782935903244 191.385517425204 -386.006934778602</t>
  </si>
  <si>
    <t>-600.142149460294 192.589511115882 -469.568572936292</t>
  </si>
  <si>
    <t>-609.428113648745 195.800577904262 -591.832069449009</t>
  </si>
  <si>
    <t>-597.702080142323 202.975936114506 -668.976175349407</t>
  </si>
  <si>
    <t>-610.544372703972 225.296761689261 -536.978007140118</t>
  </si>
  <si>
    <t>-638.814593678293 376.566715109527 -511.43008192595</t>
  </si>
  <si>
    <t>-641.556491121532 542.849748289264 -283.568177481552</t>
  </si>
  <si>
    <t>-412.830616196326 542.209513955686 -243.162890585508</t>
  </si>
  <si>
    <t>-600.162568161118 163.486687385248 -539.389768228763</t>
  </si>
  <si>
    <t>-584.744769177863 9.32964653806494 -520.99615572463</t>
  </si>
  <si>
    <t>-400.608886407172 71.4175357792806 -256.80557335717</t>
  </si>
  <si>
    <t>-593.032990538988 284.285721627354 -102.558712613968</t>
  </si>
  <si>
    <t>-610.811847394843 289.104503409157 312.607886595746</t>
  </si>
  <si>
    <t>-632.183516326801 319.729367142008 774.256198665447</t>
  </si>
  <si>
    <t>-480.454812474054 322.956895337258 827.658450513008</t>
  </si>
  <si>
    <t>-521.43600981581 115.374363194551 -102.90538930488</t>
  </si>
  <si>
    <t>-522.890668577332 94.0063901801173 312.117361013802</t>
  </si>
  <si>
    <t>-557.464518406238 44.0299670803302 770.890600705779</t>
  </si>
  <si>
    <t>-405.749218977855 60.2485435617061 821.912791111732</t>
  </si>
  <si>
    <t>9763-20170724T121017.537074500.bin</t>
  </si>
  <si>
    <t>-557.334516731312 199.84089276491 -101.004875406979</t>
  </si>
  <si>
    <t>-573.750851635858 193.141649877248 -210.289394688799</t>
  </si>
  <si>
    <t>-583.926040014758 191.500283678545 -302.591158133414</t>
  </si>
  <si>
    <t>-592.45614501955 191.256847627866 -386.049545453997</t>
  </si>
  <si>
    <t>-599.718919397776 192.362554564572 -469.62095108258</t>
  </si>
  <si>
    <t>-608.890243021443 195.403425039981 -591.897494118507</t>
  </si>
  <si>
    <t>-597.094754441755 202.335595842681 -669.053362855172</t>
  </si>
  <si>
    <t>-610.114257522623 224.966408523694 -537.081494896577</t>
  </si>
  <si>
    <t>-638.723463372416 376.234158280438 -511.861701079878</t>
  </si>
  <si>
    <t>-641.75592282867 543.240933598401 -284.533423890915</t>
  </si>
  <si>
    <t>-412.975011055127 542.547289103788 -244.441662206938</t>
  </si>
  <si>
    <t>-599.617542805255 163.172230853578 -539.405779071844</t>
  </si>
  <si>
    <t>-583.89194374613 9.08813453496941 -520.73440016829</t>
  </si>
  <si>
    <t>-400.309042308855 71.7501531848084 -256.60571066527</t>
  </si>
  <si>
    <t>-593.387345845 284.177040485566 -102.584119378716</t>
  </si>
  <si>
    <t>-611.095628181164 289.11945673943 312.584082099474</t>
  </si>
  <si>
    <t>-632.169418472039 319.736841110576 774.246436371715</t>
  </si>
  <si>
    <t>-480.434142576761 323.118927240124 827.620529878831</t>
  </si>
  <si>
    <t>-521.479470009397 115.472323146711 -102.87706081952</t>
  </si>
  <si>
    <t>-523.115480846578 93.7553375322309 312.126946738691</t>
  </si>
  <si>
    <t>-557.485983818881 43.9501554335934 770.922477526829</t>
  </si>
  <si>
    <t>-405.740856408712 59.946453635524 821.92591773341</t>
  </si>
  <si>
    <t>9763-20170724T121017.606268200.bin</t>
  </si>
  <si>
    <t>-557.74828526184 199.976692162228 -100.979559457556</t>
  </si>
  <si>
    <t>-573.842343475513 193.260820328683 -210.311099559362</t>
  </si>
  <si>
    <t>-583.808525454364 191.450566804895 -302.632415568726</t>
  </si>
  <si>
    <t>-592.177783677492 190.991020779294 -386.106298017028</t>
  </si>
  <si>
    <t>-599.310749808126 191.818936473905 -469.691952427015</t>
  </si>
  <si>
    <t>-608.328582628383 194.387948458482 -591.990807915548</t>
  </si>
  <si>
    <t>-596.381258773492 200.575867475486 -669.186595586094</t>
  </si>
  <si>
    <t>-609.705185248827 224.147200628127 -537.285086549264</t>
  </si>
  <si>
    <t>-638.924301844408 375.42428342749 -512.833010341975</t>
  </si>
  <si>
    <t>-641.935170445826 543.490622697645 -286.28655562731</t>
  </si>
  <si>
    <t>-412.990366225985 542.605991830329 -247.145572501354</t>
  </si>
  <si>
    <t>-599.038244654575 162.373717587041 -539.36914028014</t>
  </si>
  <si>
    <t>-582.833085908721 8.42632395290593 -520.008716147968</t>
  </si>
  <si>
    <t>-400.013564525412 71.7930873787122 -256.403388662611</t>
  </si>
  <si>
    <t>-594.099850594844 284.14198555871 -102.633691613561</t>
  </si>
  <si>
    <t>-611.618105012342 289.245727565848 312.540609229009</t>
  </si>
  <si>
    <t>-632.131867543547 319.775733574087 774.229925420748</t>
  </si>
  <si>
    <t>-480.386760430795 323.116233322357 827.578574393328</t>
  </si>
  <si>
    <t>-521.591393773209 115.740246798167 -102.812551986269</t>
  </si>
  <si>
    <t>-523.504431021494 93.4686810883468 312.160914374551</t>
  </si>
  <si>
    <t>-557.598017407613 43.8890793072687 770.994090176486</t>
  </si>
  <si>
    <t>-405.812034842219 59.8795986887069 821.877777788386</t>
  </si>
  <si>
    <t>9763-20170724T121017.643374100.bin</t>
  </si>
  <si>
    <t>-557.887540673786 199.969758663386 -101.003603382213</t>
  </si>
  <si>
    <t>-573.842849355654 193.274290908627 -210.356739939187</t>
  </si>
  <si>
    <t>-583.718461550681 191.386160155511 -302.686283852364</t>
  </si>
  <si>
    <t>-592.018867788251 190.817737345282 -386.166267657481</t>
  </si>
  <si>
    <t>-599.097641619732 191.499154839747 -469.757936749533</t>
  </si>
  <si>
    <t>-608.053664921511 193.813368513706 -592.066416116885</t>
  </si>
  <si>
    <t>-595.997581269658 199.561976172473 -669.279104891077</t>
  </si>
  <si>
    <t>-609.473571315936 223.683928263427 -537.422256365464</t>
  </si>
  <si>
    <t>-638.741334314463 375.013112166588 -513.384190726269</t>
  </si>
  <si>
    <t>-641.728820971717 543.522257112107 -287.166789548735</t>
  </si>
  <si>
    <t>-412.726632190375 542.426550118152 -248.367820521767</t>
  </si>
  <si>
    <t>-598.77409774615 161.91194418464 -539.374672552336</t>
  </si>
  <si>
    <t>-582.571539421889 8.01155011375658 -519.584982876219</t>
  </si>
  <si>
    <t>-399.732959292567 71.8007411847502 -256.466040630578</t>
  </si>
  <si>
    <t>-594.329477217712 284.140027820461 -102.66691732935</t>
  </si>
  <si>
    <t>-611.752676948486 289.296101751705 312.510726304563</t>
  </si>
  <si>
    <t>-632.117957742748 319.829988076985 774.21695823869</t>
  </si>
  <si>
    <t>-480.363471802702 323.21475455827 827.536150630921</t>
  </si>
  <si>
    <t>-521.618115512719 115.685133143904 -102.808440099235</t>
  </si>
  <si>
    <t>-523.544024316814 93.3320326703365 312.16056323357</t>
  </si>
  <si>
    <t>-557.626136815361 43.7652334791931 771.022295593872</t>
  </si>
  <si>
    <t>-405.764982819978 59.1684831473483 821.862665739207</t>
  </si>
  <si>
    <t>9763-20170724T121017.675307100.bin</t>
  </si>
  <si>
    <t>-557.880250928504 200.016937481233 -101.029384984182</t>
  </si>
  <si>
    <t>-573.73957513549 193.347256219998 -210.398051101258</t>
  </si>
  <si>
    <t>-583.544944211589 191.344395292645 -302.732624637476</t>
  </si>
  <si>
    <t>-591.789694766078 190.617831589661 -386.216923861207</t>
  </si>
  <si>
    <t>-598.822826417762 191.086672375768 -469.813917562434</t>
  </si>
  <si>
    <t>-607.725240074138 193.030769638282 -592.132706731471</t>
  </si>
  <si>
    <t>-595.509612452228 198.302662559847 -669.354483172903</t>
  </si>
  <si>
    <t>-609.149932408529 223.070189749772 -537.581327703848</t>
  </si>
  <si>
    <t>-638.336291598892 374.501050557719 -514.00786764936</t>
  </si>
  <si>
    <t>-641.323364592907 543.455863655114 -288.123308022552</t>
  </si>
  <si>
    <t>-412.287786969361 542.13371357341 -249.529029672211</t>
  </si>
  <si>
    <t>-598.487887539149 161.285586149348 -539.339203918865</t>
  </si>
  <si>
    <t>-582.406510766729 7.44711175475936 -519.073217282869</t>
  </si>
  <si>
    <t>-399.514837149275 71.8423268929564 -256.661248187324</t>
  </si>
  <si>
    <t>-594.284490492654 284.214666816367 -102.680757868598</t>
  </si>
  <si>
    <t>-611.805768045839 289.40323586542 312.492310881598</t>
  </si>
  <si>
    <t>-632.110845984024 319.887550708612 774.199199501412</t>
  </si>
  <si>
    <t>-480.345820301203 323.395339449275 827.480532823045</t>
  </si>
  <si>
    <t>-521.624325018296 115.743811048106 -102.794566207651</t>
  </si>
  <si>
    <t>-523.491260341565 93.3473975634029 312.172273090716</t>
  </si>
  <si>
    <t>-557.661495893762 43.7194375536442 771.048436251618</t>
  </si>
  <si>
    <t>-405.796296491289 59.2256324896002 821.845702319441</t>
  </si>
  <si>
    <t>9763-20170724T121017.741483800.bin</t>
  </si>
  <si>
    <t>-557.451312026109 200.238314402457 -100.990580699742</t>
  </si>
  <si>
    <t>-573.311324524622 193.541417966139 -210.357397662751</t>
  </si>
  <si>
    <t>-583.115995986043 191.242708735454 -302.685261990408</t>
  </si>
  <si>
    <t>-591.367231633954 190.139937663305 -386.164793441334</t>
  </si>
  <si>
    <t>-598.418254265404 190.121960219141 -469.761495796604</t>
  </si>
  <si>
    <t>-607.363498035516 191.233439773984 -592.087541456567</t>
  </si>
  <si>
    <t>-594.772760297914 195.67370310501 -669.301390175544</t>
  </si>
  <si>
    <t>-608.688643481327 221.657171477818 -537.747200577275</t>
  </si>
  <si>
    <t>-637.404425056479 373.331739683563 -515.265096065362</t>
  </si>
  <si>
    <t>-640.113056599301 543.636950781993 -290.393106105987</t>
  </si>
  <si>
    <t>-411.113559157651 541.373528305497 -251.629559453884</t>
  </si>
  <si>
    <t>-598.188119667277 159.834347090981 -539.076730432031</t>
  </si>
  <si>
    <t>-582.580351292153 6.09916640693973 -517.636484087069</t>
  </si>
  <si>
    <t>-399.438891516304 72.2755095285411 -256.20750047001</t>
  </si>
  <si>
    <t>-593.776912007861 284.486801539041 -102.681067639112</t>
  </si>
  <si>
    <t>-611.466162738904 289.576012443169 312.486123047175</t>
  </si>
  <si>
    <t>-632.059199709157 319.983679248656 774.185090378459</t>
  </si>
  <si>
    <t>-480.286318325096 323.461366410464 827.445832616485</t>
  </si>
  <si>
    <t>-521.27723826114 115.94772886172 -102.724007381071</t>
  </si>
  <si>
    <t>-523.245596216395 93.480908817251 312.238625614973</t>
  </si>
  <si>
    <t>-557.726416339432 43.6539325447498 771.088286205909</t>
  </si>
  <si>
    <t>-405.878976226528 59.5840369634043 821.807059178395</t>
  </si>
  <si>
    <t>9763-20170724T121017.777584100.bin</t>
  </si>
  <si>
    <t>-557.077307357271 200.278490390872 -100.976345195854</t>
  </si>
  <si>
    <t>-573.032131372406 193.55902284293 -210.328118622869</t>
  </si>
  <si>
    <t>-582.888511716089 191.115189631893 -302.646601339367</t>
  </si>
  <si>
    <t>-591.178995488974 189.831334392135 -386.11972979384</t>
  </si>
  <si>
    <t>-598.263828859695 189.580689778142 -469.713236234098</t>
  </si>
  <si>
    <t>-607.254609169905 190.295136726271 -592.038872416065</t>
  </si>
  <si>
    <t>-594.47080019621 194.401613200615 -669.239467476707</t>
  </si>
  <si>
    <t>-608.502473569255 220.904852250017 -537.801195688402</t>
  </si>
  <si>
    <t>-636.914350455201 372.717462055643 -515.867867191974</t>
  </si>
  <si>
    <t>-639.324190840138 543.801323585029 -291.584427293692</t>
  </si>
  <si>
    <t>-410.381470270438 541.127709582592 -252.512593726743</t>
  </si>
  <si>
    <t>-598.116588540715 159.058388005699 -538.925765578203</t>
  </si>
  <si>
    <t>-582.736049298085 5.38538286345511 -516.842655469487</t>
  </si>
  <si>
    <t>-399.379509692573 72.6850520151593 -255.635058589085</t>
  </si>
  <si>
    <t>-593.307046768334 284.611300161283 -102.6647261013</t>
  </si>
  <si>
    <t>-611.154863481985 289.607362960334 312.496778205971</t>
  </si>
  <si>
    <t>-632.005477345076 320.048531114298 774.185157989826</t>
  </si>
  <si>
    <t>-480.240102741016 323.743645916387 827.452958216165</t>
  </si>
  <si>
    <t>-521.002864832789 115.860013113666 -102.69492116717</t>
  </si>
  <si>
    <t>-523.031816961482 93.4969499593203 312.272977628813</t>
  </si>
  <si>
    <t>-557.749108695867 43.6008726299501 771.105051454336</t>
  </si>
  <si>
    <t>-405.857043895885 59.1724173081293 821.801721612732</t>
  </si>
  <si>
    <t>9763-20170724T121017.842762900.bin</t>
  </si>
  <si>
    <t>-556.181666562835 200.146323815853 -100.932205562105</t>
  </si>
  <si>
    <t>-572.456325524228 193.473004692063 -210.239596842694</t>
  </si>
  <si>
    <t>-582.478366514003 190.821169733751 -302.534506343777</t>
  </si>
  <si>
    <t>-590.885373842436 189.250782918934 -385.991070156623</t>
  </si>
  <si>
    <t>-598.057299230001 188.611310501464 -469.574973589565</t>
  </si>
  <si>
    <t>-607.147393035171 188.643192948811 -591.895504889599</t>
  </si>
  <si>
    <t>-594.118614348087 192.195627131156 -669.082581723647</t>
  </si>
  <si>
    <t>-608.199122351214 219.580479696649 -537.839699988079</t>
  </si>
  <si>
    <t>-635.752514750837 371.688594237058 -516.816567369847</t>
  </si>
  <si>
    <t>-638.263799249629 544.003740474228 -293.478809996842</t>
  </si>
  <si>
    <t>-409.333836467635 540.10752116303 -254.434720199613</t>
  </si>
  <si>
    <t>-598.118268652064 157.678108901923 -538.605007671468</t>
  </si>
  <si>
    <t>-583.500223362788 4.09453385355755 -515.481623164995</t>
  </si>
  <si>
    <t>-400.136697188249 73.286830661852 -253.184188849844</t>
  </si>
  <si>
    <t>-592.065601044064 284.791834105203 -102.590270273458</t>
  </si>
  <si>
    <t>-610.160678402584 289.449761878277 312.564486500952</t>
  </si>
  <si>
    <t>-631.884036495584 320.127332064839 774.198952187454</t>
  </si>
  <si>
    <t>-480.15026524764 323.735582708878 827.562411123943</t>
  </si>
  <si>
    <t>-520.501281104377 115.432425881796 -102.691868362005</t>
  </si>
  <si>
    <t>-522.57286187613 93.515989890328 312.299666833806</t>
  </si>
  <si>
    <t>-557.802384032904 43.574793006092 771.119477623408</t>
  </si>
  <si>
    <t>-405.981915386486 59.977985343914 821.768229519568</t>
  </si>
  <si>
    <t>9763-20170724T121017.903923600.bin</t>
  </si>
  <si>
    <t>-555.187108750781 199.715744213277 -100.914782703647</t>
  </si>
  <si>
    <t>-571.774055349894 193.085671727677 -210.17786253932</t>
  </si>
  <si>
    <t>-581.860630217051 190.281169135554 -302.461291961007</t>
  </si>
  <si>
    <t>-590.253497426763 188.497058228472 -385.914965105562</t>
  </si>
  <si>
    <t>-597.341186997694 187.561327738671 -469.503254496013</t>
  </si>
  <si>
    <t>-606.234757125676 187.066536207468 -591.837222351186</t>
  </si>
  <si>
    <t>-593.070277961364 190.156948396177 -669.021182992768</t>
  </si>
  <si>
    <t>-607.169574003222 218.26869158944 -537.931866114488</t>
  </si>
  <si>
    <t>-633.606798040279 370.647015130016 -517.529804840955</t>
  </si>
  <si>
    <t>-637.19905611695 543.103880633223 -294.31644857777</t>
  </si>
  <si>
    <t>-408.293221420349 538.350990784988 -255.22567751182</t>
  </si>
  <si>
    <t>-597.495143023678 156.298527303345 -538.384539357235</t>
  </si>
  <si>
    <t>-584.029036557605 2.70561540321364 -514.531451403059</t>
  </si>
  <si>
    <t>-402.076097126314 73.2833739114008 -251.069802611081</t>
  </si>
  <si>
    <t>-590.475510009601 284.697420990457 -102.460560876612</t>
  </si>
  <si>
    <t>-609.109435389095 289.194820229812 312.672164043732</t>
  </si>
  <si>
    <t>-631.761515021063 320.234348553955 774.221244499339</t>
  </si>
  <si>
    <t>-480.061058066413 323.848037091717 827.679050628946</t>
  </si>
  <si>
    <t>-520.044451300475 114.586494654373 -102.710027957135</t>
  </si>
  <si>
    <t>-522.231823140505 93.1466339482599 312.305808294209</t>
  </si>
  <si>
    <t>-557.778876084669 43.3839336336951 771.130883091198</t>
  </si>
  <si>
    <t>-405.857254632381 58.6147623031572 821.842317873969</t>
  </si>
  <si>
    <t>9763-20170724T121017.936008600.bin</t>
  </si>
  <si>
    <t>-554.724425093087 199.478723858656 -100.896451255228</t>
  </si>
  <si>
    <t>-571.406224050941 192.849745088067 -210.145002747814</t>
  </si>
  <si>
    <t>-581.503892148262 189.999000196113 -302.425938218752</t>
  </si>
  <si>
    <t>-589.881190147024 188.155825317766 -385.879935319903</t>
  </si>
  <si>
    <t>-596.927887725464 187.140225710347 -469.47088400097</t>
  </si>
  <si>
    <t>-605.734650893755 186.504124961767 -591.810300132398</t>
  </si>
  <si>
    <t>-592.583791662116 189.389602045214 -669.004543311378</t>
  </si>
  <si>
    <t>-606.583870124677 217.787813760766 -537.950611626043</t>
  </si>
  <si>
    <t>-632.287336089886 370.317494595997 -517.696400367356</t>
  </si>
  <si>
    <t>-636.669956625333 542.557803894759 -294.329547462892</t>
  </si>
  <si>
    <t>-407.809969389485 537.578303134987 -254.999742461251</t>
  </si>
  <si>
    <t>-597.156699950473 155.778829993257 -538.306948671533</t>
  </si>
  <si>
    <t>-584.32933448764 2.19031669628316 -514.157230020529</t>
  </si>
  <si>
    <t>-403.138266995842 73.1758504640352 -250.010094564482</t>
  </si>
  <si>
    <t>-589.726687886363 284.709990876619 -102.449951454101</t>
  </si>
  <si>
    <t>-608.577345872233 289.070059716786 312.674394555394</t>
  </si>
  <si>
    <t>-631.676377895202 320.30559711976 774.218851704579</t>
  </si>
  <si>
    <t>-480.001590057086 324.274316806835 827.724260566392</t>
  </si>
  <si>
    <t>-519.85405460022 114.146207330924 -102.685955885538</t>
  </si>
  <si>
    <t>-522.150834143529 92.8932294761375 312.338915612214</t>
  </si>
  <si>
    <t>-557.800260383728 43.374922940118 771.164510833548</t>
  </si>
  <si>
    <t>-405.883083237466 58.6445691362846 821.87761218577</t>
  </si>
  <si>
    <t>9763-20170724T121018.004194900.bin</t>
  </si>
  <si>
    <t>-553.849455784597 198.903779036702 -100.828378727344</t>
  </si>
  <si>
    <t>-570.71107018764 192.240531950568 -210.047268033704</t>
  </si>
  <si>
    <t>-580.888516646319 189.295095185362 -302.316384249792</t>
  </si>
  <si>
    <t>-589.3125949439 187.344269437112 -385.763186388406</t>
  </si>
  <si>
    <t>-596.380553479584 186.193602778537 -469.350461417808</t>
  </si>
  <si>
    <t>-605.191469258757 185.328170658584 -591.688410302716</t>
  </si>
  <si>
    <t>-592.139505611754 187.81914883196 -668.913063729017</t>
  </si>
  <si>
    <t>-605.78440547534 216.750029938649 -537.906050382689</t>
  </si>
  <si>
    <t>-630.099096777405 369.521564495803 -517.781045404172</t>
  </si>
  <si>
    <t>-635.924540796646 540.814222602416 -293.719595585321</t>
  </si>
  <si>
    <t>-407.307638097609 535.776314631789 -253.007654162765</t>
  </si>
  <si>
    <t>-596.866315176315 154.665495026272 -538.10921053904</t>
  </si>
  <si>
    <t>-585.251179681046 1.04540003756188 -513.528559591833</t>
  </si>
  <si>
    <t>-405.360763970226 72.5505193612985 -247.822006788004</t>
  </si>
  <si>
    <t>-588.239402210399 284.467133844563 -102.425127153182</t>
  </si>
  <si>
    <t>-607.624933505511 288.773392647678 312.675175969051</t>
  </si>
  <si>
    <t>-631.573777214258 320.36555482684 774.197858241432</t>
  </si>
  <si>
    <t>-479.925311740372 324.134305898208 827.792251007088</t>
  </si>
  <si>
    <t>-519.616552664441 113.253991046121 -102.583770303017</t>
  </si>
  <si>
    <t>-522.150090808144 92.3242787384779 312.456144241025</t>
  </si>
  <si>
    <t>-557.818552269175 43.2932535506229 771.308606600353</t>
  </si>
  <si>
    <t>-405.87780145884 58.2798141549656 822.035664204248</t>
  </si>
  <si>
    <t>9763-20170724T121018.056338100.bin</t>
  </si>
  <si>
    <t>-553.367278150373 198.580809883057 -100.748517116831</t>
  </si>
  <si>
    <t>-570.349757212604 191.861213111251 -209.94531303593</t>
  </si>
  <si>
    <t>-580.627299863954 188.840341142458 -302.200781784506</t>
  </si>
  <si>
    <t>-589.14273743971 186.814823996233 -385.636581345006</t>
  </si>
  <si>
    <t>-596.302616963583 185.578710581987 -469.214893048771</t>
  </si>
  <si>
    <t>-605.248624344242 184.5770241308 -591.541862881813</t>
  </si>
  <si>
    <t>-592.243268786743 186.748204551231 -668.784082773629</t>
  </si>
  <si>
    <t>-605.591611813898 216.0859554504 -537.808116389015</t>
  </si>
  <si>
    <t>-628.91606562215 369.036147550209 -517.77216846217</t>
  </si>
  <si>
    <t>-635.69573652986 539.163401833232 -292.851204726914</t>
  </si>
  <si>
    <t>-407.274730590888 534.013212496948 -251.06804506037</t>
  </si>
  <si>
    <t>-597.054802373559 153.947060004378 -537.923562253781</t>
  </si>
  <si>
    <t>-586.334234243565 0.312154776925581 -513.118122943209</t>
  </si>
  <si>
    <t>-406.932215249668 72.072208786753 -245.92270238615</t>
  </si>
  <si>
    <t>-587.359108153044 284.429575242776 -102.431022413474</t>
  </si>
  <si>
    <t>-606.939743528479 288.581776097544 312.66171512099</t>
  </si>
  <si>
    <t>-631.481031130059 320.401473696456 774.174825433929</t>
  </si>
  <si>
    <t>-479.8620902169 324.292168157265 827.843941631048</t>
  </si>
  <si>
    <t>-519.549989493958 112.698192355805 -102.445642779734</t>
  </si>
  <si>
    <t>-522.257408797346 92.0189499451717 312.605718109248</t>
  </si>
  <si>
    <t>-557.836038377682 43.2659046409051 771.479335250317</t>
  </si>
  <si>
    <t>-405.889658003643 58.2032507443967 822.203919232947</t>
  </si>
  <si>
    <t>9763-20170724T121018.110024800.bin</t>
  </si>
  <si>
    <t>-552.995598396358 198.440824155393 -100.663946585154</t>
  </si>
  <si>
    <t>-570.070055384703 191.663040530131 -209.842729261264</t>
  </si>
  <si>
    <t>-580.495005604634 188.553598907897 -302.078911289958</t>
  </si>
  <si>
    <t>-589.173411846509 186.437113329468 -385.49555491474</t>
  </si>
  <si>
    <t>-596.525726550027 185.097495905234 -469.055574289546</t>
  </si>
  <si>
    <t>-605.785552423501 183.931541951063 -591.357671720885</t>
  </si>
  <si>
    <t>-592.760874577276 185.642550016907 -668.608271038895</t>
  </si>
  <si>
    <t>-605.805958925786 215.537294623855 -537.679957491371</t>
  </si>
  <si>
    <t>-628.134504496291 368.634206870989 -517.688866430045</t>
  </si>
  <si>
    <t>-635.843009873964 536.472463088694 -291.08473675798</t>
  </si>
  <si>
    <t>-407.559122675089 531.315803361966 -248.559142391043</t>
  </si>
  <si>
    <t>-597.63890358044 153.349035329173 -537.705281470525</t>
  </si>
  <si>
    <t>-408.359008450944 71.5486374237939 -244.416006046916</t>
  </si>
  <si>
    <t>-586.679128845475 284.469888325533 -102.423205427887</t>
  </si>
  <si>
    <t>-606.324603761932 288.521678564705 312.667406860498</t>
  </si>
  <si>
    <t>-631.3757061532 320.448484612692 774.163705148407</t>
  </si>
  <si>
    <t>-479.788498338393 324.390778114991 827.918663159135</t>
  </si>
  <si>
    <t>-519.494051023466 112.39031229425 -102.285461120542</t>
  </si>
  <si>
    <t>-522.383886438827 91.8945628709034 312.773842338275</t>
  </si>
  <si>
    <t>-557.885343202146 43.3094862202795 771.668947322883</t>
  </si>
  <si>
    <t>-405.969679469312 58.636015253637 822.369708981381</t>
  </si>
  <si>
    <t>9763-20170724T121018.143113700.bin</t>
  </si>
  <si>
    <t>-552.802915922425 198.375037899108 -100.568396125693</t>
  </si>
  <si>
    <t>-569.965071592294 191.569887858937 -209.731839107909</t>
  </si>
  <si>
    <t>-580.498709735554 188.417895470911 -301.95414314743</t>
  </si>
  <si>
    <t>-589.290247107745 186.258183541863 -385.357714483133</t>
  </si>
  <si>
    <t>-596.770373117311 184.869667427481 -468.90572066905</t>
  </si>
  <si>
    <t>-606.233505463286 183.626037899667 -591.19148696684</t>
  </si>
  <si>
    <t>-593.172792753158 184.99507323174 -668.442816717805</t>
  </si>
  <si>
    <t>-606.068053444185 215.278460358296 -537.541444117092</t>
  </si>
  <si>
    <t>-627.848087661759 368.441626908468 -517.495995402575</t>
  </si>
  <si>
    <t>-636.204930456711 534.492280279483 -289.601316673968</t>
  </si>
  <si>
    <t>-407.968882328305 529.322296901422 -246.821665700765</t>
  </si>
  <si>
    <t>-598.094358150783 153.064740320653 -537.525790245285</t>
  </si>
  <si>
    <t>-409.162650187409 71.2611848889119 -243.668469125101</t>
  </si>
  <si>
    <t>-586.283648023314 284.503854040395 -102.380733994031</t>
  </si>
  <si>
    <t>-606.039662834343 288.501105603361 312.705175567687</t>
  </si>
  <si>
    <t>-631.336742656195 320.45161817059 774.165474425632</t>
  </si>
  <si>
    <t>-479.75925873474 324.377653153944 827.948953878769</t>
  </si>
  <si>
    <t>-519.514826855453 112.182345547037 -102.167923564672</t>
  </si>
  <si>
    <t>-522.43709431486 91.7966341661536 312.896485751987</t>
  </si>
  <si>
    <t>-557.883883709532 43.1879368098093 771.800138558019</t>
  </si>
  <si>
    <t>-405.905646051015 57.934539705507 822.485063336407</t>
  </si>
  <si>
    <t>9763-20170724T121018.205263900.bin</t>
  </si>
  <si>
    <t>-552.754653155402 198.493550067892 -100.441936396832</t>
  </si>
  <si>
    <t>-570.14369491221 191.607888537855 -209.564268667797</t>
  </si>
  <si>
    <t>-580.829826641738 188.346759818699 -301.765262198664</t>
  </si>
  <si>
    <t>-589.745136186267 186.072802378543 -385.152800418458</t>
  </si>
  <si>
    <t>-597.334972577869 184.551283133803 -468.688472362175</t>
  </si>
  <si>
    <t>-606.943416894002 183.091451258476 -590.960584232212</t>
  </si>
  <si>
    <t>-593.753712227145 183.835035250619 -668.198586830805</t>
  </si>
  <si>
    <t>-606.553482205168 214.859064515492 -537.379600018631</t>
  </si>
  <si>
    <t>-627.514923856423 368.156991259476 -517.424691706703</t>
  </si>
  <si>
    <t>-637.447719207525 530.165694263667 -286.701971160762</t>
  </si>
  <si>
    <t>-409.276785685475 525.722518440337 -243.494759014953</t>
  </si>
  <si>
    <t>-598.901075713904 152.605173203177 -537.237743829218</t>
  </si>
  <si>
    <t>-410.749100398424 70.823041273025 -242.690989306987</t>
  </si>
  <si>
    <t>-586.003614575622 284.801082556117 -102.334607401062</t>
  </si>
  <si>
    <t>-605.615727724623 288.564622076052 312.760348715806</t>
  </si>
  <si>
    <t>-631.257396816551 320.481724963063 774.177209011746</t>
  </si>
  <si>
    <t>-479.691398653857 324.465719085317 827.98893346475</t>
  </si>
  <si>
    <t>-519.716482889204 112.140772628628 -101.984532353446</t>
  </si>
  <si>
    <t>-522.658113260563 91.9932357554389 313.091355823924</t>
  </si>
  <si>
    <t>-557.956698454268 43.2009996261654 772.01180540886</t>
  </si>
  <si>
    <t>-405.950857417931 57.9608551571757 822.610236045057</t>
  </si>
  <si>
    <t>9763-20170724T121018.239352800.bin</t>
  </si>
  <si>
    <t>-552.906404104348 198.613285348316 -100.408583921117</t>
  </si>
  <si>
    <t>-570.379791803121 191.679557746575 -209.514516330565</t>
  </si>
  <si>
    <t>-581.105980080266 188.357933248073 -301.708723553914</t>
  </si>
  <si>
    <t>-590.04519708106 186.021368204564 -385.091820918561</t>
  </si>
  <si>
    <t>-597.646796215867 184.426823183237 -468.625176941458</t>
  </si>
  <si>
    <t>-607.259477742159 182.847489920086 -590.895445272023</t>
  </si>
  <si>
    <t>-594.01179233328 183.336811771982 -668.12547914587</t>
  </si>
  <si>
    <t>-606.790910407835 214.676501743923 -537.351696465272</t>
  </si>
  <si>
    <t>-627.32017422282 368.035700890192 -517.43806590647</t>
  </si>
  <si>
    <t>-638.242492899087 528.063993578127 -285.38153207468</t>
  </si>
  <si>
    <t>-410.122344096242 524.356346924669 -241.83861953646</t>
  </si>
  <si>
    <t>-599.292227183019 152.40413660749 -537.136940360954</t>
  </si>
  <si>
    <t>-411.464656630702 70.4890874306666 -242.353113638856</t>
  </si>
  <si>
    <t>-586.079996359607 284.909215486157 -102.31673974636</t>
  </si>
  <si>
    <t>-605.568068536553 288.65369331689 312.784244083316</t>
  </si>
  <si>
    <t>-631.23525503468 320.494020749498 774.1838096598</t>
  </si>
  <si>
    <t>-479.668465546514 324.458893031897 827.994434549245</t>
  </si>
  <si>
    <t>-519.933299391289 112.252124810287 -101.906121542252</t>
  </si>
  <si>
    <t>-522.805755169279 92.2282314331551 313.17624375597</t>
  </si>
  <si>
    <t>-558.009464449736 43.2505291827254 772.092659624946</t>
  </si>
  <si>
    <t>-406.038293081588 58.5584275348776 822.632314477311</t>
  </si>
  <si>
    <t>9763-20170724T121018.275454100.bin</t>
  </si>
  <si>
    <t>-553.153222216421 198.753549952522 -100.368562022708</t>
  </si>
  <si>
    <t>-570.692158107331 191.776759973658 -209.46125609442</t>
  </si>
  <si>
    <t>-581.427530099891 188.407170715549 -301.652505316519</t>
  </si>
  <si>
    <t>-590.357008730605 186.020829631339 -385.035338726808</t>
  </si>
  <si>
    <t>-597.93074578363 184.368891661813 -468.569977767664</t>
  </si>
  <si>
    <t>-607.482789085426 182.696924588004 -590.843891168359</t>
  </si>
  <si>
    <t>-594.177307737827 183.000561246324 -668.064935988996</t>
  </si>
  <si>
    <t>-607.002975175633 214.571078545859 -537.327051044936</t>
  </si>
  <si>
    <t>-627.315171960642 367.961401267317 -517.476502300374</t>
  </si>
  <si>
    <t>-639.049720900363 526.446402782328 -284.402731666874</t>
  </si>
  <si>
    <t>-410.969635836878 523.413467826234 -240.598760983746</t>
  </si>
  <si>
    <t>-599.579902838295 152.290095744015 -537.055316279217</t>
  </si>
  <si>
    <t>-412.031736768976 70.1597425330856 -242.105454513342</t>
  </si>
  <si>
    <t>-586.274936649132 285.014447964995 -102.303027966661</t>
  </si>
  <si>
    <t>-605.649378142636 288.747236426425 312.803312094404</t>
  </si>
  <si>
    <t>-631.219625440255 320.497531001925 774.195189765225</t>
  </si>
  <si>
    <t>-479.64698870867 324.413924225751 827.992994983599</t>
  </si>
  <si>
    <t>-520.23319688293 112.420373682729 -101.83358860923</t>
  </si>
  <si>
    <t>-522.970743643726 92.4645351173972 313.25296993582</t>
  </si>
  <si>
    <t>-558.062798205293 43.2538684504752 772.158434101629</t>
  </si>
  <si>
    <t>-406.050140156863 58.3684691298392 822.631424688247</t>
  </si>
  <si>
    <t>9763-20170724T121018.339632900.bin</t>
  </si>
  <si>
    <t>-553.85910594701 199.181877047537 -100.329489239195</t>
  </si>
  <si>
    <t>-571.469650763741 192.153271874064 -209.407358799527</t>
  </si>
  <si>
    <t>-582.140728953448 188.671508775758 -301.601903811506</t>
  </si>
  <si>
    <t>-590.963905056485 186.152000172968 -384.99216510876</t>
  </si>
  <si>
    <t>-598.384685780512 184.332690596401 -468.537104318473</t>
  </si>
  <si>
    <t>-607.663222129778 182.376789294272 -590.827816283548</t>
  </si>
  <si>
    <t>-594.270065372315 182.436316086073 -668.03423604878</t>
  </si>
  <si>
    <t>-607.319957936033 214.373197670241 -537.382864513491</t>
  </si>
  <si>
    <t>-627.833378662858 367.799380400736 -517.941698049212</t>
  </si>
  <si>
    <t>-640.544296439775 524.20697143582 -283.51962113297</t>
  </si>
  <si>
    <t>-412.547692962312 522.346449440049 -239.21817485993</t>
  </si>
  <si>
    <t>-599.863670909244 152.097209167328 -536.952477136135</t>
  </si>
  <si>
    <t>-412.854404691137 69.2896413438903 -241.522146609759</t>
  </si>
  <si>
    <t>-587.015754720526 285.302306456989 -102.298708766064</t>
  </si>
  <si>
    <t>-606.101784914426 289.005549699848 312.821305901912</t>
  </si>
  <si>
    <t>-631.199271235861 320.521388223999 774.217965819787</t>
  </si>
  <si>
    <t>-479.60789400441 324.447680638413 827.962376729932</t>
  </si>
  <si>
    <t>-520.884059094624 113.019962119879 -101.757672603646</t>
  </si>
  <si>
    <t>-523.324193104379 93.0518065001588 313.330218227712</t>
  </si>
  <si>
    <t>-558.183401037746 43.2584633501669 772.21674634477</t>
  </si>
  <si>
    <t>-406.206004690332 59.3087177622333 822.506535472377</t>
  </si>
  <si>
    <t>9763-20170724T121018.405383300.bin</t>
  </si>
  <si>
    <t>-554.68431226429 199.552172068835 -100.330159547874</t>
  </si>
  <si>
    <t>-572.323641465815 192.451267085318 -209.39859943949</t>
  </si>
  <si>
    <t>-582.9002953588 188.866022020963 -301.600148886465</t>
  </si>
  <si>
    <t>-591.591259171676 186.230681033048 -385.000632784738</t>
  </si>
  <si>
    <t>-598.834172324801 184.27193114376 -468.558035394123</t>
  </si>
  <si>
    <t>-607.803685418799 182.084054345641 -590.867933197298</t>
  </si>
  <si>
    <t>-594.32107895075 182.087173116814 -668.058751788315</t>
  </si>
  <si>
    <t>-607.667276795035 214.17306764554 -537.477638477028</t>
  </si>
  <si>
    <t>-628.603454887929 367.584582480659 -518.485263607577</t>
  </si>
  <si>
    <t>-641.710429771402 523.13925467574 -283.518297324877</t>
  </si>
  <si>
    <t>-413.800186641157 522.513884267855 -238.740111082257</t>
  </si>
  <si>
    <t>-600.068541886423 151.915158098119 -536.921203001814</t>
  </si>
  <si>
    <t>-413.121349394216 68.4582005516984 -241.11522617806</t>
  </si>
  <si>
    <t>-588.024893870243 285.538432480878 -102.328957887248</t>
  </si>
  <si>
    <t>-606.799349609902 289.165061515944 312.805865244987</t>
  </si>
  <si>
    <t>-631.198331593329 320.555877635018 774.232333123336</t>
  </si>
  <si>
    <t>-479.579973615458 324.338740339414 827.910717064964</t>
  </si>
  <si>
    <t>-521.551975650797 113.463288704912 -101.731044599909</t>
  </si>
  <si>
    <t>-523.531621217891 93.5816169639597 313.363386046625</t>
  </si>
  <si>
    <t>-558.283269550708 43.2093358209402 772.220480769124</t>
  </si>
  <si>
    <t>-406.179005293296 58.4697596290123 822.372808055504</t>
  </si>
  <si>
    <t>9763-20170724T121018.441479300.bin</t>
  </si>
  <si>
    <t>-555.040194825554 199.771066586861 -100.3458546134</t>
  </si>
  <si>
    <t>-572.668831744692 192.633507823115 -209.413590048505</t>
  </si>
  <si>
    <t>-583.207341396141 189.006877989372 -301.617905679485</t>
  </si>
  <si>
    <t>-591.852309033906 186.327908403543 -385.021864075611</t>
  </si>
  <si>
    <t>-599.037986261028 184.319933487478 -468.582997306427</t>
  </si>
  <si>
    <t>-607.912004874567 182.053540557084 -590.898347149674</t>
  </si>
  <si>
    <t>-594.415352324673 182.04339627447 -668.086766960865</t>
  </si>
  <si>
    <t>-607.87311855974 214.169983091653 -537.524496808334</t>
  </si>
  <si>
    <t>-629.105658839576 367.567118160645 -518.677440607834</t>
  </si>
  <si>
    <t>-642.117888638601 523.082214057591 -283.678852446257</t>
  </si>
  <si>
    <t>-414.165393731958 523.151899880757 -239.112278853236</t>
  </si>
  <si>
    <t>-600.163233244414 151.925997840478 -536.93049917019</t>
  </si>
  <si>
    <t>-413.003670801658 68.0370581523102 -240.668838429249</t>
  </si>
  <si>
    <t>-588.473192795428 285.702127798509 -102.353760451586</t>
  </si>
  <si>
    <t>-607.141715520988 289.286001592284 312.786224462541</t>
  </si>
  <si>
    <t>-631.195732382258 320.589697587741 774.231470135081</t>
  </si>
  <si>
    <t>-479.565298669879 324.415899897527 827.872830842501</t>
  </si>
  <si>
    <t>-521.81317908663 113.745170122536 -101.721101438678</t>
  </si>
  <si>
    <t>-523.644303524205 93.8554861419884 313.373649988406</t>
  </si>
  <si>
    <t>-558.331924815827 43.229619399438 772.209910528577</t>
  </si>
  <si>
    <t>-406.212028644179 58.5350872243787 822.300986658586</t>
  </si>
  <si>
    <t>9763-20170724T121018.507188100.bin</t>
  </si>
  <si>
    <t>-555.484099080447 200.374958373925 -100.367689343547</t>
  </si>
  <si>
    <t>-573.09986863252 193.163751648271 -209.432732494412</t>
  </si>
  <si>
    <t>-583.52938577931 189.455858361845 -301.64608146186</t>
  </si>
  <si>
    <t>-592.036718809785 186.690880869864 -385.061546552989</t>
  </si>
  <si>
    <t>-599.046567050294 184.584522303549 -468.6350967847</t>
  </si>
  <si>
    <t>-607.622379359978 182.158904081969 -590.968709045891</t>
  </si>
  <si>
    <t>-594.006061547952 182.122730098803 -668.136116402529</t>
  </si>
  <si>
    <t>-607.825841125605 214.330961071246 -537.6284344595</t>
  </si>
  <si>
    <t>-629.716335348017 367.676732302434 -519.153245130527</t>
  </si>
  <si>
    <t>-642.646483902547 523.646165981062 -284.451588042422</t>
  </si>
  <si>
    <t>-414.51966209766 525.033881953946 -240.807873476782</t>
  </si>
  <si>
    <t>-599.892861605298 152.115906622955 -536.951058318896</t>
  </si>
  <si>
    <t>-412.502411992629 67.7464614088915 -240.349492598779</t>
  </si>
  <si>
    <t>-589.049996161259 286.204188209234 -102.411106653451</t>
  </si>
  <si>
    <t>-607.604646997114 289.592777819719 312.735653489076</t>
  </si>
  <si>
    <t>-631.185303681883 320.640648478144 774.229251001045</t>
  </si>
  <si>
    <t>-479.534326934067 324.30326258999 827.823880975153</t>
  </si>
  <si>
    <t>-522.112126735178 114.468116825149 -101.7119930058</t>
  </si>
  <si>
    <t>-523.76829016379 94.357713252808 313.372930605769</t>
  </si>
  <si>
    <t>-558.379387593754 43.1711220654161 772.171623449647</t>
  </si>
  <si>
    <t>-406.197166818889 58.1116868519257 822.183143266207</t>
  </si>
  <si>
    <t>9763-20170724T121018.540275900.bin</t>
  </si>
  <si>
    <t>-555.593635221555 200.769664259837 -100.380400756027</t>
  </si>
  <si>
    <t>-573.193689430113 193.53685057822 -209.446626287498</t>
  </si>
  <si>
    <t>-583.553101041915 189.77844980083 -301.665834800851</t>
  </si>
  <si>
    <t>-591.97516957925 186.952595598531 -385.087802537411</t>
  </si>
  <si>
    <t>-598.878760351252 184.770008304999 -468.6683363657</t>
  </si>
  <si>
    <t>-607.276857392569 182.215909114396 -591.011619717512</t>
  </si>
  <si>
    <t>-593.595696598809 182.146987396256 -668.16754220133</t>
  </si>
  <si>
    <t>-607.614702435849 214.436263632218 -537.701672676613</t>
  </si>
  <si>
    <t>-629.914055470727 367.755198646463 -519.420838001585</t>
  </si>
  <si>
    <t>-642.794099748924 524.122429227304 -284.980869794281</t>
  </si>
  <si>
    <t>-414.634833437102 526.173906466207 -241.533854737864</t>
  </si>
  <si>
    <t>-599.569113246171 152.23657000045 -536.955175511796</t>
  </si>
  <si>
    <t>-411.837362689514 67.6628723217154 -240.287607287384</t>
  </si>
  <si>
    <t>-589.200025689598 286.522724460057 -102.437343567206</t>
  </si>
  <si>
    <t>-607.762087984707 289.844683211922 312.709652710642</t>
  </si>
  <si>
    <t>-631.187816658181 320.679112139173 774.223459127252</t>
  </si>
  <si>
    <t>-479.526017592469 324.369418109727 827.785735546835</t>
  </si>
  <si>
    <t>-522.184816907794 114.978278377167 -101.708345091051</t>
  </si>
  <si>
    <t>-523.792549259358 94.7099248679033 313.368967632279</t>
  </si>
  <si>
    <t>-558.419042306135 43.2555857083466 772.144494918844</t>
  </si>
  <si>
    <t>-406.274682156108 58.6547467337223 822.132400771607</t>
  </si>
  <si>
    <t>9763-20170724T121018.574393000.bin</t>
  </si>
  <si>
    <t>-555.602585247293 201.15127330779 -100.376941460241</t>
  </si>
  <si>
    <t>-573.194423836263 193.891489557654 -209.442551304646</t>
  </si>
  <si>
    <t>-583.49184452368 190.083888782171 -301.666756832293</t>
  </si>
  <si>
    <t>-591.836351551418 187.200873949063 -385.09456004601</t>
  </si>
  <si>
    <t>-598.641821858588 184.94765269039 -468.681196637334</t>
  </si>
  <si>
    <t>-606.874484316245 182.274977129866 -591.033352849525</t>
  </si>
  <si>
    <t>-593.139084767988 182.194040501688 -668.179514411596</t>
  </si>
  <si>
    <t>-607.343210522014 214.539573939346 -537.75082438161</t>
  </si>
  <si>
    <t>-630.026889471701 367.818047337707 -519.661936626909</t>
  </si>
  <si>
    <t>-643.038405384262 524.731683565983 -285.594813295495</t>
  </si>
  <si>
    <t>-414.876290923883 527.274441252537 -242.187992666253</t>
  </si>
  <si>
    <t>-599.180972066539 152.355775295247 -536.941713806649</t>
  </si>
  <si>
    <t>-410.971220143479 67.6188971119268 -240.259862502338</t>
  </si>
  <si>
    <t>-589.250392443947 286.837247577804 -102.446255269382</t>
  </si>
  <si>
    <t>-607.877808520575 290.048604551171 312.698760338828</t>
  </si>
  <si>
    <t>-631.188574014128 320.733376058188 774.213799116138</t>
  </si>
  <si>
    <t>-479.513860085039 324.448882801266 827.737581526627</t>
  </si>
  <si>
    <t>-522.138013309372 115.421914875079 -101.698695880352</t>
  </si>
  <si>
    <t>-523.759148377455 94.9808663576819 313.370166558549</t>
  </si>
  <si>
    <t>-558.434653032613 43.2704139078639 772.116721830828</t>
  </si>
  <si>
    <t>-406.353163455606 59.3533923457683 822.08065436986</t>
  </si>
  <si>
    <t>9763-20170724T121018.639566200.bin</t>
  </si>
  <si>
    <t>-555.235280606681 201.896953761279 -100.401565188204</t>
  </si>
  <si>
    <t>-572.784774575521 194.578857733095 -209.470224565646</t>
  </si>
  <si>
    <t>-582.967289039927 190.659333245224 -301.702432860536</t>
  </si>
  <si>
    <t>-591.177688268449 187.644197280212 -385.138905453234</t>
  </si>
  <si>
    <t>-597.820150633 185.228948035161 -468.734124630407</t>
  </si>
  <si>
    <t>-605.784279427416 182.28509912316 -591.097596815764</t>
  </si>
  <si>
    <t>-591.963706778257 182.17398892937 -668.228770390346</t>
  </si>
  <si>
    <t>-606.460146767279 214.655819136719 -537.881897002768</t>
  </si>
  <si>
    <t>-629.660078674371 367.89564099319 -520.115156316813</t>
  </si>
  <si>
    <t>-643.186710432781 525.752936147759 -286.712726434007</t>
  </si>
  <si>
    <t>-414.981579460277 529.245196947794 -243.599753466567</t>
  </si>
  <si>
    <t>-598.119204266307 152.497954403278 -536.929381068455</t>
  </si>
  <si>
    <t>-409.040740778223 67.94624698601 -239.31265326724</t>
  </si>
  <si>
    <t>-589.06621045167 287.483579694239 -102.477083208758</t>
  </si>
  <si>
    <t>-607.931703895214 290.354697665633 312.659571350049</t>
  </si>
  <si>
    <t>-631.169933351416 320.83938303037 774.19489780389</t>
  </si>
  <si>
    <t>-479.485112948428 324.389609250868 827.701478498446</t>
  </si>
  <si>
    <t>-521.565641505234 116.204925937065 -101.689977072777</t>
  </si>
  <si>
    <t>-523.423244836925 95.3563252122444 313.357632887136</t>
  </si>
  <si>
    <t>-558.435438376456 43.2532182130942 772.051695228979</t>
  </si>
  <si>
    <t>-406.366097099372 59.4045767052623 822.030373410952</t>
  </si>
  <si>
    <t>9763-20170724T121018.709784200.bin</t>
  </si>
  <si>
    <t>-554.765012594506 202.37905061392 -100.41999207261</t>
  </si>
  <si>
    <t>-572.26520927733 195.011426335086 -209.493196903796</t>
  </si>
  <si>
    <t>-582.367899951264 191.01756075317 -301.731022493705</t>
  </si>
  <si>
    <t>-590.491223441998 187.919724591129 -385.172917355972</t>
  </si>
  <si>
    <t>-597.033056066979 185.406801677597 -468.773300334184</t>
  </si>
  <si>
    <t>-604.835641079856 182.303878319865 -591.143298966715</t>
  </si>
  <si>
    <t>-590.968453234085 182.202265914144 -668.265947855225</t>
  </si>
  <si>
    <t>-605.681906085948 214.730214572063 -537.963933440302</t>
  </si>
  <si>
    <t>-629.500983886496 367.901935325198 -520.476660676285</t>
  </si>
  <si>
    <t>-643.575495480951 526.083641062783 -287.326306489679</t>
  </si>
  <si>
    <t>-415.295800058738 530.771436749268 -244.724319137569</t>
  </si>
  <si>
    <t>-597.141977442017 152.600615117295 -536.932922875659</t>
  </si>
  <si>
    <t>-407.567826602238 68.819620059116 -238.959640162519</t>
  </si>
  <si>
    <t>-588.666482191083 288.02266850899 -102.510014656701</t>
  </si>
  <si>
    <t>-607.895048015332 290.528529261589 312.61232202435</t>
  </si>
  <si>
    <t>-631.14556596714 321.024595966368 774.154947622865</t>
  </si>
  <si>
    <t>-479.457574786257 324.575228844456 827.652202008482</t>
  </si>
  <si>
    <t>-521.042056516714 116.565852335015 -101.686293787078</t>
  </si>
  <si>
    <t>-522.897111305571 95.4439299169603 313.347495252236</t>
  </si>
  <si>
    <t>-558.328235195735 43.1439305272734 772.023187567458</t>
  </si>
  <si>
    <t>-406.225256942674 58.4724860167967 822.158585718928</t>
  </si>
  <si>
    <t>9763-20170724T121018.741871300.bin</t>
  </si>
  <si>
    <t>-554.597215442773 202.534921811382 -100.412310756033</t>
  </si>
  <si>
    <t>-572.066976162811 195.128116389949 -209.487699676777</t>
  </si>
  <si>
    <t>-582.105271098396 191.090740232259 -301.730623021325</t>
  </si>
  <si>
    <t>-590.155239206642 187.947386295456 -385.178001891405</t>
  </si>
  <si>
    <t>-596.608609219624 185.382899387906 -468.783638254124</t>
  </si>
  <si>
    <t>-604.265816659205 182.197209932317 -591.160728214568</t>
  </si>
  <si>
    <t>-590.391696700346 182.10724569444 -668.28219314953</t>
  </si>
  <si>
    <t>-605.201054910892 214.655975237231 -538.002626370851</t>
  </si>
  <si>
    <t>-629.222741473421 367.81646671827 -520.654250670569</t>
  </si>
  <si>
    <t>-643.950747703497 525.986904022718 -287.536745645509</t>
  </si>
  <si>
    <t>-415.611948238381 531.195036507159 -245.313625957591</t>
  </si>
  <si>
    <t>-596.610858145974 152.533774476377 -536.922847736399</t>
  </si>
  <si>
    <t>-407.095046058669 69.2705616212943 -238.926566909528</t>
  </si>
  <si>
    <t>-588.521622215428 288.296699859828 -102.529830089359</t>
  </si>
  <si>
    <t>-607.871182685283 290.586717065949 312.588197190492</t>
  </si>
  <si>
    <t>-631.139745378016 321.099424031185 774.131688542596</t>
  </si>
  <si>
    <t>-479.447808161657 324.521303963873 827.626299217799</t>
  </si>
  <si>
    <t>-520.852931897672 116.587023230068 -101.660857819307</t>
  </si>
  <si>
    <t>-522.68066375575 95.4050149508871 313.36990006388</t>
  </si>
  <si>
    <t>-558.305808825613 43.1740538152869 772.030366329867</t>
  </si>
  <si>
    <t>-406.218655524841 58.4796845347157 822.220510799194</t>
  </si>
  <si>
    <t>9763-20170724T121018.776054100.bin</t>
  </si>
  <si>
    <t>-554.404760632139 202.685524803156 -100.399864278488</t>
  </si>
  <si>
    <t>-571.828141851975 195.271146974477 -209.482064925729</t>
  </si>
  <si>
    <t>-581.796732280477 191.208774079807 -301.731578758202</t>
  </si>
  <si>
    <t>-589.77191450021 188.034891347054 -385.184857535552</t>
  </si>
  <si>
    <t>-596.139328038507 185.431800643501 -468.795976099147</t>
  </si>
  <si>
    <t>-603.659088424099 182.180454428186 -591.179809227551</t>
  </si>
  <si>
    <t>-589.765566457098 182.126284784721 -668.297816514234</t>
  </si>
  <si>
    <t>-604.686047434174 214.663683271698 -538.038159902976</t>
  </si>
  <si>
    <t>-628.924397649252 367.80245590907 -520.81840394975</t>
  </si>
  <si>
    <t>-644.402754539699 525.842261403981 -287.660983222984</t>
  </si>
  <si>
    <t>-416.023552413535 531.602244876584 -245.729243166566</t>
  </si>
  <si>
    <t>-596.032835351511 152.550893078113 -536.91963786202</t>
  </si>
  <si>
    <t>-406.86791683162 69.7800754202631 -238.581986601384</t>
  </si>
  <si>
    <t>-588.252271154656 288.589952721563 -102.540047411742</t>
  </si>
  <si>
    <t>-607.774031473734 290.702049329235 312.570746304883</t>
  </si>
  <si>
    <t>-631.116766964778 321.196839827736 774.106736330193</t>
  </si>
  <si>
    <t>-479.428329620937 324.765160073434 827.601565530608</t>
  </si>
  <si>
    <t>-520.697983383439 116.635061504729 -101.630362842856</t>
  </si>
  <si>
    <t>-522.481947623103 95.4044862140499 313.398218601768</t>
  </si>
  <si>
    <t>-558.269980480028 43.1296984563626 772.042010601631</t>
  </si>
  <si>
    <t>-406.179564077336 58.2723879639018 822.271710975496</t>
  </si>
  <si>
    <t>9763-20170724T121018.836213700.bin</t>
  </si>
  <si>
    <t>-554.15671822015 203.062755762107 -100.408088223156</t>
  </si>
  <si>
    <t>-571.446656521544 195.628867561543 -209.510236774936</t>
  </si>
  <si>
    <t>-581.267763641059 191.505414863417 -301.772820896215</t>
  </si>
  <si>
    <t>-589.097601182919 188.25771123159 -385.23707365883</t>
  </si>
  <si>
    <t>-595.308691530936 185.563259904658 -468.857044561062</t>
  </si>
  <si>
    <t>-602.589001782885 182.159621411246 -591.251269394577</t>
  </si>
  <si>
    <t>-588.735444673982 182.207404699073 -668.376355982784</t>
  </si>
  <si>
    <t>-603.8080950479 214.696343468547 -538.146486991342</t>
  </si>
  <si>
    <t>-628.7089384422 367.753206150308 -521.122607998607</t>
  </si>
  <si>
    <t>-645.3796073281 525.440115309845 -287.808367987695</t>
  </si>
  <si>
    <t>-417.033773246313 531.990066441791 -245.810319641142</t>
  </si>
  <si>
    <t>-594.980865714353 152.609664465986 -536.945002005453</t>
  </si>
  <si>
    <t>-406.890477631427 71.3369086976504 -238.272942600626</t>
  </si>
  <si>
    <t>-587.835586193295 289.24608884705 -102.605813320557</t>
  </si>
  <si>
    <t>-607.574013259971 291.03800456523 312.496358993078</t>
  </si>
  <si>
    <t>-631.112029501756 321.365990746972 774.049139913908</t>
  </si>
  <si>
    <t>-479.419579563041 324.785431612063 827.542421496464</t>
  </si>
  <si>
    <t>-520.640515326394 116.785191545132 -101.589545993601</t>
  </si>
  <si>
    <t>-522.310149932242 95.2953549470353 313.426096985758</t>
  </si>
  <si>
    <t>-558.12966517263 42.9986647553278 772.101649036833</t>
  </si>
  <si>
    <t>-406.003119603037 57.1699215895994 822.505333146345</t>
  </si>
  <si>
    <t>9763-20170724T121018.905008300.bin</t>
  </si>
  <si>
    <t>-554.442021276024 203.441666991715 -100.418548662248</t>
  </si>
  <si>
    <t>-571.601964492288 195.993172182143 -209.540338901496</t>
  </si>
  <si>
    <t>-581.297476550228 191.812195812748 -301.813482577623</t>
  </si>
  <si>
    <t>-589.009005841205 188.49451650752 -385.286025758803</t>
  </si>
  <si>
    <t>-595.097948552868 185.712828570758 -468.912167142331</t>
  </si>
  <si>
    <t>-602.196429475168 182.162912250036 -591.312840013587</t>
  </si>
  <si>
    <t>-588.403022521721 182.293410514364 -668.448718184459</t>
  </si>
  <si>
    <t>-603.541063542309 214.756543058291 -538.24599086</t>
  </si>
  <si>
    <t>-628.693854028665 367.794779207668 -521.41029824964</t>
  </si>
  <si>
    <t>-647.175625753011 524.779198586482 -287.759044058947</t>
  </si>
  <si>
    <t>-418.911646644143 531.972060074814 -245.423170430406</t>
  </si>
  <si>
    <t>-594.622301457424 152.684623223384 -536.963026472478</t>
  </si>
  <si>
    <t>-407.398180015255 73.0641244954863 -238.483082729839</t>
  </si>
  <si>
    <t>-588.069003493853 289.797392725687 -102.682897116121</t>
  </si>
  <si>
    <t>-607.842729011496 291.410512062065 312.418214553715</t>
  </si>
  <si>
    <t>-631.131007683598 321.523992236694 773.992422909836</t>
  </si>
  <si>
    <t>-479.421880472689 324.8716051365 827.443000735683</t>
  </si>
  <si>
    <t>-520.989260162441 116.975808425927 -101.545908830836</t>
  </si>
  <si>
    <t>-522.486463379352 95.4487444895312 313.468466476445</t>
  </si>
  <si>
    <t>-558.028302359872 43.0228477264125 772.188503591111</t>
  </si>
  <si>
    <t>-405.976389462654 57.5083023796403 822.727897075308</t>
  </si>
  <si>
    <t>9763-20170724T121018.943109200.bin</t>
  </si>
  <si>
    <t>-554.730833079102 203.565907308305 -100.412222929262</t>
  </si>
  <si>
    <t>-571.836295096288 196.114558591078 -209.542322807856</t>
  </si>
  <si>
    <t>-581.496065148892 191.902379853258 -301.817908578131</t>
  </si>
  <si>
    <t>-589.180197300757 188.545565731743 -385.291431165335</t>
  </si>
  <si>
    <t>-595.24731681266 185.71409212291 -468.917364089801</t>
  </si>
  <si>
    <t>-602.320536203895 182.080059039852 -591.317110548179</t>
  </si>
  <si>
    <t>-588.555926667029 182.207537030984 -668.458017792372</t>
  </si>
  <si>
    <t>-603.693096913474 214.707675455979 -538.271863478437</t>
  </si>
  <si>
    <t>-628.898092826265 367.753646382266 -521.52922590225</t>
  </si>
  <si>
    <t>-648.262150735267 524.348083066231 -287.687950188556</t>
  </si>
  <si>
    <t>-420.048804764163 531.856502807691 -245.134419264786</t>
  </si>
  <si>
    <t>-594.740732298998 152.64133019892 -536.946468479408</t>
  </si>
  <si>
    <t>-407.492520692153 73.3297940484836 -238.27013334238</t>
  </si>
  <si>
    <t>-588.358721569572 289.952096446383 -102.706423601011</t>
  </si>
  <si>
    <t>-608.123027958372 291.508988018936 312.395426131951</t>
  </si>
  <si>
    <t>-631.161170692144 321.562128664098 773.972767810693</t>
  </si>
  <si>
    <t>-479.438019167662 324.789054459382 827.39081220128</t>
  </si>
  <si>
    <t>-521.288993290219 117.095740556654 -101.524251296573</t>
  </si>
  <si>
    <t>-522.623739522575 95.5571593272875 313.490104494612</t>
  </si>
  <si>
    <t>-558.028829512637 43.1118129102922 772.217010009352</t>
  </si>
  <si>
    <t>-406.010795197367 57.8998605128093 822.770570223981</t>
  </si>
  <si>
    <t>9763-20170724T121019.007201600.bin</t>
  </si>
  <si>
    <t>-555.517142185901 203.74812148754 -100.421573597691</t>
  </si>
  <si>
    <t>-572.570496010218 196.278696225077 -209.558551129482</t>
  </si>
  <si>
    <t>-582.17651396325 191.972410331929 -301.835550485483</t>
  </si>
  <si>
    <t>-589.810274793483 188.497465668479 -385.308682431373</t>
  </si>
  <si>
    <t>-595.82682585612 185.514609876216 -468.933053313271</t>
  </si>
  <si>
    <t>-602.826989947388 181.62365358054 -591.329080442595</t>
  </si>
  <si>
    <t>-589.055959192657 181.629179272176 -668.469067652838</t>
  </si>
  <si>
    <t>-604.246691769109 214.360280819179 -538.35253570223</t>
  </si>
  <si>
    <t>-629.500386333915 367.422555998434 -521.873605430968</t>
  </si>
  <si>
    <t>-650.789135601558 523.11504307333 -287.597651516257</t>
  </si>
  <si>
    <t>-422.669143903395 531.265148789305 -244.663100200971</t>
  </si>
  <si>
    <t>-595.264071819999 152.301624404658 -536.89313105823</t>
  </si>
  <si>
    <t>-407.955023777416 73.4451492098774 -238.045170645122</t>
  </si>
  <si>
    <t>-589.249170580423 290.143431468204 -102.757198508344</t>
  </si>
  <si>
    <t>-608.746206437543 291.702232405387 312.357258126747</t>
  </si>
  <si>
    <t>-631.200405740857 321.584257404483 773.956164845047</t>
  </si>
  <si>
    <t>-479.449190066131 324.617540797008 827.305786868575</t>
  </si>
  <si>
    <t>-521.958670811111 117.29603493006 -101.519119568829</t>
  </si>
  <si>
    <t>-523.017002408246 95.7415413170838 313.495190743919</t>
  </si>
  <si>
    <t>-558.043642240239 43.1823157392428 772.237653991694</t>
  </si>
  <si>
    <t>-406.042370417304 58.2827912322516 822.749160337115</t>
  </si>
  <si>
    <t>9763-20170724T121019.039286300.bin</t>
  </si>
  <si>
    <t>-555.949003971322 203.754974767679 -100.457416851967</t>
  </si>
  <si>
    <t>-573.01301023618 196.268418920321 -209.591587976608</t>
  </si>
  <si>
    <t>-582.607772083545 191.918549620655 -301.86755013828</t>
  </si>
  <si>
    <t>-590.223790356725 188.391327547606 -385.340148027372</t>
  </si>
  <si>
    <t>-596.215658977946 185.342869175005 -468.964024233581</t>
  </si>
  <si>
    <t>-603.172704480828 181.340660250961 -591.358964292363</t>
  </si>
  <si>
    <t>-589.38637971407 181.266898892488 -668.496084167617</t>
  </si>
  <si>
    <t>-604.614555926369 214.124913103803 -538.41225389484</t>
  </si>
  <si>
    <t>-629.906333017301 367.189107530634 -522.07218156811</t>
  </si>
  <si>
    <t>-652.06236961184 522.42693440305 -287.57509474195</t>
  </si>
  <si>
    <t>-423.948742363143 531.034609443563 -244.696209617585</t>
  </si>
  <si>
    <t>-595.625548751467 152.068374781829 -536.893866281564</t>
  </si>
  <si>
    <t>-408.353076867345 73.3771543091998 -238.03974281448</t>
  </si>
  <si>
    <t>-589.761655652046 290.12376641808 -102.789760486025</t>
  </si>
  <si>
    <t>-609.033577067855 291.714866654379 312.335101856315</t>
  </si>
  <si>
    <t>-631.222337376145 321.576494129929 773.951141468919</t>
  </si>
  <si>
    <t>-479.458804799272 324.621628353666 827.265246992189</t>
  </si>
  <si>
    <t>-522.313184487234 117.294199064857 -101.543585874974</t>
  </si>
  <si>
    <t>-523.182932972071 95.8172293402513 313.47519355027</t>
  </si>
  <si>
    <t>-558.052480707673 43.1640097573036 772.23391956145</t>
  </si>
  <si>
    <t>-406.019378836994 58.0706500602155 822.707244401623</t>
  </si>
  <si>
    <t>9763-20170724T121019.076392900.bin</t>
  </si>
  <si>
    <t>-556.372913188174 203.712937843583 -100.4949713659</t>
  </si>
  <si>
    <t>-573.45172232658 196.200257323484 -209.625177313922</t>
  </si>
  <si>
    <t>-583.043018985547 191.805514424047 -301.899187645052</t>
  </si>
  <si>
    <t>-590.650157934202 188.226747864148 -385.370593122822</t>
  </si>
  <si>
    <t>-596.627561848511 185.11678422692 -468.993228920257</t>
  </si>
  <si>
    <t>-603.558030645753 181.012538282762 -591.386117961651</t>
  </si>
  <si>
    <t>-589.744851034569 180.858922039682 -668.518439161935</t>
  </si>
  <si>
    <t>-605.022059739158 213.839480445276 -538.466432436162</t>
  </si>
  <si>
    <t>-630.391483049139 366.914812533222 -522.271147149519</t>
  </si>
  <si>
    <t>-653.355415947201 521.685426597699 -287.543211215714</t>
  </si>
  <si>
    <t>-425.233829914244 530.778444136111 -244.806941949537</t>
  </si>
  <si>
    <t>-596.011938815959 151.787438186149 -536.895865725405</t>
  </si>
  <si>
    <t>-408.856828175329 73.3114601955976 -237.898355598337</t>
  </si>
  <si>
    <t>-590.245576990217 290.061889457886 -102.831331471271</t>
  </si>
  <si>
    <t>-609.284966777612 291.729515900403 312.304002810402</t>
  </si>
  <si>
    <t>-631.232282600314 321.586059353456 773.944176600598</t>
  </si>
  <si>
    <t>-479.456753974322 324.523742748189 827.229862501867</t>
  </si>
  <si>
    <t>-522.67441132731 117.254282081905 -101.567315596518</t>
  </si>
  <si>
    <t>-523.333338413972 95.8792679222552 313.457125253635</t>
  </si>
  <si>
    <t>-558.069305782754 43.1507734052834 772.227759365239</t>
  </si>
  <si>
    <t>-406.023171197654 58.1118621521528 822.645581893313</t>
  </si>
  <si>
    <t>9763-20170724T121019.138554000.bin</t>
  </si>
  <si>
    <t>-557.169177109637 203.637961112687 -100.536304837305</t>
  </si>
  <si>
    <t>-574.31419230532 196.065557457464 -209.651865285032</t>
  </si>
  <si>
    <t>-583.926437726702 191.576561392371 -301.919299433233</t>
  </si>
  <si>
    <t>-591.539155382808 187.893095024553 -385.385510400734</t>
  </si>
  <si>
    <t>-597.51010974469 184.658014256875 -469.003728821345</t>
  </si>
  <si>
    <t>-604.418599668029 180.347990104875 -591.39101836641</t>
  </si>
  <si>
    <t>-590.55690130928 180.07725274163 -668.514111790619</t>
  </si>
  <si>
    <t>-605.929035129279 213.258582702243 -538.524657820858</t>
  </si>
  <si>
    <t>-631.61492004603 366.312019569255 -522.693731496885</t>
  </si>
  <si>
    <t>-655.909743233632 520.436527765886 -287.674550597322</t>
  </si>
  <si>
    <t>-427.771938600782 530.308579045109 -245.198807226415</t>
  </si>
  <si>
    <t>-596.845316226573 151.219914775904 -536.852524411953</t>
  </si>
  <si>
    <t>-409.875261789795 73.1656407713713 -237.404450956843</t>
  </si>
  <si>
    <t>-591.188144012308 289.870745168045 -102.87229207533</t>
  </si>
  <si>
    <t>-609.72780667488 291.839130304742 312.284361706715</t>
  </si>
  <si>
    <t>-631.273018537816 321.571666601514 773.938803776219</t>
  </si>
  <si>
    <t>-479.468536285694 324.479771058005 827.143768578052</t>
  </si>
  <si>
    <t>-523.323521201609 117.350337248414 -101.603609974635</t>
  </si>
  <si>
    <t>-523.660542796303 96.1250551700073 313.428836376902</t>
  </si>
  <si>
    <t>-558.145541342067 43.1976533438865 772.188012095468</t>
  </si>
  <si>
    <t>-406.09063239747 58.5739593146347 822.454451872486</t>
  </si>
  <si>
    <t>9763-20170724T121019.207302000.bin</t>
  </si>
  <si>
    <t>-557.884882918632 203.640281543311 -100.576536597927</t>
  </si>
  <si>
    <t>-575.174295936596 196.003998573299 -209.664904467683</t>
  </si>
  <si>
    <t>-584.869587157666 191.425954240866 -301.91932114992</t>
  </si>
  <si>
    <t>-592.542603193473 187.6456169953 -385.375684339845</t>
  </si>
  <si>
    <t>-598.560091848695 184.297803145801 -468.986225782481</t>
  </si>
  <si>
    <t>-605.522290644018 179.804891445604 -591.363752845605</t>
  </si>
  <si>
    <t>-591.653314075524 179.477728455474 -668.485478752181</t>
  </si>
  <si>
    <t>-607.071620023059 212.785201931134 -538.541964797133</t>
  </si>
  <si>
    <t>-633.228487360832 365.79479815403 -523.067629642111</t>
  </si>
  <si>
    <t>-658.621738347956 518.82692333659 -287.451544889829</t>
  </si>
  <si>
    <t>-430.526241888352 529.545618734799 -244.953816566175</t>
  </si>
  <si>
    <t>-597.863115219671 150.76728746673 -536.789049362185</t>
  </si>
  <si>
    <t>-411.100253692102 73.0295360931777 -236.804721257716</t>
  </si>
  <si>
    <t>-592.04401011169 289.665796242756 -102.9018943896</t>
  </si>
  <si>
    <t>-610.102983270551 291.878219725123 312.27464662025</t>
  </si>
  <si>
    <t>-631.299631005853 321.487125818523 773.952434905917</t>
  </si>
  <si>
    <t>-479.476943292906 324.334406520869 827.108766945533</t>
  </si>
  <si>
    <t>-523.919965232251 117.529117225661 -101.655615695334</t>
  </si>
  <si>
    <t>-524.01069064116 96.5199729059887 313.388056285921</t>
  </si>
  <si>
    <t>-558.240056837312 43.2425074906075 772.116055748962</t>
  </si>
  <si>
    <t>-406.163291147607 58.9650389167641 822.208781830474</t>
  </si>
  <si>
    <t>9763-20170724T121019.242394500.bin</t>
  </si>
  <si>
    <t>-558.160157111295 203.617875590026 -100.60705718269</t>
  </si>
  <si>
    <t>-575.515345947668 195.939350494305 -209.681954422711</t>
  </si>
  <si>
    <t>-585.262194899442 191.325616168728 -301.929177575749</t>
  </si>
  <si>
    <t>-592.980063020927 187.51264172813 -385.379877885452</t>
  </si>
  <si>
    <t>-599.040908047032 184.131773776426 -468.986020345814</t>
  </si>
  <si>
    <t>-606.064818627843 179.590297465394 -591.358128397268</t>
  </si>
  <si>
    <t>-592.237126384672 179.266438639372 -668.48728943259</t>
  </si>
  <si>
    <t>-607.607345655885 212.588925181005 -538.547654964609</t>
  </si>
  <si>
    <t>-633.914010769102 365.579716503529 -523.162927738987</t>
  </si>
  <si>
    <t>-660.12057216472 517.730963494539 -287.06586459747</t>
  </si>
  <si>
    <t>-432.011933753488 529.157117035795 -244.823264091561</t>
  </si>
  <si>
    <t>-598.358223506697 150.577277046732 -536.777129333359</t>
  </si>
  <si>
    <t>-411.586718477632 73.0469026559335 -236.845205529962</t>
  </si>
  <si>
    <t>-592.372391537964 289.54334224117 -102.926039802801</t>
  </si>
  <si>
    <t>-610.188625596359 291.898959841211 312.260210772848</t>
  </si>
  <si>
    <t>-631.2794557873 321.498477167763 773.953659719499</t>
  </si>
  <si>
    <t>-479.45717014787 324.560811662882 827.099183264879</t>
  </si>
  <si>
    <t>-524.132928097408 117.588118886111 -101.676250098408</t>
  </si>
  <si>
    <t>-524.139219985062 96.6662356872539 313.371749279211</t>
  </si>
  <si>
    <t>-558.259651337963 43.1477721956314 772.076579901486</t>
  </si>
  <si>
    <t>-406.09370095598 58.2169353305308 822.099220802706</t>
  </si>
  <si>
    <t>9763-20170724T121019.308578600.bin</t>
  </si>
  <si>
    <t>-558.444989357801 203.486140399294 -100.63500245161</t>
  </si>
  <si>
    <t>-575.922833753923 195.724376521055 -209.684460408792</t>
  </si>
  <si>
    <t>-585.800072584515 191.07233529886 -301.915929043172</t>
  </si>
  <si>
    <t>-593.645707761721 187.237427296208 -385.353687633384</t>
  </si>
  <si>
    <t>-599.843715021795 183.849741917032 -468.949372724808</t>
  </si>
  <si>
    <t>-607.078187644112 179.314859073764 -591.309641293805</t>
  </si>
  <si>
    <t>-593.444992383633 179.062275344 -668.473699343854</t>
  </si>
  <si>
    <t>-608.580377918367 212.302876461884 -538.491399081182</t>
  </si>
  <si>
    <t>-635.175371543532 365.242372884488 -523.036331221466</t>
  </si>
  <si>
    <t>-662.60218829316 515.487304236097 -285.859569309422</t>
  </si>
  <si>
    <t>-434.433337614841 528.308219943554 -244.349310233582</t>
  </si>
  <si>
    <t>-599.227142247104 150.306578998136 -536.746634424402</t>
  </si>
  <si>
    <t>-411.854276659767 73.0056062276344 -237.037668971001</t>
  </si>
  <si>
    <t>-592.701327577196 289.278985641604 -102.958125619428</t>
  </si>
  <si>
    <t>-610.174117434171 291.880592183517 312.241275227689</t>
  </si>
  <si>
    <t>-631.259929302826 321.530276043119 773.943885179934</t>
  </si>
  <si>
    <t>-479.435893121951 324.649813624193 827.081024959121</t>
  </si>
  <si>
    <t>-524.373445034413 117.605258745401 -101.701925171677</t>
  </si>
  <si>
    <t>-524.31354535564 96.9197594863763 313.358028365333</t>
  </si>
  <si>
    <t>-558.363710231356 43.2993581425324 772.02610806541</t>
  </si>
  <si>
    <t>-406.264873317077 59.4977568452996 821.899723069294</t>
  </si>
  <si>
    <t>9763-20170724T121019.342670000.bin</t>
  </si>
  <si>
    <t>-558.434934576036 203.325940394168 -100.636085839192</t>
  </si>
  <si>
    <t>-575.987330403735 195.520660630415 -209.670513618094</t>
  </si>
  <si>
    <t>-585.962431675871 190.864302101988 -301.891126431758</t>
  </si>
  <si>
    <t>-593.909525213455 187.039768332676 -385.31985055889</t>
  </si>
  <si>
    <t>-600.221818458411 183.676955738958 -468.907995254945</t>
  </si>
  <si>
    <t>-607.636695602921 179.196158011991 -591.25937058278</t>
  </si>
  <si>
    <t>-594.140668698635 178.990250862548 -668.447754594225</t>
  </si>
  <si>
    <t>-609.103352520712 212.154509365045 -538.421608070273</t>
  </si>
  <si>
    <t>-635.880976130507 365.044061048312 -522.838590963542</t>
  </si>
  <si>
    <t>-663.664248579612 514.499282960992 -285.204782442687</t>
  </si>
  <si>
    <t>-435.464528688131 527.77772207451 -244.009169537427</t>
  </si>
  <si>
    <t>-599.662953197656 150.169806190391 -536.723790843389</t>
  </si>
  <si>
    <t>-411.716092924023 72.8548964360584 -237.302607416886</t>
  </si>
  <si>
    <t>-592.750685876733 289.074019877405 -102.958544849571</t>
  </si>
  <si>
    <t>-610.128733017757 291.799548291225 312.243989285889</t>
  </si>
  <si>
    <t>-631.252814215939 321.527381532286 773.940767238423</t>
  </si>
  <si>
    <t>-479.429471011464 324.627552116391 827.080973645532</t>
  </si>
  <si>
    <t>-524.302170160569 117.488700464029 -101.708717845469</t>
  </si>
  <si>
    <t>-524.333173656387 96.8535208352359 313.353672385203</t>
  </si>
  <si>
    <t>-558.371817143109 43.259038176679 772.017142968227</t>
  </si>
  <si>
    <t>-406.231927922354 59.1536084757463 821.863198077938</t>
  </si>
  <si>
    <t>9763-20170724T121019.406385400.bin</t>
  </si>
  <si>
    <t>-558.303571823884 203.006285717862 -100.632811413042</t>
  </si>
  <si>
    <t>-575.981503192395 195.096409902197 -209.639345179996</t>
  </si>
  <si>
    <t>-586.161006294559 190.444935555777 -301.837906638314</t>
  </si>
  <si>
    <t>-594.329096255646 186.663605867995 -385.247256469163</t>
  </si>
  <si>
    <t>-600.897678431045 183.385484662833 -468.818983168085</t>
  </si>
  <si>
    <t>-608.723984593881 179.07622085981 -591.150883899815</t>
  </si>
  <si>
    <t>-595.481598578698 178.987337952267 -668.383356165074</t>
  </si>
  <si>
    <t>-610.094687904154 211.948172386475 -538.256695526795</t>
  </si>
  <si>
    <t>-637.198326047169 364.752672814164 -522.288779652512</t>
  </si>
  <si>
    <t>-664.953505860247 512.925120580925 -283.849642320776</t>
  </si>
  <si>
    <t>-436.775839257667 526.700554961523 -242.694959410014</t>
  </si>
  <si>
    <t>-600.485009706292 149.986226295746 -536.688751844406</t>
  </si>
  <si>
    <t>-410.911064533567 72.6938511603266 -237.568846509205</t>
  </si>
  <si>
    <t>-592.854340804108 288.639042367283 -102.954628437109</t>
  </si>
  <si>
    <t>-609.909649595301 291.558802579862 312.259988460623</t>
  </si>
  <si>
    <t>-631.198964465666 321.513839111628 773.947089243493</t>
  </si>
  <si>
    <t>-479.391562741246 324.661983643486 827.130063483291</t>
  </si>
  <si>
    <t>-523.94529949133 117.319482359214 -101.698729629993</t>
  </si>
  <si>
    <t>-524.253283550155 96.7336729606245 313.365963603181</t>
  </si>
  <si>
    <t>-558.399938307368 43.2359371204773 772.015398284154</t>
  </si>
  <si>
    <t>-406.261404803974 59.3414112522532 821.798044998341</t>
  </si>
  <si>
    <t>9763-20170724T121019.443483500.bin</t>
  </si>
  <si>
    <t>-558.199026827024 202.858299001969 -100.614402437176</t>
  </si>
  <si>
    <t>-575.925987124263 194.868999952108 -209.607265260518</t>
  </si>
  <si>
    <t>-586.204906509356 190.203051437083 -301.794057745845</t>
  </si>
  <si>
    <t>-594.484119148259 186.42928451481 -385.192744972694</t>
  </si>
  <si>
    <t>-601.184368727161 183.181205644591 -468.755228314925</t>
  </si>
  <si>
    <t>-609.224680869969 178.941333561486 -591.075724819021</t>
  </si>
  <si>
    <t>-596.088439233444 178.936883182768 -668.326342668655</t>
  </si>
  <si>
    <t>-610.537594608818 211.777916303038 -538.158133913833</t>
  </si>
  <si>
    <t>-637.816084788505 364.521248866545 -522.000198563341</t>
  </si>
  <si>
    <t>-665.418571638169 512.023087149642 -283.128134103788</t>
  </si>
  <si>
    <t>-437.274042959933 526.165885127758 -241.914183971218</t>
  </si>
  <si>
    <t>-600.855732749959 149.825706041212 -536.646954252737</t>
  </si>
  <si>
    <t>-410.554227406478 72.5503679158755 -237.846122365244</t>
  </si>
  <si>
    <t>-592.924905227953 288.395078597051 -102.947245587435</t>
  </si>
  <si>
    <t>-609.731186553131 291.480857797066 312.276303939611</t>
  </si>
  <si>
    <t>-631.158178697673 321.511139360382 773.953793951064</t>
  </si>
  <si>
    <t>-479.364353277585 324.859490425682 827.163356657537</t>
  </si>
  <si>
    <t>-523.657920044145 117.254076018279 -101.673147214209</t>
  </si>
  <si>
    <t>-524.124027933365 96.7223496877536 313.394162615394</t>
  </si>
  <si>
    <t>-558.41510332158 43.2125238377446 772.022448452375</t>
  </si>
  <si>
    <t>-406.266038747016 59.3327603441219 821.767937726548</t>
  </si>
  <si>
    <t>9763-20170724T121019.474681000.bin</t>
  </si>
  <si>
    <t>-558.044940875912 202.749250681848 -100.5660527477</t>
  </si>
  <si>
    <t>-575.858849264689 194.666608897921 -209.537837317754</t>
  </si>
  <si>
    <t>-586.239478782374 189.988033743603 -301.712459236089</t>
  </si>
  <si>
    <t>-594.619661597212 186.22754981921 -385.101833524111</t>
  </si>
  <si>
    <t>-601.428823038952 183.019103235533 -468.657080205772</t>
  </si>
  <si>
    <t>-609.635889886733 178.865627781222 -590.96946049779</t>
  </si>
  <si>
    <t>-596.611957400197 178.979868236236 -668.238967021352</t>
  </si>
  <si>
    <t>-610.917022667807 211.658658740169 -538.023815236399</t>
  </si>
  <si>
    <t>-638.397423832944 364.349113618845 -521.721546124933</t>
  </si>
  <si>
    <t>-665.742900398014 511.352703680384 -282.512988702046</t>
  </si>
  <si>
    <t>-437.584896071642 525.779747085309 -241.472492694782</t>
  </si>
  <si>
    <t>-601.152414722783 149.717605327402 -536.575790240928</t>
  </si>
  <si>
    <t>-410.21483858666 72.5303541288272 -238.298566854692</t>
  </si>
  <si>
    <t>-592.993104745992 288.193158239241 -102.922339119117</t>
  </si>
  <si>
    <t>-609.497369179924 291.383402787482 312.312604282162</t>
  </si>
  <si>
    <t>-631.121091487163 321.467433918214 773.971769970943</t>
  </si>
  <si>
    <t>-479.339583238445 324.905970043422 827.210648922316</t>
  </si>
  <si>
    <t>-523.27713234833 117.237908350004 -101.628449775022</t>
  </si>
  <si>
    <t>-523.908698485409 96.7984214555172 313.443122894655</t>
  </si>
  <si>
    <t>-558.444256021904 43.2203937162697 772.027978973492</t>
  </si>
  <si>
    <t>-406.250146829493 59.0449849495601 821.730494983489</t>
  </si>
  <si>
    <t>9763-20170724T121019.541860200.bin</t>
  </si>
  <si>
    <t>-557.647121150638 202.527369091692 -100.520838316375</t>
  </si>
  <si>
    <t>-575.66904163903 194.283609635931 -209.446171926143</t>
  </si>
  <si>
    <t>-586.236100008129 189.579230908732 -301.598499172602</t>
  </si>
  <si>
    <t>-594.784630119508 185.836063632248 -384.97141742218</t>
  </si>
  <si>
    <t>-601.760381850514 182.687641023538 -468.515221836714</t>
  </si>
  <si>
    <t>-610.207321925851 178.666970158624 -590.815742452939</t>
  </si>
  <si>
    <t>-597.374027058271 178.967479546381 -668.116490317546</t>
  </si>
  <si>
    <t>-611.453288605388 211.391416292471 -537.827132632123</t>
  </si>
  <si>
    <t>-639.366988412403 363.984298976763 -521.265422345235</t>
  </si>
  <si>
    <t>-665.859378371298 510.265303772421 -281.518607861322</t>
  </si>
  <si>
    <t>-437.598864491174 524.906691981609 -241.129354954977</t>
  </si>
  <si>
    <t>-601.548458910917 149.470933428717 -536.475656649086</t>
  </si>
  <si>
    <t>-409.428297127926 72.1942773148417 -239.40330360205</t>
  </si>
  <si>
    <t>-593.049659280316 287.780095308987 -102.858352193855</t>
  </si>
  <si>
    <t>-608.995331187249 291.089114020182 312.397486281895</t>
  </si>
  <si>
    <t>-631.016895733382 321.420130344779 774.016476370302</t>
  </si>
  <si>
    <t>-479.270957986362 325.306588815949 827.325829583692</t>
  </si>
  <si>
    <t>-522.460290556857 117.147745261366 -101.551303729898</t>
  </si>
  <si>
    <t>-523.21433476063 97.1463647347036 313.541405335585</t>
  </si>
  <si>
    <t>-558.532961642297 43.2689789390608 772.021309268824</t>
  </si>
  <si>
    <t>-406.36518519818 59.7705603735399 821.584189437415</t>
  </si>
  <si>
    <t>9763-20170724T121019.607574300.bin</t>
  </si>
  <si>
    <t>-557.386601247991 201.940127921201 -100.479623323902</t>
  </si>
  <si>
    <t>-575.560561368665 193.588024089443 -209.37152459535</t>
  </si>
  <si>
    <t>-586.318415867513 188.843640471817 -301.499591707018</t>
  </si>
  <si>
    <t>-595.061615541414 185.083991926525 -384.851621085764</t>
  </si>
  <si>
    <t>-602.253754152939 181.939553560721 -468.377209728653</t>
  </si>
  <si>
    <t>-611.039644257579 177.947704469388 -590.654860802732</t>
  </si>
  <si>
    <t>-598.370732291405 178.287770377899 -667.982719665816</t>
  </si>
  <si>
    <t>-612.161714177064 210.655868218846 -537.653443934042</t>
  </si>
  <si>
    <t>-640.186627590677 363.215794857138 -520.936760212893</t>
  </si>
  <si>
    <t>-665.988730633232 509.044027995485 -280.838790874848</t>
  </si>
  <si>
    <t>-437.648365992611 523.728389623775 -240.919131805745</t>
  </si>
  <si>
    <t>-602.207301241988 148.74234621412 -536.347489115961</t>
  </si>
  <si>
    <t>-408.83077117158 71.5070806669482 -240.101639998917</t>
  </si>
  <si>
    <t>-593.184687228735 287.011778723851 -102.793091724006</t>
  </si>
  <si>
    <t>-608.831756482105 290.516217067141 312.472467167289</t>
  </si>
  <si>
    <t>-630.928668441164 321.391686074283 774.053537119151</t>
  </si>
  <si>
    <t>-479.204293611164 325.453124583135 827.411302956363</t>
  </si>
  <si>
    <t>-521.781469167607 116.697232532869 -101.52236164686</t>
  </si>
  <si>
    <t>-522.643409765076 97.1322977010668 313.590892654171</t>
  </si>
  <si>
    <t>-558.597235934676 43.2293188493734 771.991114451487</t>
  </si>
  <si>
    <t>-406.366408892644 59.4599409740526 821.449936048296</t>
  </si>
  <si>
    <t>9763-20170724T121019.640657900.bin</t>
  </si>
  <si>
    <t>-557.278193418021 201.601077665851 -100.475378759924</t>
  </si>
  <si>
    <t>-575.493145678061 193.215994038067 -209.357956047666</t>
  </si>
  <si>
    <t>-586.3221576069 188.448214712189 -301.47649000014</t>
  </si>
  <si>
    <t>-595.143748698881 184.668987735885 -384.819315359014</t>
  </si>
  <si>
    <t>-602.42848424516 181.507003746362 -468.336230680656</t>
  </si>
  <si>
    <t>-611.364993022027 177.492616538635 -590.602081683175</t>
  </si>
  <si>
    <t>-598.779252188754 177.804982249649 -667.943585661271</t>
  </si>
  <si>
    <t>-612.435189478502 210.208805484094 -537.604383850785</t>
  </si>
  <si>
    <t>-640.561056708736 362.738250821984 -520.846285365033</t>
  </si>
  <si>
    <t>-666.006965493964 508.486849871501 -280.661928634217</t>
  </si>
  <si>
    <t>-437.65451612321 523.138081104733 -240.799430375376</t>
  </si>
  <si>
    <t>-602.452225511944 148.299612258463 -536.301365068923</t>
  </si>
  <si>
    <t>-408.515685463328 71.0802525663476 -240.293321391616</t>
  </si>
  <si>
    <t>-593.210106907061 286.581357914163 -102.766545512485</t>
  </si>
  <si>
    <t>-608.821863633932 290.264043329335 312.498804038472</t>
  </si>
  <si>
    <t>-630.907921883497 321.372980388787 774.063967317783</t>
  </si>
  <si>
    <t>-479.188096850775 325.255612517756 827.44778780538</t>
  </si>
  <si>
    <t>-521.536461605724 116.466773978952 -101.524136095616</t>
  </si>
  <si>
    <t>-522.504130351477 96.9687385611796 313.592156895941</t>
  </si>
  <si>
    <t>-558.631378106498 43.2126614863193 771.978693818558</t>
  </si>
  <si>
    <t>-406.415272062057 59.7287651249701 821.388087165619</t>
  </si>
  <si>
    <t>9763-20170724T121019.706935100.bin</t>
  </si>
  <si>
    <t>-557.29927969713 200.837924356754 -100.478920664962</t>
  </si>
  <si>
    <t>-575.50934758195 192.459633083436 -209.362750799923</t>
  </si>
  <si>
    <t>-586.391044386306 187.657981454257 -301.473363124828</t>
  </si>
  <si>
    <t>-595.283884453404 183.832971198241 -384.806594320334</t>
  </si>
  <si>
    <t>-602.664407639192 180.610746243396 -468.312705092875</t>
  </si>
  <si>
    <t>-611.768146058806 176.494251388523 -590.563011316035</t>
  </si>
  <si>
    <t>-599.349298755437 176.69973230629 -667.931751225501</t>
  </si>
  <si>
    <t>-612.775135214611 209.253191694726 -537.590436185813</t>
  </si>
  <si>
    <t>-641.061664060476 361.759104916615 -520.896036937147</t>
  </si>
  <si>
    <t>-666.271109632984 507.56543588476 -280.721840905042</t>
  </si>
  <si>
    <t>-437.899344045096 522.386366977859 -241.033136893354</t>
  </si>
  <si>
    <t>-602.771835557582 147.347924394453 -536.250714208072</t>
  </si>
  <si>
    <t>-408.410766659288 70.2258471676817 -240.319015181224</t>
  </si>
  <si>
    <t>-593.415646464588 285.741634015932 -102.744972996584</t>
  </si>
  <si>
    <t>-608.86780427878 289.700967001891 312.523807565025</t>
  </si>
  <si>
    <t>-630.833292242563 321.415017163466 774.065671152194</t>
  </si>
  <si>
    <t>-479.125803118676 325.434033469556 827.474538370399</t>
  </si>
  <si>
    <t>-521.359325045869 115.753501418279 -101.577669143863</t>
  </si>
  <si>
    <t>-522.557367400176 96.366002281422 313.543119969927</t>
  </si>
  <si>
    <t>-558.649862855016 43.0308299076064 771.971453606937</t>
  </si>
  <si>
    <t>-406.353944985498 58.8954055573381 821.348542520383</t>
  </si>
  <si>
    <t>9763-20170724T121019.740022600.bin</t>
  </si>
  <si>
    <t>-557.414848443777 200.466637265708 -100.482190745099</t>
  </si>
  <si>
    <t>-575.614946651776 192.099108238207 -209.368586873973</t>
  </si>
  <si>
    <t>-586.492478506173 187.274777020171 -301.478546711449</t>
  </si>
  <si>
    <t>-595.384221162569 183.416300707942 -384.810266186009</t>
  </si>
  <si>
    <t>-602.766851234488 180.147828465978 -468.314441253497</t>
  </si>
  <si>
    <t>-611.877911647394 175.949174806434 -590.561264138853</t>
  </si>
  <si>
    <t>-599.535584588427 176.092587035503 -667.942553826551</t>
  </si>
  <si>
    <t>-612.875586537972 208.744571185309 -537.611163966932</t>
  </si>
  <si>
    <t>-641.221016407999 361.246958043633 -521.012731954836</t>
  </si>
  <si>
    <t>-666.53900338671 507.055650284692 -280.851295317367</t>
  </si>
  <si>
    <t>-438.193083563261 521.952508726662 -241.04282675964</t>
  </si>
  <si>
    <t>-602.884572640195 146.838232875031 -536.229567135723</t>
  </si>
  <si>
    <t>-408.60474273631 69.7524013709183 -240.20635546563</t>
  </si>
  <si>
    <t>-593.562971562664 285.344297689815 -102.733485218404</t>
  </si>
  <si>
    <t>-608.927242843703 289.498464053193 312.536631644423</t>
  </si>
  <si>
    <t>-630.803691529815 321.432199313332 774.06338501662</t>
  </si>
  <si>
    <t>-479.09839743373 325.379120497812 827.483834791967</t>
  </si>
  <si>
    <t>-521.458605309694 115.412383509019 -101.5959902606</t>
  </si>
  <si>
    <t>-522.652299098949 96.0835683386799 313.527551729643</t>
  </si>
  <si>
    <t>-558.672180882776 43.0262936680933 771.977284894357</t>
  </si>
  <si>
    <t>-406.362059738149 58.7672944092255 821.350010101566</t>
  </si>
  <si>
    <t>9763-20170724T121019.802792700.bin</t>
  </si>
  <si>
    <t>-557.914008768569 199.847279463777 -100.500395228014</t>
  </si>
  <si>
    <t>-576.085112440467 191.493941387551 -209.392732723708</t>
  </si>
  <si>
    <t>-586.95177238202 186.632913208612 -301.50193223669</t>
  </si>
  <si>
    <t>-595.840621362069 182.722154395085 -384.831621224193</t>
  </si>
  <si>
    <t>-603.22795825718 179.381940662044 -468.332536462842</t>
  </si>
  <si>
    <t>-612.355044103832 175.057295858338 -590.573768759586</t>
  </si>
  <si>
    <t>-600.170770331448 175.113834503075 -667.980281629751</t>
  </si>
  <si>
    <t>-613.310354236322 207.912881156062 -537.660218080257</t>
  </si>
  <si>
    <t>-641.584237889835 360.451987917967 -521.311988425139</t>
  </si>
  <si>
    <t>-667.389534999632 506.47501774842 -281.332780097795</t>
  </si>
  <si>
    <t>-439.120455692755 521.272678366666 -241.049173985927</t>
  </si>
  <si>
    <t>-603.389914586882 145.997030244816 -536.210556066326</t>
  </si>
  <si>
    <t>-409.549545620763 69.2650529108228 -239.863566795362</t>
  </si>
  <si>
    <t>-594.095454573908 284.823671026156 -102.760144257295</t>
  </si>
  <si>
    <t>-609.215157181348 289.25593593335 312.516080564619</t>
  </si>
  <si>
    <t>-630.752698654137 321.474146616527 774.05076649867</t>
  </si>
  <si>
    <t>-479.045421284293 325.465607522553 827.462419520086</t>
  </si>
  <si>
    <t>-521.952752823656 114.715020911833 -101.635191330016</t>
  </si>
  <si>
    <t>-522.98334555411 95.5931954423986 313.498430317546</t>
  </si>
  <si>
    <t>-558.709656105642 42.9984253425735 772.019243210414</t>
  </si>
  <si>
    <t>-406.388894866203 58.6688006144811 821.381640994651</t>
  </si>
  <si>
    <t>9763-20170724T121019.841897200.bin</t>
  </si>
  <si>
    <t>-558.281557565923 199.665447584278 -100.522883212264</t>
  </si>
  <si>
    <t>-576.438871727318 191.311604057945 -209.417339654119</t>
  </si>
  <si>
    <t>-587.307094513702 186.421050392742 -301.525030688238</t>
  </si>
  <si>
    <t>-596.203463482371 182.472224654593 -384.85206143721</t>
  </si>
  <si>
    <t>-603.604892378316 179.082769198215 -468.349693812294</t>
  </si>
  <si>
    <t>-612.760224778326 174.673707056934 -590.585923392531</t>
  </si>
  <si>
    <t>-600.643413505931 174.690909433879 -668.002802960521</t>
  </si>
  <si>
    <t>-613.68443321978 207.568800352742 -537.696294388175</t>
  </si>
  <si>
    <t>-641.903643959949 360.141027159761 -521.523059107576</t>
  </si>
  <si>
    <t>-667.914193537965 506.222902556134 -281.602016046545</t>
  </si>
  <si>
    <t>-439.692189540219 520.912056295656 -241.012817376566</t>
  </si>
  <si>
    <t>-603.801465776788 145.647924590794 -536.203047834974</t>
  </si>
  <si>
    <t>-410.193405129017 69.0889514826461 -239.577256942815</t>
  </si>
  <si>
    <t>-594.45655310433 284.683606872579 -102.788092522148</t>
  </si>
  <si>
    <t>-609.394697652434 289.214583070222 312.493673646556</t>
  </si>
  <si>
    <t>-630.734366825953 321.486649695525 774.042413478672</t>
  </si>
  <si>
    <t>-479.02167713961 325.364454410021 827.446934758347</t>
  </si>
  <si>
    <t>-522.332874334092 114.524284766924 -101.649141935008</t>
  </si>
  <si>
    <t>-523.228715187903 95.46674489323 313.487731925289</t>
  </si>
  <si>
    <t>-558.742255475448 43.0492161513209 772.043807718976</t>
  </si>
  <si>
    <t>-406.522710868794 59.7484180486092 821.381117446007</t>
  </si>
  <si>
    <t>9763-20170724T121019.904066400.bin</t>
  </si>
  <si>
    <t>-559.178540067699 199.43966607892 -100.565079806235</t>
  </si>
  <si>
    <t>-577.309379990014 191.08885186985 -209.46420071069</t>
  </si>
  <si>
    <t>-588.180519983484 186.109803519775 -301.566697112116</t>
  </si>
  <si>
    <t>-597.092399305443 182.04573753084 -384.886585006297</t>
  </si>
  <si>
    <t>-604.52361178486 178.505392830516 -468.375338970534</t>
  </si>
  <si>
    <t>-613.739810655878 173.836315914561 -590.597229495702</t>
  </si>
  <si>
    <t>-601.731139810417 173.728218687864 -668.030974674359</t>
  </si>
  <si>
    <t>-614.582797874298 206.85237377035 -537.781935204006</t>
  </si>
  <si>
    <t>-642.671107256049 359.494609947847 -522.038951645889</t>
  </si>
  <si>
    <t>-669.308767409179 505.650842953014 -282.232088114268</t>
  </si>
  <si>
    <t>-441.14582808389 519.811361068384 -241.126733302823</t>
  </si>
  <si>
    <t>-604.808837847606 144.917752621432 -536.152832817014</t>
  </si>
  <si>
    <t>-411.601056011118 68.4057063074522 -238.996763569745</t>
  </si>
  <si>
    <t>-595.312644841673 284.515266414716 -102.839351442517</t>
  </si>
  <si>
    <t>-609.952598168089 289.154120128182 312.451842991135</t>
  </si>
  <si>
    <t>-630.727773432902 321.544549884629 774.015730116605</t>
  </si>
  <si>
    <t>-478.995554844511 325.42844078624 827.364150638107</t>
  </si>
  <si>
    <t>-523.26461430797 114.214983222015 -101.67812734395</t>
  </si>
  <si>
    <t>-523.835300235226 95.2727967073656 313.464606477631</t>
  </si>
  <si>
    <t>-558.764902927869 43.0378399538038 772.099064139144</t>
  </si>
  <si>
    <t>-406.576088516356 60.0296441606383 821.431270582417</t>
  </si>
  <si>
    <t>9763-20170724T121019.938157800.bin</t>
  </si>
  <si>
    <t>-559.68109303307 199.363122700664 -100.597455578997</t>
  </si>
  <si>
    <t>-577.79335905375 191.020873011836 -209.500366928245</t>
  </si>
  <si>
    <t>-588.663834758772 185.992887252722 -301.60034787872</t>
  </si>
  <si>
    <t>-597.582987038976 181.862287167481 -384.916035951665</t>
  </si>
  <si>
    <t>-605.03018240947 178.23319695917 -468.399621337324</t>
  </si>
  <si>
    <t>-614.280182498522 173.41044728403 -590.613036019586</t>
  </si>
  <si>
    <t>-602.304622571992 173.229145374775 -668.051778908262</t>
  </si>
  <si>
    <t>-615.083479515521 206.496965777542 -537.84092412158</t>
  </si>
  <si>
    <t>-643.094706294137 359.184278675833 -522.373220977954</t>
  </si>
  <si>
    <t>-670.152794349435 505.239149606009 -282.551635804976</t>
  </si>
  <si>
    <t>-442.027730759046 519.193563873113 -241.1664846383</t>
  </si>
  <si>
    <t>-605.359198789514 144.556274055878 -536.132596947041</t>
  </si>
  <si>
    <t>-412.280342429187 67.9548871603718 -238.73452081141</t>
  </si>
  <si>
    <t>-595.796287026376 284.481273071935 -102.873304563868</t>
  </si>
  <si>
    <t>-610.301223979533 289.172288182765 312.422039724568</t>
  </si>
  <si>
    <t>-630.72800626415 321.580316168678 773.998996840413</t>
  </si>
  <si>
    <t>-478.982361286002 325.428182787732 827.311847200549</t>
  </si>
  <si>
    <t>-523.77887147458 114.104195248448 -101.700155660479</t>
  </si>
  <si>
    <t>-524.145049109135 95.2009574487183 313.444561256159</t>
  </si>
  <si>
    <t>-558.754851773153 42.9726951015793 772.12424312724</t>
  </si>
  <si>
    <t>-406.522782101496 59.5176023907673 821.474965632918</t>
  </si>
  <si>
    <t>9763-20170724T121019.975255900.bin</t>
  </si>
  <si>
    <t>-560.224727329801 199.311736666253 -100.622228960168</t>
  </si>
  <si>
    <t>-578.310269065063 190.982999243463 -209.530741417529</t>
  </si>
  <si>
    <t>-589.180982239727 185.903802983669 -301.627631191576</t>
  </si>
  <si>
    <t>-598.11146008806 181.701905406583 -384.938739368904</t>
  </si>
  <si>
    <t>-605.582044212711 177.977150947597 -468.415995408055</t>
  </si>
  <si>
    <t>-614.88069500783 172.987395676657 -590.618868073964</t>
  </si>
  <si>
    <t>-602.935287590599 172.719823168116 -668.062148716661</t>
  </si>
  <si>
    <t>-615.637324687699 206.149794513674 -537.893980109799</t>
  </si>
  <si>
    <t>-643.579530725178 358.878105719112 -522.710828427711</t>
  </si>
  <si>
    <t>-671.198065816561 504.805492671577 -282.875466906034</t>
  </si>
  <si>
    <t>-443.130457498243 518.643785661813 -241.135913037589</t>
  </si>
  <si>
    <t>-605.963769555612 144.203733439668 -536.10078837266</t>
  </si>
  <si>
    <t>-412.952937322121 67.7005430019544 -238.564423425667</t>
  </si>
  <si>
    <t>-596.338920922673 284.473466743269 -102.905285836189</t>
  </si>
  <si>
    <t>-610.677738306686 289.236571294058 312.394956438841</t>
  </si>
  <si>
    <t>-630.729905323196 321.612694245975 773.988994646208</t>
  </si>
  <si>
    <t>-478.967219268353 325.360486318217 827.260623730775</t>
  </si>
  <si>
    <t>-524.329732239681 114.016510775898 -101.71988060892</t>
  </si>
  <si>
    <t>-524.458455239597 95.1633681704138 313.427289873765</t>
  </si>
  <si>
    <t>-558.754946722091 42.9446652777833 772.143975702959</t>
  </si>
  <si>
    <t>-406.484000428516 59.0759499541255 821.511489705365</t>
  </si>
  <si>
    <t>9763-20170724T121020.040428800.bin</t>
  </si>
  <si>
    <t>-561.337432703966 199.321069207239 -100.665376390905</t>
  </si>
  <si>
    <t>-579.403341714388 191.007161905628 -209.578174701001</t>
  </si>
  <si>
    <t>-590.30747211186 185.815547400751 -301.665043359226</t>
  </si>
  <si>
    <t>-599.291829324129 181.463921631545 -384.962549706176</t>
  </si>
  <si>
    <t>-606.842461023251 177.54068771555 -468.423488501138</t>
  </si>
  <si>
    <t>-616.288806937327 172.209055257103 -590.600758422704</t>
  </si>
  <si>
    <t>-604.41322138357 171.760224654587 -668.053791044245</t>
  </si>
  <si>
    <t>-616.946576670235 205.524332424924 -537.970783039407</t>
  </si>
  <si>
    <t>-644.85457702443 358.307658804752 -523.353058229611</t>
  </si>
  <si>
    <t>-673.651319177809 503.786442741209 -283.383714468062</t>
  </si>
  <si>
    <t>-445.712361073623 517.843913313875 -241.019570497938</t>
  </si>
  <si>
    <t>-607.341064149345 143.572684360967 -536.010010588354</t>
  </si>
  <si>
    <t>-414.466473998595 67.5637132506749 -238.64137385085</t>
  </si>
  <si>
    <t>-597.438892103792 284.532245019713 -102.955827825113</t>
  </si>
  <si>
    <t>-611.490203949038 289.357545971818 312.353559649058</t>
  </si>
  <si>
    <t>-630.774840936941 321.615813634755 773.971168760987</t>
  </si>
  <si>
    <t>-478.971132445094 325.089917482363 827.144308221959</t>
  </si>
  <si>
    <t>-525.456823734542 113.975682344875 -101.774496378159</t>
  </si>
  <si>
    <t>-525.103687473893 95.2151674595279 313.376728830584</t>
  </si>
  <si>
    <t>-558.73912177907 42.9420388141921 772.157827871534</t>
  </si>
  <si>
    <t>-406.538506891623 59.5187189347284 821.594751922516</t>
  </si>
  <si>
    <t>9763-20170724T121020.076532200.bin</t>
  </si>
  <si>
    <t>-561.858810537438 199.365427861264 -100.702611665724</t>
  </si>
  <si>
    <t>-579.944629602443 191.048568268708 -209.611954211745</t>
  </si>
  <si>
    <t>-590.883370347202 185.80517660333 -301.691706619948</t>
  </si>
  <si>
    <t>-599.907699244094 181.387023104446 -384.98142710338</t>
  </si>
  <si>
    <t>-607.50793218115 177.377793653666 -468.433768302309</t>
  </si>
  <si>
    <t>-617.038238899026 171.899173830831 -590.597918357004</t>
  </si>
  <si>
    <t>-605.193396837379 171.377325978464 -668.055180719857</t>
  </si>
  <si>
    <t>-617.645939940877 205.279864569191 -538.008921184324</t>
  </si>
  <si>
    <t>-645.582600666845 358.091644264422 -523.661032060704</t>
  </si>
  <si>
    <t>-675.035827619925 503.161133727038 -283.523624950881</t>
  </si>
  <si>
    <t>-447.158473012566 517.535392816768 -240.934506061395</t>
  </si>
  <si>
    <t>-608.066916947243 143.326614939967 -535.977785127531</t>
  </si>
  <si>
    <t>-415.223180661139 67.7730903524412 -238.800016848876</t>
  </si>
  <si>
    <t>-597.982831390918 284.580418856171 -102.995422412824</t>
  </si>
  <si>
    <t>-611.885711544617 289.471645834308 312.318226485415</t>
  </si>
  <si>
    <t>-630.794751527259 321.636020184167 773.959160720344</t>
  </si>
  <si>
    <t>-478.96921571333 325.145573339019 827.067764060614</t>
  </si>
  <si>
    <t>-525.953869839549 114.018990121459 -101.803759166186</t>
  </si>
  <si>
    <t>-525.290595694447 95.3099744709175 313.349422679721</t>
  </si>
  <si>
    <t>-558.606560134745 42.8816308905723 772.150928731845</t>
  </si>
  <si>
    <t>-406.500763995671 59.6300890068871 821.821159423349</t>
  </si>
  <si>
    <t>9763-20170724T121020.138697500.bin</t>
  </si>
  <si>
    <t>-562.741933357456 199.476318179306 -100.731763206772</t>
  </si>
  <si>
    <t>-580.921100857595 191.121025996155 -209.622488326095</t>
  </si>
  <si>
    <t>-591.975720189919 185.739437732521 -301.680522769947</t>
  </si>
  <si>
    <t>-601.122553941409 181.154552382347 -384.947841504694</t>
  </si>
  <si>
    <t>-608.86517457579 176.936512996626 -468.376914248428</t>
  </si>
  <si>
    <t>-618.627038452455 171.107371893141 -590.506455494291</t>
  </si>
  <si>
    <t>-606.847339080408 170.465064494977 -667.972796122552</t>
  </si>
  <si>
    <t>-619.099932179377 204.644163257225 -538.015538373303</t>
  </si>
  <si>
    <t>-647.263868365429 357.467993384148 -524.240118002153</t>
  </si>
  <si>
    <t>-677.981694833506 500.649067384072 -283.129785573065</t>
  </si>
  <si>
    <t>-450.225013694292 516.152738826886 -240.292046240252</t>
  </si>
  <si>
    <t>-609.587235428555 142.686347737989 -535.818617040289</t>
  </si>
  <si>
    <t>-416.648006287144 67.8605581957693 -238.99843804782</t>
  </si>
  <si>
    <t>-599.041027451918 284.685156329411 -103.037671970177</t>
  </si>
  <si>
    <t>-612.500052285743 289.776768066862 312.288136968235</t>
  </si>
  <si>
    <t>-630.820252252827 321.6573565747 773.95414730322</t>
  </si>
  <si>
    <t>-478.948154765899 325.169440245419 826.929161599469</t>
  </si>
  <si>
    <t>-526.619794310437 114.156205551001 -101.827091976528</t>
  </si>
  <si>
    <t>-525.23993656347 95.705286633668 313.335863912111</t>
  </si>
  <si>
    <t>-558.035728315689 42.9488183735209 772.197137529478</t>
  </si>
  <si>
    <t>-406.43421932326 61.0593400605519 822.92032324927</t>
  </si>
  <si>
    <t>9763-20170724T121020.174797700.bin</t>
  </si>
  <si>
    <t>-563.064860183589 199.48614398652 -100.735319861366</t>
  </si>
  <si>
    <t>-581.305554372718 191.105886522939 -209.613816588338</t>
  </si>
  <si>
    <t>-592.44016762479 185.640829221459 -301.657365871545</t>
  </si>
  <si>
    <t>-601.672367051503 180.954950938059 -384.909706127424</t>
  </si>
  <si>
    <t>-609.514606818829 176.610816599779 -468.322811726662</t>
  </si>
  <si>
    <t>-619.439035860014 170.569615551154 -590.429033213664</t>
  </si>
  <si>
    <t>-607.704709376631 169.867457230045 -667.901735256967</t>
  </si>
  <si>
    <t>-619.820163894431 204.200788349178 -537.997752925739</t>
  </si>
  <si>
    <t>-648.092328535823 357.039190458737 -524.471943698556</t>
  </si>
  <si>
    <t>-679.372136501141 497.970475646767 -282.111791368728</t>
  </si>
  <si>
    <t>-451.756852814952 514.089715837279 -238.752894970248</t>
  </si>
  <si>
    <t>-610.348397621917 142.240145530804 -535.701953976108</t>
  </si>
  <si>
    <t>-417.190211029123 67.5751677469793 -238.976190495023</t>
  </si>
  <si>
    <t>-599.548150607705 284.716402335828 -103.043623581683</t>
  </si>
  <si>
    <t>-612.683277559004 289.870668357261 312.291697184916</t>
  </si>
  <si>
    <t>-630.830963787465 321.624792601996 773.969520108904</t>
  </si>
  <si>
    <t>-478.940178503734 325.02464207916 826.898405551578</t>
  </si>
  <si>
    <t>-526.760194268573 114.148052252116 -101.820643021321</t>
  </si>
  <si>
    <t>-525.025727797148 95.8529393800727 313.347866636851</t>
  </si>
  <si>
    <t>-557.56140452892 42.7984293636459 772.212435747147</t>
  </si>
  <si>
    <t>-406.103590654503 59.6886265056619 823.778642619572</t>
  </si>
  <si>
    <t>9763-20170724T121020.238968400.bin</t>
  </si>
  <si>
    <t>-563.702558338072 199.621618402956 -100.71927668473</t>
  </si>
  <si>
    <t>-582.063523339184 191.206042651897 -209.574870205002</t>
  </si>
  <si>
    <t>-593.404447563642 185.640387988457 -301.587006421827</t>
  </si>
  <si>
    <t>-602.866733790733 180.836239162275 -384.806793564813</t>
  </si>
  <si>
    <t>-610.984023447376 176.347377893932 -468.185984338762</t>
  </si>
  <si>
    <t>-621.361112995069 170.065980691402 -590.242545542697</t>
  </si>
  <si>
    <t>-609.786708779669 169.262885767478 -667.738229434944</t>
  </si>
  <si>
    <t>-621.476348600213 203.810941079867 -537.88295840674</t>
  </si>
  <si>
    <t>-649.529595080609 356.664139225532 -524.458139788408</t>
  </si>
  <si>
    <t>-681.71820120664 490.785872082822 -278.38130041173</t>
  </si>
  <si>
    <t>-454.501601043013 507.634662705246 -233.245003841993</t>
  </si>
  <si>
    <t>-612.139115217511 141.833697579343 -535.487362887125</t>
  </si>
  <si>
    <t>-418.457196375817 67.7970848535902 -238.49113078098</t>
  </si>
  <si>
    <t>-600.548551466081 284.854852714442 -103.014429508375</t>
  </si>
  <si>
    <t>-613.032920270164 290.065958870152 312.340383236671</t>
  </si>
  <si>
    <t>-630.839182239283 321.567139289216 774.014138494894</t>
  </si>
  <si>
    <t>-478.909757297786 324.957665237454 826.832520606625</t>
  </si>
  <si>
    <t>-527.044936922502 114.279822625655 -101.79949283608</t>
  </si>
  <si>
    <t>-524.551207341494 96.451165250332 313.385469695854</t>
  </si>
  <si>
    <t>-556.84667800611 42.7003912587527 772.248348987539</t>
  </si>
  <si>
    <t>-405.897035719656 60.2418180693812 825.071860453506</t>
  </si>
  <si>
    <t>9763-20170724T121020.309043000.bin</t>
  </si>
  <si>
    <t>-564.645502028503 199.813910652479 -100.781130778183</t>
  </si>
  <si>
    <t>-583.062687947577 191.343629373538 -209.623100009745</t>
  </si>
  <si>
    <t>-594.505889507445 185.801221220107 -301.623921582798</t>
  </si>
  <si>
    <t>-604.079646908169 181.044990575378 -384.833774746866</t>
  </si>
  <si>
    <t>-612.326357193513 176.632432322059 -468.204196910278</t>
  </si>
  <si>
    <t>-622.910736030755 170.494259751238 -590.250291378172</t>
  </si>
  <si>
    <t>-611.488206129367 169.767495863565 -667.76941166945</t>
  </si>
  <si>
    <t>-622.946296727102 204.176268703885 -537.85016554122</t>
  </si>
  <si>
    <t>-651.049949670651 357.001643680901 -524.005291170008</t>
  </si>
  <si>
    <t>-683.833248594911 482.952808003427 -273.724982192657</t>
  </si>
  <si>
    <t>-456.830849966859 500.548700509736 -227.803062501262</t>
  </si>
  <si>
    <t>-613.586528253375 142.198944794838 -535.544792098918</t>
  </si>
  <si>
    <t>-420.044653973396 69.6900944576767 -238.971331340953</t>
  </si>
  <si>
    <t>-601.809974838987 285.032062756926 -103.045543410053</t>
  </si>
  <si>
    <t>-613.490103902996 290.14359379599 312.333875600666</t>
  </si>
  <si>
    <t>-630.836823049323 321.492531458763 774.045124515561</t>
  </si>
  <si>
    <t>-478.871164728313 324.879081068111 826.759365624573</t>
  </si>
  <si>
    <t>-527.728497274734 114.519364738183 -101.870036635005</t>
  </si>
  <si>
    <t>-524.38534646682 97.187395530033 313.329933999672</t>
  </si>
  <si>
    <t>-556.48032695209 42.8107545908781 772.103876075642</t>
  </si>
  <si>
    <t>-405.893935880197 61.111062053144 825.700776284352</t>
  </si>
  <si>
    <t>9763-20170724T121020.342131200.bin</t>
  </si>
  <si>
    <t>-565.189455441972 199.809352593836 -100.816260860292</t>
  </si>
  <si>
    <t>-583.554812785906 191.34541583245 -209.667404682745</t>
  </si>
  <si>
    <t>-594.995121571261 185.849268315503 -301.671411559216</t>
  </si>
  <si>
    <t>-604.580645564656 181.150572589167 -384.883113391743</t>
  </si>
  <si>
    <t>-612.852949763483 176.812373115731 -468.255067408006</t>
  </si>
  <si>
    <t>-623.488826655969 170.801636604471 -590.302839944989</t>
  </si>
  <si>
    <t>-612.118338242361 170.177036241299 -667.830455408852</t>
  </si>
  <si>
    <t>-623.519141955513 204.426377561174 -537.866189002182</t>
  </si>
  <si>
    <t>-651.754850643391 357.203813271372 -523.792304995419</t>
  </si>
  <si>
    <t>-684.549643924938 478.894507641043 -271.414690025295</t>
  </si>
  <si>
    <t>-457.613589963486 497.136081587386 -225.41726671115</t>
  </si>
  <si>
    <t>-614.124666334359 142.451821828125 -535.632594419603</t>
  </si>
  <si>
    <t>-420.822831708606 70.5698712166206 -239.465704657109</t>
  </si>
  <si>
    <t>-602.573335640142 284.939095535298 -103.054109772911</t>
  </si>
  <si>
    <t>-613.812578224138 290.108443472325 312.33677707197</t>
  </si>
  <si>
    <t>-630.841951823504 321.442236206565 774.05402277798</t>
  </si>
  <si>
    <t>-478.85613611896 324.753471382362 826.715082877102</t>
  </si>
  <si>
    <t>-528.012645901303 114.610192222414 -101.932334881147</t>
  </si>
  <si>
    <t>-524.488747936128 97.4120936664503 313.271736211887</t>
  </si>
  <si>
    <t>-556.375689321256 42.7785794873314 772.01204972274</t>
  </si>
  <si>
    <t>-405.814182807233 60.5908754954169 825.843052610404</t>
  </si>
  <si>
    <t>9763-20170724T121020.375033900.bin</t>
  </si>
  <si>
    <t>-565.689966610612 199.752100255715 -100.87416496233</t>
  </si>
  <si>
    <t>-583.974648587425 191.308987766834 -209.740426630283</t>
  </si>
  <si>
    <t>-595.40030889926 185.885517510057 -301.750629370015</t>
  </si>
  <si>
    <t>-604.991327162598 181.275188934922 -384.96661789821</t>
  </si>
  <si>
    <t>-613.287103702734 177.048273697255 -468.342056781403</t>
  </si>
  <si>
    <t>-623.975670913576 171.226872226318 -590.394442991394</t>
  </si>
  <si>
    <t>-612.643298654761 170.736770708761 -667.928530698696</t>
  </si>
  <si>
    <t>-624.006672846103 204.766713534735 -537.903279751084</t>
  </si>
  <si>
    <t>-652.3331207012 357.497092177192 -523.451324160975</t>
  </si>
  <si>
    <t>-685.109478785555 475.083585416347 -269.133257239198</t>
  </si>
  <si>
    <t>-458.186982071012 494.096782948366 -223.381698552738</t>
  </si>
  <si>
    <t>-614.564593473887 142.795639700689 -535.774310098187</t>
  </si>
  <si>
    <t>-421.28225780163 71.358760696306 -239.782304375723</t>
  </si>
  <si>
    <t>-603.278579165738 284.759932977506 -103.073476802278</t>
  </si>
  <si>
    <t>-614.215641058185 290.00636578586 312.32451827414</t>
  </si>
  <si>
    <t>-630.837432872515 321.403624672184 774.055334373595</t>
  </si>
  <si>
    <t>-478.832544333389 324.723340345224 826.660701743303</t>
  </si>
  <si>
    <t>-528.25294142501 114.623625912989 -102.045286744032</t>
  </si>
  <si>
    <t>-524.714461646741 97.6135120617487 313.166392543603</t>
  </si>
  <si>
    <t>-556.308025808125 42.8651798090789 771.903877664745</t>
  </si>
  <si>
    <t>-405.865372285046 61.0604205703805 825.938687371258</t>
  </si>
  <si>
    <t>9763-20170724T121020.441209500.bin</t>
  </si>
  <si>
    <t>-566.711100787161 199.431938908576 -100.979973535427</t>
  </si>
  <si>
    <t>-584.824394880743 191.034690192508 -209.87851287531</t>
  </si>
  <si>
    <t>-596.12167188795 185.771099255136 -301.913843471419</t>
  </si>
  <si>
    <t>-605.598121141386 181.349609213543 -385.153107028886</t>
  </si>
  <si>
    <t>-613.778741885195 177.359241728843 -468.551539958484</t>
  </si>
  <si>
    <t>-624.29641841695 171.934846182274 -590.637061208214</t>
  </si>
  <si>
    <t>-612.924916527861 171.768243565914 -668.16685141478</t>
  </si>
  <si>
    <t>-624.539286546223 205.282779294288 -538.024335617246</t>
  </si>
  <si>
    <t>-653.569650747381 357.807286664433 -522.747113966898</t>
  </si>
  <si>
    <t>-685.889853907357 468.38547565437 -265.246615489998</t>
  </si>
  <si>
    <t>-458.973799093546 488.705191914095 -220.028280368675</t>
  </si>
  <si>
    <t>-614.82343484617 143.34727047048 -536.109598641339</t>
  </si>
  <si>
    <t>-422.076335325578 72.5077506047678 -241.049380972908</t>
  </si>
  <si>
    <t>-604.756369479041 284.180381283532 -103.115943518498</t>
  </si>
  <si>
    <t>-615.034052746088 289.733346871923 312.294780223837</t>
  </si>
  <si>
    <t>-630.821446889778 321.280559624721 774.057039349698</t>
  </si>
  <si>
    <t>-478.785319024207 324.47186279046 826.58023088141</t>
  </si>
  <si>
    <t>-528.884888612662 114.589564904528 -102.222811630213</t>
  </si>
  <si>
    <t>-525.19098371535 97.4869241448696 312.983618424819</t>
  </si>
  <si>
    <t>-556.199181560964 42.8410400737932 771.714093051516</t>
  </si>
  <si>
    <t>-405.907154794552 61.4577594104185 826.023958024616</t>
  </si>
  <si>
    <t>9763-20170724T121020.477984000.bin</t>
  </si>
  <si>
    <t>-567.237845835184 199.145841753723 -101.044386647442</t>
  </si>
  <si>
    <t>-585.270936407156 190.774818103671 -209.958220281234</t>
  </si>
  <si>
    <t>-596.45040461394 185.59739587645 -302.012844361028</t>
  </si>
  <si>
    <t>-605.797285218285 181.275222973082 -385.272011121404</t>
  </si>
  <si>
    <t>-613.824359404306 177.406596030105 -468.69099941924</t>
  </si>
  <si>
    <t>-624.090147905664 172.183218505382 -590.806846191811</t>
  </si>
  <si>
    <t>-612.655488823434 172.212116135296 -668.32748794642</t>
  </si>
  <si>
    <t>-624.529427545724 205.430852968315 -538.132026724051</t>
  </si>
  <si>
    <t>-653.964179846623 357.83148701129 -522.486502079518</t>
  </si>
  <si>
    <t>-685.996590694385 465.208749625408 -263.599339039426</t>
  </si>
  <si>
    <t>-459.115991515488 486.194723961776 -218.506970331762</t>
  </si>
  <si>
    <t>-614.641840152163 143.519306953931 -536.315022748433</t>
  </si>
  <si>
    <t>-421.982661722884 72.9032558980989 -241.772059669465</t>
  </si>
  <si>
    <t>-605.570157943749 283.781706459833 -103.140942860399</t>
  </si>
  <si>
    <t>-615.413632028496 289.576346126025 312.277054768747</t>
  </si>
  <si>
    <t>-630.803271642377 321.240679533761 774.054995289892</t>
  </si>
  <si>
    <t>-478.754382781774 324.489878079589 826.537239141443</t>
  </si>
  <si>
    <t>-529.07564886571 114.375335092708 -102.341344559234</t>
  </si>
  <si>
    <t>-525.5225773956 97.3776914347359 312.870681154619</t>
  </si>
  <si>
    <t>-556.142335359305 42.7702640834002 771.619518284012</t>
  </si>
  <si>
    <t>-405.836111461043 60.8203335977535 826.081006509005</t>
  </si>
  <si>
    <t>9763-20170724T121020.538140100.bin</t>
  </si>
  <si>
    <t>-568.425728003325 198.391605609971 -101.178368032377</t>
  </si>
  <si>
    <t>-586.280616388978 190.098882680822 -210.12758638388</t>
  </si>
  <si>
    <t>-597.210932914053 185.105716585016 -302.222294394349</t>
  </si>
  <si>
    <t>-606.287926854394 180.988786872968 -385.52168232705</t>
  </si>
  <si>
    <t>-613.998362306463 177.365280936637 -468.981666218427</t>
  </si>
  <si>
    <t>-623.748041521454 172.541671555919 -591.156096002533</t>
  </si>
  <si>
    <t>-612.163311112159 172.943439721732 -668.653452416388</t>
  </si>
  <si>
    <t>-624.546964126706 205.595042415303 -538.363290040392</t>
  </si>
  <si>
    <t>-654.477656038923 357.827549041222 -522.044861736394</t>
  </si>
  <si>
    <t>-686.213287395894 459.795885645584 -260.943550565876</t>
  </si>
  <si>
    <t>-459.461638343847 482.151079360812 -215.860430519517</t>
  </si>
  <si>
    <t>-614.39294534563 143.721637242177 -536.730757272371</t>
  </si>
  <si>
    <t>-421.574284238684 73.2538677963703 -241.970707288152</t>
  </si>
  <si>
    <t>-607.258738516562 282.785606843107 -103.160315946383</t>
  </si>
  <si>
    <t>-616.447049653338 289.066977261276 312.265608809757</t>
  </si>
  <si>
    <t>-630.791322048729 321.153148954647 774.042190270696</t>
  </si>
  <si>
    <t>-478.7051206438 324.305491836609 826.422202074463</t>
  </si>
  <si>
    <t>-529.817067157928 113.872696829428 -102.562130024637</t>
  </si>
  <si>
    <t>-526.144231019661 97.0144107403248 312.654587995794</t>
  </si>
  <si>
    <t>-556.108748856674 42.8478447706161 771.463961050029</t>
  </si>
  <si>
    <t>-405.976756568975 61.7091767751056 826.130879833806</t>
  </si>
  <si>
    <t>9763-20170724T121020.606842600.bin</t>
  </si>
  <si>
    <t>-569.93545803376 197.610241227816 -101.366541002312</t>
  </si>
  <si>
    <t>-587.373072664 189.479463372724 -210.395506129897</t>
  </si>
  <si>
    <t>-597.959168639802 184.693946240429 -302.541399771856</t>
  </si>
  <si>
    <t>-606.724467268991 180.789542670089 -385.884480284883</t>
  </si>
  <si>
    <t>-614.121877055353 177.40535823531 -469.382626137196</t>
  </si>
  <si>
    <t>-623.411153104999 172.961253968967 -591.607455243212</t>
  </si>
  <si>
    <t>-611.603322707805 173.699875423079 -669.068781481485</t>
  </si>
  <si>
    <t>-624.547545300054 205.82764679092 -538.704213218692</t>
  </si>
  <si>
    <t>-654.953819343074 357.896810612812 -521.786773732045</t>
  </si>
  <si>
    <t>-686.532653015589 456.47468487808 -259.367545309947</t>
  </si>
  <si>
    <t>-459.937792074591 479.649110978797 -213.911876056316</t>
  </si>
  <si>
    <t>-614.122610630486 143.995043896262 -537.248309372908</t>
  </si>
  <si>
    <t>-421.489653224284 73.3667782500402 -243.355235277289</t>
  </si>
  <si>
    <t>-609.12784849648 281.742766958099 -103.242921654936</t>
  </si>
  <si>
    <t>-617.817556890567 288.629219164895 312.184164761242</t>
  </si>
  <si>
    <t>-630.802469735454 321.126919748121 773.994714191178</t>
  </si>
  <si>
    <t>-478.656365000008 324.370097472626 826.195115927509</t>
  </si>
  <si>
    <t>-530.940615823242 113.410238803616 -102.79711819816</t>
  </si>
  <si>
    <t>-526.997598551383 96.2591069724353 312.405089918494</t>
  </si>
  <si>
    <t>-556.157348583098 42.7955370010654 771.318990082096</t>
  </si>
  <si>
    <t>-406.069029718102 61.8668087651388 826.032900467052</t>
  </si>
  <si>
    <t>9763-20170724T121020.641936500.bin</t>
  </si>
  <si>
    <t>-570.73715219695 197.273497267695 -101.437337854105</t>
  </si>
  <si>
    <t>-587.877840643559 189.243001841149 -210.520790208786</t>
  </si>
  <si>
    <t>-598.282024801311 184.566632723463 -302.693054568781</t>
  </si>
  <si>
    <t>-606.908779130961 180.770139660888 -386.055584250017</t>
  </si>
  <si>
    <t>-614.19303091002 177.505420507506 -469.568542309844</t>
  </si>
  <si>
    <t>-623.343998382289 173.249196223011 -591.810366056867</t>
  </si>
  <si>
    <t>-611.425162952196 174.110687666721 -669.2532791136</t>
  </si>
  <si>
    <t>-624.581964606661 206.027458939355 -538.854627949939</t>
  </si>
  <si>
    <t>-655.069189164042 358.043809837363 -521.658651688805</t>
  </si>
  <si>
    <t>-686.826990575165 455.633493410018 -258.892230031045</t>
  </si>
  <si>
    <t>-460.273272644595 479.040449804172 -213.349896933739</t>
  </si>
  <si>
    <t>-614.075191123842 144.206356759374 -537.488735316901</t>
  </si>
  <si>
    <t>-421.460827466891 73.3722231576326 -243.990495657757</t>
  </si>
  <si>
    <t>-610.105625956693 281.242657073853 -103.291115119268</t>
  </si>
  <si>
    <t>-618.56919836533 288.438805147044 312.135415287462</t>
  </si>
  <si>
    <t>-630.823322270173 321.108109018505 773.96847237163</t>
  </si>
  <si>
    <t>-478.64049669823 324.399615494986 826.058571034109</t>
  </si>
  <si>
    <t>-531.552338942444 113.231307317777 -102.907423684783</t>
  </si>
  <si>
    <t>-527.406276344158 95.7613256920117 312.279528710488</t>
  </si>
  <si>
    <t>-556.208741440917 42.7137211329759 771.261646784285</t>
  </si>
  <si>
    <t>-406.057607420725 61.4272813086018 825.926712352423</t>
  </si>
  <si>
    <t>9763-20170724T121020.675529300.bin</t>
  </si>
  <si>
    <t>-571.562407286673 196.985980877922 -101.492751812802</t>
  </si>
  <si>
    <t>-588.39651294557 189.065642920466 -210.632002978728</t>
  </si>
  <si>
    <t>-598.625587468927 184.502678219884 -302.829649011665</t>
  </si>
  <si>
    <t>-607.125731849633 180.817143594847 -386.209941259267</t>
  </si>
  <si>
    <t>-614.314771361853 177.673930195138 -469.735912458807</t>
  </si>
  <si>
    <t>-623.36033868035 173.608380481626 -591.992182993146</t>
  </si>
  <si>
    <t>-611.319377899875 174.578681120898 -669.41489546741</t>
  </si>
  <si>
    <t>-624.677653764751 206.298236409092 -538.983741202578</t>
  </si>
  <si>
    <t>-655.196789411671 358.284433027116 -521.510761786498</t>
  </si>
  <si>
    <t>-687.088584743508 455.375405329349 -258.575612226528</t>
  </si>
  <si>
    <t>-460.536369708883 478.851053304277 -213.061539019949</t>
  </si>
  <si>
    <t>-614.104776375174 144.486450532881 -537.710433349505</t>
  </si>
  <si>
    <t>-421.34855926367 73.624840137139 -244.666839384271</t>
  </si>
  <si>
    <t>-611.132127299753 280.819240020314 -103.33141433505</t>
  </si>
  <si>
    <t>-619.384071530675 288.29321164238 312.094501081803</t>
  </si>
  <si>
    <t>-630.858662873108 321.073756476411 773.941168948788</t>
  </si>
  <si>
    <t>-478.633586194474 324.407640763317 825.904828749391</t>
  </si>
  <si>
    <t>-532.186223722495 113.07824885275 -103.012576978044</t>
  </si>
  <si>
    <t>-527.865275578863 95.2896758515549 312.159058819942</t>
  </si>
  <si>
    <t>-556.299305581251 42.6655644397222 771.20175018655</t>
  </si>
  <si>
    <t>-406.085402023338 61.1926840327851 825.757771367494</t>
  </si>
  <si>
    <t>9763-20170724T121020.741705600.bin</t>
  </si>
  <si>
    <t>-572.978386350416 196.558170846595 -101.633146219161</t>
  </si>
  <si>
    <t>-589.221960414211 188.841909638752 -210.876515380535</t>
  </si>
  <si>
    <t>-599.164578735094 184.409612533944 -303.111674837861</t>
  </si>
  <si>
    <t>-607.490469710233 180.826719553964 -386.51424592999</t>
  </si>
  <si>
    <t>-614.590698328891 177.777219473597 -470.051228484348</t>
  </si>
  <si>
    <t>-623.600603327218 173.842016998761 -592.314248654124</t>
  </si>
  <si>
    <t>-611.402445364416 174.877503353755 -669.711545126288</t>
  </si>
  <si>
    <t>-625.01563265287 206.461278687244 -539.26487004519</t>
  </si>
  <si>
    <t>-655.739924739467 358.365745668132 -521.395534661365</t>
  </si>
  <si>
    <t>-687.247649213265 455.011071943994 -258.250086707665</t>
  </si>
  <si>
    <t>-460.767847916034 478.615567600315 -212.443271679134</t>
  </si>
  <si>
    <t>-614.278582262589 144.676323218242 -538.067597053594</t>
  </si>
  <si>
    <t>-420.670236801141 73.9765996431834 -246.062670611071</t>
  </si>
  <si>
    <t>-612.932376299585 280.074982031134 -103.412352411708</t>
  </si>
  <si>
    <t>-620.940231172838 288.011933185506 312.009676207881</t>
  </si>
  <si>
    <t>-630.943225224132 321.00364671412 773.875955314217</t>
  </si>
  <si>
    <t>-478.628359690304 324.398313449007 825.572054254841</t>
  </si>
  <si>
    <t>-533.168243276538 112.900861402207 -103.24065383242</t>
  </si>
  <si>
    <t>-528.872730678066 94.565126513337 311.907474196883</t>
  </si>
  <si>
    <t>-556.57297645038 42.7569767919069 771.088236545243</t>
  </si>
  <si>
    <t>-406.400144687632 62.5494252877231 825.31190485979</t>
  </si>
  <si>
    <t>9763-20170724T121020.804559600.bin</t>
  </si>
  <si>
    <t>-574.293035506642 196.829910494151 -101.790371278186</t>
  </si>
  <si>
    <t>-589.915179444285 189.361232565027 -211.141466370487</t>
  </si>
  <si>
    <t>-599.603776266415 184.999973221356 -303.407151685779</t>
  </si>
  <si>
    <t>-607.81145395262 181.431361287256 -386.821899487999</t>
  </si>
  <si>
    <t>-614.907851605777 178.352971053587 -470.358188452265</t>
  </si>
  <si>
    <t>-624.039323159831 174.334555008428 -592.609553387567</t>
  </si>
  <si>
    <t>-611.796468045571 175.302380344627 -670.00065087632</t>
  </si>
  <si>
    <t>-625.476460048304 206.976998961673 -539.574996498366</t>
  </si>
  <si>
    <t>-656.380634034156 358.813094838279 -521.527874694862</t>
  </si>
  <si>
    <t>-687.537144747571 455.305376809744 -258.284420900662</t>
  </si>
  <si>
    <t>-461.189623630635 479.318222551596 -212.038335163684</t>
  </si>
  <si>
    <t>-614.588521854695 145.218825762602 -538.35823603374</t>
  </si>
  <si>
    <t>-420.093566347416 73.0937211813357 -247.306171723657</t>
  </si>
  <si>
    <t>-614.564346094637 280.155804852406 -103.539472514312</t>
  </si>
  <si>
    <t>-622.254328955097 287.990411857039 311.890502862909</t>
  </si>
  <si>
    <t>-631.016003813846 320.946060161361 773.814239456643</t>
  </si>
  <si>
    <t>-478.621524271837 324.432380275734 825.269034027585</t>
  </si>
  <si>
    <t>-534.173786269826 113.459743003603 -103.405731830683</t>
  </si>
  <si>
    <t>-530.145334325651 94.1737550220014 311.702044672144</t>
  </si>
  <si>
    <t>-556.687306940896 42.7642538969747 771.005312899189</t>
  </si>
  <si>
    <t>-406.527676900373 62.8731541423681 825.149149257395</t>
  </si>
  <si>
    <t>9763-20170724T121020.842661300.bin</t>
  </si>
  <si>
    <t>-574.883068050225 197.153716651727 -101.825065191132</t>
  </si>
  <si>
    <t>-590.236269199285 189.780073867561 -211.220744560155</t>
  </si>
  <si>
    <t>-599.818959766206 185.429402980906 -303.497964221885</t>
  </si>
  <si>
    <t>-607.981260546974 181.844757305076 -386.916471990964</t>
  </si>
  <si>
    <t>-615.083838148961 178.728697533158 -470.450770147883</t>
  </si>
  <si>
    <t>-624.282291035417 174.63238959553 -592.694472004112</t>
  </si>
  <si>
    <t>-611.999863559084 175.54867314421 -670.080073667237</t>
  </si>
  <si>
    <t>-625.715426641266 207.303949481146 -539.678115438335</t>
  </si>
  <si>
    <t>-656.608383845135 359.141320628954 -521.560918180467</t>
  </si>
  <si>
    <t>-687.636672643737 455.387370778969 -258.212201911942</t>
  </si>
  <si>
    <t>-461.353103495084 479.757631276554 -211.839918078584</t>
  </si>
  <si>
    <t>-614.77680126763 145.55544507497 -538.432083769255</t>
  </si>
  <si>
    <t>-419.396920441581 72.0035272121468 -247.166568596043</t>
  </si>
  <si>
    <t>-615.249981721508 280.420081566744 -103.578475069961</t>
  </si>
  <si>
    <t>-622.784506686462 288.162982665561 311.856065470176</t>
  </si>
  <si>
    <t>-631.05220120125 320.940787413766 773.791662586337</t>
  </si>
  <si>
    <t>-478.621416304014 324.381298735627 825.141977505693</t>
  </si>
  <si>
    <t>-534.654673740771 113.810953809772 -103.44435873563</t>
  </si>
  <si>
    <t>-530.555236386715 94.1560311137691 311.645446548775</t>
  </si>
  <si>
    <t>-556.657439221652 42.6495176647843 770.991026298113</t>
  </si>
  <si>
    <t>-406.443432990459 62.2262321543453 825.17911517568</t>
  </si>
  <si>
    <t>9763-20170724T121020.907843700.bin</t>
  </si>
  <si>
    <t>-575.843504254252 198.268049495657 -101.841373097561</t>
  </si>
  <si>
    <t>-590.879788906509 191.022983955496 -211.289568961738</t>
  </si>
  <si>
    <t>-600.282323590958 186.603469627925 -303.582155038189</t>
  </si>
  <si>
    <t>-608.322156737613 182.886937215491 -387.00673191128</t>
  </si>
  <si>
    <t>-615.346178509086 179.571912408612 -470.540139639846</t>
  </si>
  <si>
    <t>-624.481395360905 175.112999194866 -592.775855132557</t>
  </si>
  <si>
    <t>-612.099436842262 175.906096962736 -670.146899137794</t>
  </si>
  <si>
    <t>-625.954728283523 207.93950274856 -539.856200344288</t>
  </si>
  <si>
    <t>-656.823438368716 359.802729500352 -521.990952908965</t>
  </si>
  <si>
    <t>-687.713806874057 455.769566595674 -258.524167609795</t>
  </si>
  <si>
    <t>-461.54134751639 480.846520042708 -211.987479672273</t>
  </si>
  <si>
    <t>-614.991146220992 146.199497429553 -538.423455763941</t>
  </si>
  <si>
    <t>-418.240932239539 68.2229617489618 -243.870026890678</t>
  </si>
  <si>
    <t>-616.226570767218 281.54838906212 -103.637200932606</t>
  </si>
  <si>
    <t>-623.750379499444 288.849187390161 311.805558598641</t>
  </si>
  <si>
    <t>-631.174720815848 320.910912316592 773.756689258027</t>
  </si>
  <si>
    <t>-478.650893234255 324.305408719542 824.832975555442</t>
  </si>
  <si>
    <t>-535.57204566255 114.898298861477 -103.493279684587</t>
  </si>
  <si>
    <t>-530.972907742311 94.8566683778513 311.57268275367</t>
  </si>
  <si>
    <t>-556.66485275835 42.7323238071888 770.926058024108</t>
  </si>
  <si>
    <t>-406.545997953495 62.8376133859929 825.184287432636</t>
  </si>
  <si>
    <t>9763-20170724T121020.941935000.bin</t>
  </si>
  <si>
    <t>-576.199170733833 198.925022335732 -101.881210099028</t>
  </si>
  <si>
    <t>-591.193947685186 191.683957318107 -211.33541361901</t>
  </si>
  <si>
    <t>-600.562840719133 187.183757045529 -303.627327677382</t>
  </si>
  <si>
    <t>-608.575479012208 183.36050284409 -387.049760767165</t>
  </si>
  <si>
    <t>-615.57727498653 179.904049022336 -470.579270714393</t>
  </si>
  <si>
    <t>-624.687081747915 175.200523392931 -592.807825490368</t>
  </si>
  <si>
    <t>-612.287921793622 175.904004362182 -670.17691626921</t>
  </si>
  <si>
    <t>-626.140299154403 208.138320419739 -539.956713064929</t>
  </si>
  <si>
    <t>-656.848978320218 360.064058512995 -522.337814255397</t>
  </si>
  <si>
    <t>-687.847881735574 456.058852441945 -258.8940657335</t>
  </si>
  <si>
    <t>-461.735356232011 481.06356071776 -212.027540562594</t>
  </si>
  <si>
    <t>-615.239322769655 146.39014493071 -538.393169037152</t>
  </si>
  <si>
    <t>-418.205570058819 66.8255682464378 -241.77350930113</t>
  </si>
  <si>
    <t>-616.576278101026 282.252263938407 -103.690853621751</t>
  </si>
  <si>
    <t>-624.020341952447 289.274398651557 311.758121480047</t>
  </si>
  <si>
    <t>-631.220693813698 320.92613602324 773.731525257586</t>
  </si>
  <si>
    <t>-478.658680323636 324.28819502835 824.695511534343</t>
  </si>
  <si>
    <t>-535.953726546722 115.4978596166 -103.501849188009</t>
  </si>
  <si>
    <t>-531.036496000823 95.3853137357 311.55705094894</t>
  </si>
  <si>
    <t>-556.630232754667 42.6963540546951 770.881496836846</t>
  </si>
  <si>
    <t>-406.412428482747 61.8513039237866 825.209707959385</t>
  </si>
  <si>
    <t>9763-20170724T121021.004628600.bin</t>
  </si>
  <si>
    <t>-576.920287786987 200.237412943004 -101.967835128249</t>
  </si>
  <si>
    <t>-591.840540157452 192.974103390207 -211.430697466179</t>
  </si>
  <si>
    <t>-601.220209294454 188.296619282683 -303.712897663878</t>
  </si>
  <si>
    <t>-609.277493527883 184.252360529099 -387.120555911154</t>
  </si>
  <si>
    <t>-616.361621637163 180.513980483386 -470.63102076057</t>
  </si>
  <si>
    <t>-625.635971389263 175.332740741618 -592.827746564867</t>
  </si>
  <si>
    <t>-613.296328423413 175.775516072493 -670.208308801933</t>
  </si>
  <si>
    <t>-626.880800642261 208.500769537601 -540.115504978026</t>
  </si>
  <si>
    <t>-656.8335941996 360.648269216952 -523.034628915634</t>
  </si>
  <si>
    <t>-688.365514978864 457.178826226724 -259.849978994902</t>
  </si>
  <si>
    <t>-462.360948909707 480.757249964495 -211.740278656635</t>
  </si>
  <si>
    <t>-616.252073121263 146.712028707304 -538.30234908283</t>
  </si>
  <si>
    <t>-419.456777453763 67.4983034278309 -238.799202410234</t>
  </si>
  <si>
    <t>-617.224988351523 283.740404466996 -103.80036598968</t>
  </si>
  <si>
    <t>-624.423593911392 290.169104610106 311.662583194332</t>
  </si>
  <si>
    <t>-631.286031294375 320.966919205821 773.700427060194</t>
  </si>
  <si>
    <t>-478.665292425816 324.09486738163 824.503563376037</t>
  </si>
  <si>
    <t>-536.763359416675 116.586654439347 -103.497511597303</t>
  </si>
  <si>
    <t>-531.098522775666 96.6190099202663 311.558913276141</t>
  </si>
  <si>
    <t>-556.56260245495 42.6289821120615 770.77745892177</t>
  </si>
  <si>
    <t>-406.331896732836 61.457045753159 825.183724505279</t>
  </si>
  <si>
    <t>9763-20170724T121021.040720000.bin</t>
  </si>
  <si>
    <t>-577.261231934944 200.758347547549 -102.004254665307</t>
  </si>
  <si>
    <t>-592.157097945261 193.488574413441 -211.470071684256</t>
  </si>
  <si>
    <t>-601.556515040942 188.704732984467 -303.744709081991</t>
  </si>
  <si>
    <t>-609.651631979378 184.525997652909 -387.142264338794</t>
  </si>
  <si>
    <t>-616.795197179296 180.614592603286 -470.639464060963</t>
  </si>
  <si>
    <t>-626.182097127998 175.138929814828 -592.814928530375</t>
  </si>
  <si>
    <t>-613.909365430053 175.386313781733 -670.206954323959</t>
  </si>
  <si>
    <t>-627.28930229697 208.448640184914 -540.189028390329</t>
  </si>
  <si>
    <t>-656.785136411384 360.730133064878 -523.388980554055</t>
  </si>
  <si>
    <t>-688.422042190906 457.486812096212 -260.299895283423</t>
  </si>
  <si>
    <t>-462.42571279839 480.247034553873 -211.759526524603</t>
  </si>
  <si>
    <t>-616.837127819246 146.634482557107 -538.221732336539</t>
  </si>
  <si>
    <t>-420.39854918271 69.5449855184047 -238.406096445564</t>
  </si>
  <si>
    <t>-617.462462053872 284.384038214188 -103.857691592791</t>
  </si>
  <si>
    <t>-624.600856654311 290.498915809467 311.610998043365</t>
  </si>
  <si>
    <t>-631.299744630577 321.010136872192 773.67738513899</t>
  </si>
  <si>
    <t>-478.657021551637 324.137683786269 824.414420965747</t>
  </si>
  <si>
    <t>-537.183787634574 117.02500723811 -103.504029531819</t>
  </si>
  <si>
    <t>-531.117795280255 97.1092906110589 311.549145136714</t>
  </si>
  <si>
    <t>-556.583156293849 42.7057033034798 770.718222321914</t>
  </si>
  <si>
    <t>-406.36062335959 61.6244266453814 825.115928133601</t>
  </si>
  <si>
    <t>9763-20170724T121021.106021500.bin</t>
  </si>
  <si>
    <t>-577.884892559184 201.534000879169 -102.063221492611</t>
  </si>
  <si>
    <t>-592.738734678329 194.25327490473 -211.534027163391</t>
  </si>
  <si>
    <t>-602.150479457462 189.253859076486 -303.795884647563</t>
  </si>
  <si>
    <t>-610.283519212269 184.801165098137 -387.175530178527</t>
  </si>
  <si>
    <t>-617.49578700892 180.535552388387 -470.649586336793</t>
  </si>
  <si>
    <t>-627.021096106627 174.45499397712 -592.785776444713</t>
  </si>
  <si>
    <t>-614.88368524338 174.308238434711 -670.199373239031</t>
  </si>
  <si>
    <t>-627.922434813848 208.048949795608 -540.336876332143</t>
  </si>
  <si>
    <t>-656.632363285578 360.549567404641 -524.177979294768</t>
  </si>
  <si>
    <t>-687.954818742631 457.629891466633 -261.170583702311</t>
  </si>
  <si>
    <t>-461.897310758784 478.742745127065 -212.173055394297</t>
  </si>
  <si>
    <t>-617.760444335954 146.197517907386 -538.050023157102</t>
  </si>
  <si>
    <t>-422.365116674797 74.2583857360851 -238.268928098249</t>
  </si>
  <si>
    <t>-617.917586976293 285.339648729279 -103.944045989148</t>
  </si>
  <si>
    <t>-624.953649623107 290.952204468642 311.533452880506</t>
  </si>
  <si>
    <t>-631.332371191964 320.995462245991 773.648887957367</t>
  </si>
  <si>
    <t>-478.658447637543 323.848192329099 824.308235896643</t>
  </si>
  <si>
    <t>-537.972556284762 117.672448127319 -103.536441949596</t>
  </si>
  <si>
    <t>-531.393890595676 97.7465389003105 311.508475415288</t>
  </si>
  <si>
    <t>-556.59021685468 42.7552050557415 770.619851659495</t>
  </si>
  <si>
    <t>-406.325230911827 61.2555769520488 825.04408338876</t>
  </si>
  <si>
    <t>9763-20170724T121021.143120400.bin</t>
  </si>
  <si>
    <t>-578.20528780275 201.803740589856 -102.099908261828</t>
  </si>
  <si>
    <t>-593.010859875997 194.554442834349 -211.57939907887</t>
  </si>
  <si>
    <t>-602.425345441434 189.458691672884 -303.835754506251</t>
  </si>
  <si>
    <t>-610.582928163464 184.871955027907 -387.205649834686</t>
  </si>
  <si>
    <t>-617.844290796384 180.425450771046 -470.665999304237</t>
  </si>
  <si>
    <t>-627.470678832982 174.030057985494 -592.778142640422</t>
  </si>
  <si>
    <t>-615.424613818433 173.641840734018 -670.205256485968</t>
  </si>
  <si>
    <t>-628.273416441309 207.767772782944 -540.42013582451</t>
  </si>
  <si>
    <t>-656.724833872843 360.344315819873 -524.619119801998</t>
  </si>
  <si>
    <t>-687.747768417936 457.706874966701 -261.680518461228</t>
  </si>
  <si>
    <t>-461.663733767264 478.309805921374 -212.588018991246</t>
  </si>
  <si>
    <t>-618.220070335484 145.904584359328 -537.972685278333</t>
  </si>
  <si>
    <t>-423.489735884683 76.6808013431432 -238.156689791053</t>
  </si>
  <si>
    <t>-618.139780107878 285.687089474486 -103.985938855968</t>
  </si>
  <si>
    <t>-625.149117591253 291.176923606479 311.493683165929</t>
  </si>
  <si>
    <t>-631.353454307198 320.993648968566 773.632265740933</t>
  </si>
  <si>
    <t>-478.659515520612 323.773759466137 824.235090140692</t>
  </si>
  <si>
    <t>-538.374445898525 117.923979119186 -103.568859139316</t>
  </si>
  <si>
    <t>-531.511717077411 97.9629097496208 311.469800859104</t>
  </si>
  <si>
    <t>-556.575165596624 42.7607915047874 770.583168820781</t>
  </si>
  <si>
    <t>-406.337339936141 61.4075617374956 825.032506996258</t>
  </si>
  <si>
    <t>9763-20170724T121021.205335100.bin</t>
  </si>
  <si>
    <t>-578.743810778551 202.227301666209 -102.123931182902</t>
  </si>
  <si>
    <t>-593.547365788062 195.004379418722 -211.605358177062</t>
  </si>
  <si>
    <t>-602.987733462635 189.756838168861 -303.850505905998</t>
  </si>
  <si>
    <t>-611.185915258056 184.963468018353 -387.20489681684</t>
  </si>
  <si>
    <t>-618.509049502723 180.241514888967 -470.644756308623</t>
  </si>
  <si>
    <t>-628.252667284377 173.368497556005 -592.72159449298</t>
  </si>
  <si>
    <t>-616.365013465691 172.520689844038 -670.169463057817</t>
  </si>
  <si>
    <t>-628.95770258751 207.318463363088 -540.499373739437</t>
  </si>
  <si>
    <t>-657.16829441428 359.995490386882 -525.261851177926</t>
  </si>
  <si>
    <t>-687.612445893984 458.462187689922 -262.666962072012</t>
  </si>
  <si>
    <t>-461.482182506128 478.563795899596 -213.579967467764</t>
  </si>
  <si>
    <t>-618.996777046089 145.450415981448 -537.811299361187</t>
  </si>
  <si>
    <t>-424.691961803833 79.2088710320927 -237.526026486084</t>
  </si>
  <si>
    <t>-618.689199417171 286.107907632304 -104.007986806971</t>
  </si>
  <si>
    <t>-625.475028388377 291.49805581632 311.47664422601</t>
  </si>
  <si>
    <t>-631.4011103973 320.939423339792 773.618806091485</t>
  </si>
  <si>
    <t>-478.665499993849 323.652656326456 824.099528487183</t>
  </si>
  <si>
    <t>-538.879969682992 118.314637108017 -103.644547983726</t>
  </si>
  <si>
    <t>-531.565683266298 98.4028622910218 311.388737294686</t>
  </si>
  <si>
    <t>-556.53613335108 42.819804828441 770.485994619382</t>
  </si>
  <si>
    <t>-406.343155493251 61.5482202763267 825.030715867856</t>
  </si>
  <si>
    <t>9763-20170724T121021.238422600.bin</t>
  </si>
  <si>
    <t>-578.992483332294 202.390857427986 -102.139761139229</t>
  </si>
  <si>
    <t>-593.814287202101 195.165295404861 -211.618531131701</t>
  </si>
  <si>
    <t>-603.270831510252 189.848209069183 -303.858116968755</t>
  </si>
  <si>
    <t>-611.486357738063 184.964731392864 -387.205547939308</t>
  </si>
  <si>
    <t>-618.831056459824 180.125327743999 -470.636777261089</t>
  </si>
  <si>
    <t>-628.612307010863 173.050693430489 -592.699070229257</t>
  </si>
  <si>
    <t>-616.798372905889 171.983611100496 -670.155504324036</t>
  </si>
  <si>
    <t>-629.282926886675 207.089591126581 -540.534471494145</t>
  </si>
  <si>
    <t>-657.417922129787 359.800927814937 -525.505692386189</t>
  </si>
  <si>
    <t>-687.793298617197 459.019643018098 -263.186190399677</t>
  </si>
  <si>
    <t>-461.640843060877 479.416735969891 -214.323445330353</t>
  </si>
  <si>
    <t>-619.357857412369 145.220332817547 -537.743948655052</t>
  </si>
  <si>
    <t>-424.693982477297 78.9272991281196 -236.441444265756</t>
  </si>
  <si>
    <t>-618.985989887987 286.25070273134 -104.011243191964</t>
  </si>
  <si>
    <t>-625.599194334884 291.689059295168 311.475586988734</t>
  </si>
  <si>
    <t>-631.415172639751 320.904591788867 773.624004118892</t>
  </si>
  <si>
    <t>-478.658587164158 323.698197397076 824.036710418541</t>
  </si>
  <si>
    <t>-539.095085210387 118.491031117981 -103.672615857648</t>
  </si>
  <si>
    <t>-531.511248295053 98.7041148227695 311.361886876298</t>
  </si>
  <si>
    <t>-556.53025472912 42.9142958347516 770.437221630597</t>
  </si>
  <si>
    <t>-406.396929222231 62.0165393591419 825.01672163201</t>
  </si>
  <si>
    <t>9763-20170724T121021.306719900.bin</t>
  </si>
  <si>
    <t>-579.399943682608 202.544114986991 -102.193348837783</t>
  </si>
  <si>
    <t>-594.305001923511 195.310358410008 -211.660151535066</t>
  </si>
  <si>
    <t>-603.792107477259 189.885151350673 -303.890409687831</t>
  </si>
  <si>
    <t>-612.022966416559 184.861047732592 -387.227885029272</t>
  </si>
  <si>
    <t>-619.373297562294 179.836831929448 -470.647685904169</t>
  </si>
  <si>
    <t>-629.154438435953 172.442726230904 -592.691065218168</t>
  </si>
  <si>
    <t>-617.410285268284 171.013223441594 -670.152341424324</t>
  </si>
  <si>
    <t>-629.77328365227 206.626189471656 -540.62050830313</t>
  </si>
  <si>
    <t>-657.785380638772 359.385830399955 -525.939676566331</t>
  </si>
  <si>
    <t>-688.365205287922 459.907497142869 -264.140405355819</t>
  </si>
  <si>
    <t>-462.281892896512 481.419411401575 -215.436247868861</t>
  </si>
  <si>
    <t>-619.951827677663 144.748299004846 -537.658643852692</t>
  </si>
  <si>
    <t>-424.737889605761 76.0611029488896 -234.219795836789</t>
  </si>
  <si>
    <t>-619.494451336395 286.391074634128 -104.032335612809</t>
  </si>
  <si>
    <t>-625.704703824011 291.877673890952 311.460007514392</t>
  </si>
  <si>
    <t>-631.457820542251 320.782983421737 773.628837250537</t>
  </si>
  <si>
    <t>-478.664026042694 323.378015429414 823.939129384144</t>
  </si>
  <si>
    <t>-539.39479214169 118.629081955104 -103.742243248007</t>
  </si>
  <si>
    <t>-531.244425608316 99.1674226317123 311.296779123133</t>
  </si>
  <si>
    <t>-556.491624499779 42.9265732319006 770.305976048297</t>
  </si>
  <si>
    <t>-406.292129876773 61.2598297497048 824.966963709346</t>
  </si>
  <si>
    <t>9763-20170724T121021.339808500.bin</t>
  </si>
  <si>
    <t>-579.5568947792 202.547608905956 -102.218983886177</t>
  </si>
  <si>
    <t>-594.520892075699 195.306744551457 -211.677444532334</t>
  </si>
  <si>
    <t>-604.02388848635 189.859436660065 -303.904530809425</t>
  </si>
  <si>
    <t>-612.256478213376 184.807367655066 -387.24028552681</t>
  </si>
  <si>
    <t>-619.596123565917 179.746018733269 -470.658698020364</t>
  </si>
  <si>
    <t>-629.348662939322 172.286874422557 -592.700511556419</t>
  </si>
  <si>
    <t>-617.622694838811 170.764947822543 -670.162683678131</t>
  </si>
  <si>
    <t>-629.95079503649 206.50247627104 -540.650750017747</t>
  </si>
  <si>
    <t>-657.847926213887 359.283214732027 -526.051669000956</t>
  </si>
  <si>
    <t>-688.674129048861 460.418163488883 -264.517662168445</t>
  </si>
  <si>
    <t>-462.651523819599 482.523521045874 -215.797402472533</t>
  </si>
  <si>
    <t>-620.187842863049 144.617171416072 -537.648539776367</t>
  </si>
  <si>
    <t>-424.708517683413 74.1578770555834 -233.372974001446</t>
  </si>
  <si>
    <t>-619.678566644645 286.406739770937 -104.033004551979</t>
  </si>
  <si>
    <t>-625.712678030638 291.965832789074 311.461066347608</t>
  </si>
  <si>
    <t>-631.470455449847 320.718909984259 773.636325798948</t>
  </si>
  <si>
    <t>-478.661907451427 323.3532673633 823.899918179167</t>
  </si>
  <si>
    <t>-539.538035162405 118.576800355939 -103.789415929795</t>
  </si>
  <si>
    <t>-531.117836075336 99.3047231459568 311.253082702062</t>
  </si>
  <si>
    <t>-556.458491995078 42.8512066118496 770.239206545843</t>
  </si>
  <si>
    <t>-406.232003938547 60.9022252237892 824.920000964412</t>
  </si>
  <si>
    <t>9763-20170724T121021.374940800.bin</t>
  </si>
  <si>
    <t>-579.674345092777 202.552874980165 -102.249463524482</t>
  </si>
  <si>
    <t>-594.681268301318 195.30786578791 -211.70180234539</t>
  </si>
  <si>
    <t>-604.194352280521 189.850803461194 -303.927198380128</t>
  </si>
  <si>
    <t>-612.425960899196 184.786925061946 -387.262332543033</t>
  </si>
  <si>
    <t>-619.754644247387 179.70947741005 -470.680857251835</t>
  </si>
  <si>
    <t>-629.480248069399 172.221914992478 -592.722918234138</t>
  </si>
  <si>
    <t>-617.759392570638 170.641599971329 -670.184708130329</t>
  </si>
  <si>
    <t>-630.053432948413 206.455808970272 -540.68487795157</t>
  </si>
  <si>
    <t>-657.79968072928 359.272566587041 -526.10673240181</t>
  </si>
  <si>
    <t>-688.909668317167 460.955015312006 -264.818704709033</t>
  </si>
  <si>
    <t>-462.94451425497 483.524816939011 -216.044485790736</t>
  </si>
  <si>
    <t>-620.37205406318 144.559006210852 -537.658888032294</t>
  </si>
  <si>
    <t>-424.762145127737 72.4125883934853 -232.76499427515</t>
  </si>
  <si>
    <t>-619.762785371155 286.446599834368 -104.044841283998</t>
  </si>
  <si>
    <t>-625.704991190011 292.055954261831 311.44986173357</t>
  </si>
  <si>
    <t>-631.47057104803 320.676724695721 773.639116028328</t>
  </si>
  <si>
    <t>-478.651381260779 323.299057870431 823.871176083318</t>
  </si>
  <si>
    <t>-539.690577142428 118.564179521492 -103.827213034608</t>
  </si>
  <si>
    <t>-531.049801771096 99.4428793117563 311.217764877707</t>
  </si>
  <si>
    <t>-556.465288912503 42.898215519866 770.173960439356</t>
  </si>
  <si>
    <t>-406.236916434704 60.8896749913156 824.868930003469</t>
  </si>
  <si>
    <t>9763-20170724T121021.441117800.bin</t>
  </si>
  <si>
    <t>-579.778975013737 202.494431175383 -102.296857561358</t>
  </si>
  <si>
    <t>-594.847065269331 195.238367965972 -211.740008146809</t>
  </si>
  <si>
    <t>-604.389292244881 189.782909103044 -303.962714460901</t>
  </si>
  <si>
    <t>-612.63840844934 184.725230395171 -387.296410764243</t>
  </si>
  <si>
    <t>-619.975184269103 179.656872815679 -470.714630248433</t>
  </si>
  <si>
    <t>-629.702278398794 172.184510930913 -592.757621140017</t>
  </si>
  <si>
    <t>-617.989459586261 170.578231607057 -670.220206904808</t>
  </si>
  <si>
    <t>-630.169188365957 206.42785306481 -540.724746828139</t>
  </si>
  <si>
    <t>-657.411941681921 359.33381628355 -526.135338313769</t>
  </si>
  <si>
    <t>-689.055255626134 461.802721372479 -265.218816009418</t>
  </si>
  <si>
    <t>-463.180135304047 484.945703512734 -216.296852545323</t>
  </si>
  <si>
    <t>-620.699083396926 144.498760674642 -537.687776046932</t>
  </si>
  <si>
    <t>-424.840869901134 69.0468584915877 -231.760298781966</t>
  </si>
  <si>
    <t>-619.754170188221 286.474409922024 -104.082719935412</t>
  </si>
  <si>
    <t>-625.682125893281 291.996126115755 311.413319137544</t>
  </si>
  <si>
    <t>-631.43874451188 320.67208719783 773.618384884672</t>
  </si>
  <si>
    <t>-478.616535098894 323.310452444465 823.840343463681</t>
  </si>
  <si>
    <t>-539.904904765311 118.432246630372 -103.897631413038</t>
  </si>
  <si>
    <t>-531.091065986038 99.473678421607 311.151133058858</t>
  </si>
  <si>
    <t>-556.486814692903 42.9287717300231 770.089760931509</t>
  </si>
  <si>
    <t>-406.28163298693 61.1841477869511 824.761370330205</t>
  </si>
  <si>
    <t>9763-20170724T121021.506002200.bin</t>
  </si>
  <si>
    <t>-579.757567380589 202.259104970892 -102.343665576831</t>
  </si>
  <si>
    <t>-594.867519043198 195.035564905691 -211.783215034854</t>
  </si>
  <si>
    <t>-604.464165887193 189.618541281677 -304.002514449661</t>
  </si>
  <si>
    <t>-612.770581566467 184.604036302683 -387.333185453604</t>
  </si>
  <si>
    <t>-620.171770448747 179.585658900594 -470.748785957069</t>
  </si>
  <si>
    <t>-630.000622761686 172.193564140096 -592.78847012688</t>
  </si>
  <si>
    <t>-618.230658057208 170.580301320958 -670.242252467394</t>
  </si>
  <si>
    <t>-630.300390172381 206.420828304525 -540.743816148002</t>
  </si>
  <si>
    <t>-657.012957422617 359.415529771903 -526.084563706172</t>
  </si>
  <si>
    <t>-688.759384672607 462.292107504587 -265.341045656548</t>
  </si>
  <si>
    <t>-462.829488872233 485.245432552743 -216.583021336277</t>
  </si>
  <si>
    <t>-621.075219674001 144.453553153075 -537.733153703592</t>
  </si>
  <si>
    <t>-424.896382595824 65.8374990925854 -230.884245601503</t>
  </si>
  <si>
    <t>-619.44091372826 286.397301263449 -104.123245148385</t>
  </si>
  <si>
    <t>-625.566687103578 291.943825086741 311.369570424818</t>
  </si>
  <si>
    <t>-631.405919054686 320.657272397787 773.594469123148</t>
  </si>
  <si>
    <t>-478.587021839474 323.096676461038 823.836390620789</t>
  </si>
  <si>
    <t>-540.175528144427 118.065898719392 -103.967324416662</t>
  </si>
  <si>
    <t>-531.292338816256 99.2326181883573 311.085671628802</t>
  </si>
  <si>
    <t>-556.555936696344 43.0345587466477 770.042431803856</t>
  </si>
  <si>
    <t>-406.449981569395 62.2508561470802 824.657296595919</t>
  </si>
  <si>
    <t>9763-20170724T121021.539090400.bin</t>
  </si>
  <si>
    <t>-579.716823899633 202.082805035423 -102.370414315804</t>
  </si>
  <si>
    <t>-594.853667288847 194.867373638523 -211.80671734698</t>
  </si>
  <si>
    <t>-604.50835712172 189.481413746303 -304.021692401155</t>
  </si>
  <si>
    <t>-612.880776874514 184.507768175568 -387.348244360826</t>
  </si>
  <si>
    <t>-620.360760651149 179.54251131645 -470.760066923019</t>
  </si>
  <si>
    <t>-630.317988143399 172.242446927027 -592.794824024785</t>
  </si>
  <si>
    <t>-618.546613738997 170.632116637454 -670.248238488586</t>
  </si>
  <si>
    <t>-630.500160380791 206.439397218843 -540.729713758185</t>
  </si>
  <si>
    <t>-656.944692668021 359.474432737802 -526.017277562668</t>
  </si>
  <si>
    <t>-688.705249159557 462.541871940794 -265.350867303653</t>
  </si>
  <si>
    <t>-462.72532837697 485.222324140732 -216.69740387058</t>
  </si>
  <si>
    <t>-621.397525745605 144.451733272231 -537.764243965615</t>
  </si>
  <si>
    <t>-424.871116961333 64.7653719931736 -230.787479480319</t>
  </si>
  <si>
    <t>-619.2751343501 286.309834324156 -104.148223241998</t>
  </si>
  <si>
    <t>-625.426000187933 291.866914018486 311.344111801501</t>
  </si>
  <si>
    <t>-631.389089269089 320.636016110826 773.581914574402</t>
  </si>
  <si>
    <t>-478.574818880319 323.02952549995 823.840131144945</t>
  </si>
  <si>
    <t>-540.255860068204 117.805186812181 -103.992058139128</t>
  </si>
  <si>
    <t>-531.359153955351 99.0487049134617 311.064150015121</t>
  </si>
  <si>
    <t>-556.523078060734 42.9379500468435 770.046834055914</t>
  </si>
  <si>
    <t>-406.355076630279 61.5841765713981 824.688449039179</t>
  </si>
  <si>
    <t>9763-20170724T121021.609290100.bin</t>
  </si>
  <si>
    <t>-579.548424991708 201.555812623615 -102.385853786548</t>
  </si>
  <si>
    <t>-594.77708015993 194.347436742431 -211.809896249853</t>
  </si>
  <si>
    <t>-604.566450094823 189.010722751332 -304.01367003557</t>
  </si>
  <si>
    <t>-613.082985719112 184.103032062702 -387.329343283011</t>
  </si>
  <si>
    <t>-620.727711180991 179.22498004821 -470.73142916713</t>
  </si>
  <si>
    <t>-630.947269188113 172.076472392203 -592.753510936391</t>
  </si>
  <si>
    <t>-619.229803014282 170.466539691945 -670.215192455255</t>
  </si>
  <si>
    <t>-630.893973817596 206.226256624084 -540.657112180051</t>
  </si>
  <si>
    <t>-656.791285919184 359.342178533896 -525.793007670306</t>
  </si>
  <si>
    <t>-688.44675312695 462.62563024295 -265.199443579092</t>
  </si>
  <si>
    <t>-462.378767719849 484.636466906632 -216.647438658381</t>
  </si>
  <si>
    <t>-622.032063840817 144.200047825709 -537.765373094629</t>
  </si>
  <si>
    <t>-424.81653099857 62.5915687091695 -230.679749640027</t>
  </si>
  <si>
    <t>-618.903771936294 285.905940285821 -104.149384722168</t>
  </si>
  <si>
    <t>-625.127724193657 291.607406880474 311.339902259553</t>
  </si>
  <si>
    <t>-631.327499875402 320.629702175865 773.56097854581</t>
  </si>
  <si>
    <t>-478.527332153918 322.90847997484 823.867493415913</t>
  </si>
  <si>
    <t>-540.311255275537 117.126640514049 -104.012166927858</t>
  </si>
  <si>
    <t>-531.354071617773 98.7289436455358 311.058766210013</t>
  </si>
  <si>
    <t>-556.53483626055 43.0230052512288 770.081357063435</t>
  </si>
  <si>
    <t>-406.43533282134 62.133938238705 824.750698283226</t>
  </si>
  <si>
    <t>9763-20170724T121021.641377600.bin</t>
  </si>
  <si>
    <t>-579.426257397344 201.246019178292 -102.390135115629</t>
  </si>
  <si>
    <t>-594.691077253574 194.024743406889 -211.808322639785</t>
  </si>
  <si>
    <t>-604.539721268526 188.717402130875 -304.007321222569</t>
  </si>
  <si>
    <t>-613.119840215164 183.854985999849 -387.319312158633</t>
  </si>
  <si>
    <t>-620.837296770129 179.039843437413 -470.718315316901</t>
  </si>
  <si>
    <t>-631.171926684652 172.003898116724 -592.737169184888</t>
  </si>
  <si>
    <t>-619.483074794308 170.405014219876 -670.203496546432</t>
  </si>
  <si>
    <t>-631.026729702526 206.111408799594 -540.613259686404</t>
  </si>
  <si>
    <t>-656.709618767777 359.25909652453 -525.600298152109</t>
  </si>
  <si>
    <t>-688.454135000802 462.742691181287 -265.096967557128</t>
  </si>
  <si>
    <t>-462.333598611131 484.426609984317 -216.642672097065</t>
  </si>
  <si>
    <t>-622.24752817377 144.071278478251 -537.779381287243</t>
  </si>
  <si>
    <t>-424.463715418338 61.7925455864572 -231.003682914717</t>
  </si>
  <si>
    <t>-618.754735844938 285.655526932166 -104.149517810113</t>
  </si>
  <si>
    <t>-624.971042488661 291.441668110794 311.338656733165</t>
  </si>
  <si>
    <t>-631.288511018286 320.615054539176 773.558316677676</t>
  </si>
  <si>
    <t>-478.497425233334 322.918391628401 823.891274566143</t>
  </si>
  <si>
    <t>-540.237896488977 116.784403639643 -104.00448170077</t>
  </si>
  <si>
    <t>-531.322490065081 98.4552332853523 311.070453603812</t>
  </si>
  <si>
    <t>-556.496672533599 42.8671125259868 770.103714197108</t>
  </si>
  <si>
    <t>-406.258307329406 60.7320139653684 824.81301227058</t>
  </si>
  <si>
    <t>9763-20170724T121021.706068400.bin</t>
  </si>
  <si>
    <t>-579.17086245821 200.771174640128 -102.369995339496</t>
  </si>
  <si>
    <t>-594.518879755343 193.516318628786 -211.774314934993</t>
  </si>
  <si>
    <t>-604.450385129356 188.24232162673 -303.96634489747</t>
  </si>
  <si>
    <t>-613.108253234293 183.435063921344 -387.273544551652</t>
  </si>
  <si>
    <t>-620.904642173124 178.700746887701 -470.669685666549</t>
  </si>
  <si>
    <t>-631.354947529971 171.809942703143 -592.687063313907</t>
  </si>
  <si>
    <t>-619.633722086965 170.282131803215 -670.149903515946</t>
  </si>
  <si>
    <t>-631.144703575651 205.857359483019 -540.524250816455</t>
  </si>
  <si>
    <t>-656.819866109426 358.976018843904 -525.310717881593</t>
  </si>
  <si>
    <t>-688.359271995271 462.624673258365 -264.848029482439</t>
  </si>
  <si>
    <t>-462.18072801747 484.37819507997 -216.696315229197</t>
  </si>
  <si>
    <t>-622.394259136373 143.809471880746 -537.76957340357</t>
  </si>
  <si>
    <t>-424.309495157614 60.5022167693996 -230.520492264953</t>
  </si>
  <si>
    <t>-618.514710278979 285.145362438906 -104.133599085305</t>
  </si>
  <si>
    <t>-624.599709536974 291.215567702658 311.352582752106</t>
  </si>
  <si>
    <t>-631.216849185818 320.551462073036 773.564520302143</t>
  </si>
  <si>
    <t>-478.444888027594 322.776014559407 823.959027894802</t>
  </si>
  <si>
    <t>-539.960281736199 116.384994354622 -103.994412931585</t>
  </si>
  <si>
    <t>-531.339119269568 98.1021621499813 311.088695320302</t>
  </si>
  <si>
    <t>-556.511898602114 42.8938187027429 770.156032903147</t>
  </si>
  <si>
    <t>-406.361060949279 61.4740063591341 824.867284694682</t>
  </si>
  <si>
    <t>9763-20170724T121021.744168600.bin</t>
  </si>
  <si>
    <t>-579.028827001323 200.614206286678 -102.361779607965</t>
  </si>
  <si>
    <t>-594.420768467521 193.319533348738 -211.757300035469</t>
  </si>
  <si>
    <t>-604.394508554076 188.045194926893 -303.944791348648</t>
  </si>
  <si>
    <t>-613.091280466175 183.250324921676 -387.248490395307</t>
  </si>
  <si>
    <t>-620.926754958337 178.541233580669 -470.64265976732</t>
  </si>
  <si>
    <t>-631.433373326118 171.702388987507 -592.657994154006</t>
  </si>
  <si>
    <t>-619.718712597126 170.230044990756 -670.122936487381</t>
  </si>
  <si>
    <t>-631.212840485987 205.726091257534 -540.479445245048</t>
  </si>
  <si>
    <t>-657.003706149585 358.823461224992 -525.127194722557</t>
  </si>
  <si>
    <t>-688.462342176607 462.462640301907 -264.650969395553</t>
  </si>
  <si>
    <t>-462.267869294265 484.573690511827 -216.737629467202</t>
  </si>
  <si>
    <t>-622.433423237343 143.680667081373 -537.757973996381</t>
  </si>
  <si>
    <t>-423.86472036459 59.8647234840935 -229.84248793036</t>
  </si>
  <si>
    <t>-618.44405008222 284.925923176742 -104.133948932023</t>
  </si>
  <si>
    <t>-624.361813680269 291.152894322402 311.352275678225</t>
  </si>
  <si>
    <t>-631.171907421336 320.528003809889 773.568990200328</t>
  </si>
  <si>
    <t>-478.410695898309 322.872744924806 823.990570182502</t>
  </si>
  <si>
    <t>-539.751051357875 116.254714835734 -103.979544378877</t>
  </si>
  <si>
    <t>-531.24436645527 98.0624912993189 311.109933838805</t>
  </si>
  <si>
    <t>-556.509795016769 42.9217415289709 770.186212483068</t>
  </si>
  <si>
    <t>-406.393950340341 61.7274047006929 824.916626171164</t>
  </si>
  <si>
    <t>9763-20170724T121021.805868900.bin</t>
  </si>
  <si>
    <t>-578.681615608347 200.413704445904 -102.305055505587</t>
  </si>
  <si>
    <t>-594.203052633854 193.041475235639 -211.676991264867</t>
  </si>
  <si>
    <t>-604.213816142019 187.722488862815 -303.858066954751</t>
  </si>
  <si>
    <t>-612.914052894014 182.891802513456 -387.159304401457</t>
  </si>
  <si>
    <t>-620.722843869815 178.15057000424 -470.553988068327</t>
  </si>
  <si>
    <t>-631.157382874517 171.266329781945 -592.573176502324</t>
  </si>
  <si>
    <t>-619.415431869294 169.867823469486 -670.035254632989</t>
  </si>
  <si>
    <t>-631.015173120013 205.302600643265 -540.40270519737</t>
  </si>
  <si>
    <t>-657.083475701746 358.335190806644 -525.07656635821</t>
  </si>
  <si>
    <t>-688.634000516992 461.923172144626 -264.59111529432</t>
  </si>
  <si>
    <t>-462.428002812667 484.608850305518 -217.00181306418</t>
  </si>
  <si>
    <t>-622.14244778151 143.271448606491 -537.661750539943</t>
  </si>
  <si>
    <t>-423.974799014617 59.2039384287323 -230.120021410987</t>
  </si>
  <si>
    <t>-618.234731714876 284.601780338904 -104.079162648914</t>
  </si>
  <si>
    <t>-623.911752416946 291.112105113858 311.406027716549</t>
  </si>
  <si>
    <t>-631.10228698709 320.43126223071 773.60049535841</t>
  </si>
  <si>
    <t>-478.355583536617 322.684041516534 824.07048676057</t>
  </si>
  <si>
    <t>-539.268301147999 116.126768648557 -103.922424346676</t>
  </si>
  <si>
    <t>-530.972197325808 98.0130284616453 311.174756495562</t>
  </si>
  <si>
    <t>-556.523941087366 42.9097154031135 770.232986299779</t>
  </si>
  <si>
    <t>-406.37520791808 61.4574908045188 824.960910069251</t>
  </si>
  <si>
    <t>9763-20170724T121021.838956400.bin</t>
  </si>
  <si>
    <t>-578.52028047167 200.421346707252 -102.297745044923</t>
  </si>
  <si>
    <t>-594.10980727911 193.007674899785 -211.657187376955</t>
  </si>
  <si>
    <t>-604.174336492451 187.68172782024 -303.831938093102</t>
  </si>
  <si>
    <t>-612.920448033193 182.855889641974 -387.128758567744</t>
  </si>
  <si>
    <t>-620.772063477035 178.130028282763 -470.520366186711</t>
  </si>
  <si>
    <t>-631.265091317253 171.280454311579 -592.536280075803</t>
  </si>
  <si>
    <t>-619.560304229745 169.920266103443 -670.004715000269</t>
  </si>
  <si>
    <t>-631.116943301277 205.299243818168 -540.354471024533</t>
  </si>
  <si>
    <t>-657.273224477374 358.313336988924 -524.96029479097</t>
  </si>
  <si>
    <t>-688.669061695919 462.070196355612 -264.523347369871</t>
  </si>
  <si>
    <t>-462.461552523569 484.921108214813 -217.020237411974</t>
  </si>
  <si>
    <t>-622.204754557771 143.272711649494 -537.639077785748</t>
  </si>
  <si>
    <t>-423.792033969353 59.4465320023758 -230.6644288659</t>
  </si>
  <si>
    <t>-618.102959877325 284.57717749865 -104.075469060845</t>
  </si>
  <si>
    <t>-623.609933667278 291.217130183245 311.410022890196</t>
  </si>
  <si>
    <t>-631.063997756302 320.402945281764 773.613189372273</t>
  </si>
  <si>
    <t>-478.323821091375 322.792526641242 824.096405198923</t>
  </si>
  <si>
    <t>-539.084372889286 116.172950398074 -103.89589011083</t>
  </si>
  <si>
    <t>-530.836707721941 98.1251193464122 311.205100836033</t>
  </si>
  <si>
    <t>-556.538705193038 42.9161551847208 770.243417294235</t>
  </si>
  <si>
    <t>-406.393734760862 61.5268411317652 824.960494445207</t>
  </si>
  <si>
    <t>9763-20170724T121021.906140200.bin</t>
  </si>
  <si>
    <t>-578.177353544904 200.537290165377 -102.230880092303</t>
  </si>
  <si>
    <t>-593.946586071733 193.064643166264 -211.560671828658</t>
  </si>
  <si>
    <t>-604.146310818392 187.756683673001 -303.721485282951</t>
  </si>
  <si>
    <t>-613.005604532956 182.974141563541 -387.00881006192</t>
  </si>
  <si>
    <t>-620.960032507302 178.31882065631 -470.394637407224</t>
  </si>
  <si>
    <t>-631.590423718201 171.601793745413 -592.406054898017</t>
  </si>
  <si>
    <t>-619.872427876866 170.320160026212 -669.873814528427</t>
  </si>
  <si>
    <t>-631.423155542828 205.558455558397 -540.183810582977</t>
  </si>
  <si>
    <t>-657.710379293182 358.552735362387 -524.691228797984</t>
  </si>
  <si>
    <t>-688.680467100644 462.370199262015 -264.227629838691</t>
  </si>
  <si>
    <t>-462.43146123333 485.610571877581 -217.112772892959</t>
  </si>
  <si>
    <t>-622.428621734339 143.539948125313 -537.553107600477</t>
  </si>
  <si>
    <t>-423.403299385749 60.5856601209168 -231.108774307442</t>
  </si>
  <si>
    <t>-617.682062876001 284.748532317872 -104.026365579177</t>
  </si>
  <si>
    <t>-623.076273411562 291.376892436292 311.460845115428</t>
  </si>
  <si>
    <t>-630.997863848868 320.348296346817 773.64225388315</t>
  </si>
  <si>
    <t>-478.266200944199 322.645315196302 824.155527162861</t>
  </si>
  <si>
    <t>-538.816065235298 116.218571307156 -103.848282011067</t>
  </si>
  <si>
    <t>-530.519233322162 98.328844568051 311.258616281832</t>
  </si>
  <si>
    <t>-556.569737064186 42.9046891248299 770.255373115736</t>
  </si>
  <si>
    <t>-406.350105624528 61.0206815424087 824.933770973259</t>
  </si>
  <si>
    <t>9763-20170724T121021.938225500.bin</t>
  </si>
  <si>
    <t>-577.986882267631 200.750807419413 -102.227108869465</t>
  </si>
  <si>
    <t>-593.83381970718 193.222094038738 -211.541698214123</t>
  </si>
  <si>
    <t>-604.11170520506 187.879181485255 -303.691962930735</t>
  </si>
  <si>
    <t>-613.046452770685 183.07054651039 -386.969660760515</t>
  </si>
  <si>
    <t>-621.080650557025 178.395222990056 -470.346714290863</t>
  </si>
  <si>
    <t>-631.832359572058 171.655114404094 -592.346242655138</t>
  </si>
  <si>
    <t>-620.149684103067 170.375608487054 -669.819417831141</t>
  </si>
  <si>
    <t>-631.615707416956 205.621093686033 -540.130349920413</t>
  </si>
  <si>
    <t>-657.958997098338 358.611619373693 -524.65844310216</t>
  </si>
  <si>
    <t>-688.681570624086 462.344950812887 -264.131673604549</t>
  </si>
  <si>
    <t>-462.437636194145 485.658475202785 -217.028688463727</t>
  </si>
  <si>
    <t>-622.613542401469 143.60401788274 -537.497504917259</t>
  </si>
  <si>
    <t>-422.989623616155 60.9411271546353 -231.356353687171</t>
  </si>
  <si>
    <t>-617.461901338741 284.960769107172 -104.026593987021</t>
  </si>
  <si>
    <t>-622.948621488487 291.462508338558 311.461319984549</t>
  </si>
  <si>
    <t>-630.978894318019 320.345624829187 773.644351880192</t>
  </si>
  <si>
    <t>-478.250043560703 322.609683910927 824.167626722103</t>
  </si>
  <si>
    <t>-538.66612319158 116.457183373052 -103.827029487885</t>
  </si>
  <si>
    <t>-530.423867753318 98.5186511808115 311.278813131635</t>
  </si>
  <si>
    <t>-556.62327867399 42.9745073195436 770.251156327065</t>
  </si>
  <si>
    <t>-406.4226625679 61.4058768097077 824.875873101969</t>
  </si>
  <si>
    <t>9763-20170724T121021.975899500.bin</t>
  </si>
  <si>
    <t>-577.829849606737 200.945406072216 -102.218897207071</t>
  </si>
  <si>
    <t>-593.742424879805 193.378904549738 -211.521351286689</t>
  </si>
  <si>
    <t>-604.059724740919 188.018353969068 -303.666142749868</t>
  </si>
  <si>
    <t>-613.023070109674 183.198624374711 -386.94024901539</t>
  </si>
  <si>
    <t>-621.07881673041 178.516446944624 -470.314793901946</t>
  </si>
  <si>
    <t>-631.853797554956 171.771922931672 -592.312057308469</t>
  </si>
  <si>
    <t>-620.143664086776 170.521163946817 -669.781517740028</t>
  </si>
  <si>
    <t>-631.642090930325 205.737884636345 -540.096113516714</t>
  </si>
  <si>
    <t>-658.029192188775 358.717853825539 -524.689006837601</t>
  </si>
  <si>
    <t>-688.589372591358 462.352224964133 -264.103794433669</t>
  </si>
  <si>
    <t>-462.344341329298 485.634324235185 -216.9909168755</t>
  </si>
  <si>
    <t>-622.60959537736 143.724722182199 -537.465279139294</t>
  </si>
  <si>
    <t>-422.653555876048 61.1032405157207 -231.832188516027</t>
  </si>
  <si>
    <t>-617.300220514109 285.144113394309 -104.026456136748</t>
  </si>
  <si>
    <t>-622.846275019742 291.555990163175 311.462120520963</t>
  </si>
  <si>
    <t>-630.963052152317 320.347492152051 773.645768719318</t>
  </si>
  <si>
    <t>-478.234577660011 322.53725011294 824.173419185705</t>
  </si>
  <si>
    <t>-538.499529836899 116.699536910344 -103.802479252674</t>
  </si>
  <si>
    <t>-530.292538811634 98.7441591361467 311.303357384985</t>
  </si>
  <si>
    <t>-556.673229248999 43.0288894635298 770.245258897207</t>
  </si>
  <si>
    <t>-406.498432659059 61.8577019413872 824.805735709225</t>
  </si>
  <si>
    <t>9763-20170724T121022.043087800.bin</t>
  </si>
  <si>
    <t>-577.600757541673 201.194090086878 -102.214401640634</t>
  </si>
  <si>
    <t>-593.603864998641 193.579315930885 -211.500295744062</t>
  </si>
  <si>
    <t>-603.952917909601 188.223310508628 -303.641767192317</t>
  </si>
  <si>
    <t>-612.925096275026 183.423920640655 -386.916061348627</t>
  </si>
  <si>
    <t>-620.969169572492 178.777490600657 -470.293841701201</t>
  </si>
  <si>
    <t>-631.703771788308 172.100921895773 -592.298329134723</t>
  </si>
  <si>
    <t>-619.865161364351 170.877763737314 -669.748760797062</t>
  </si>
  <si>
    <t>-631.557060448229 206.03082821865 -540.058707620574</t>
  </si>
  <si>
    <t>-658.201041135445 358.990413206986 -524.785812357275</t>
  </si>
  <si>
    <t>-688.602325115214 462.574891089096 -264.162170778047</t>
  </si>
  <si>
    <t>-462.310961862494 485.699541899957 -217.194296806791</t>
  </si>
  <si>
    <t>-622.430023027261 144.030126025581 -537.468868387387</t>
  </si>
  <si>
    <t>-421.642694213069 61.4482115270287 -232.764189056144</t>
  </si>
  <si>
    <t>-617.085643555789 285.385478623438 -104.025856502276</t>
  </si>
  <si>
    <t>-622.686871919448 291.693862750178 311.463509115636</t>
  </si>
  <si>
    <t>-630.911901636514 320.352391458232 773.648634492195</t>
  </si>
  <si>
    <t>-478.185734492229 322.616381119921 824.179900758289</t>
  </si>
  <si>
    <t>-538.225550921647 116.921653679324 -103.781370582645</t>
  </si>
  <si>
    <t>-529.902338343411 99.140786299427 311.329645820408</t>
  </si>
  <si>
    <t>-556.722334057801 43.1165279668553 770.212052559548</t>
  </si>
  <si>
    <t>-406.494757168659 61.6235814840252 824.737177802535</t>
  </si>
  <si>
    <t>9763-20170724T121022.107258500.bin</t>
  </si>
  <si>
    <t>-577.377950743857 201.269521202913 -102.211749295703</t>
  </si>
  <si>
    <t>-593.432974422323 193.634818742522 -211.488683950678</t>
  </si>
  <si>
    <t>-603.783926294128 188.302168617058 -303.631270104635</t>
  </si>
  <si>
    <t>-612.739884206781 183.537122092654 -386.909168701381</t>
  </si>
  <si>
    <t>-620.748752877112 178.939584207113 -470.293038190956</t>
  </si>
  <si>
    <t>-631.41058685321 172.34865986127 -592.308634696211</t>
  </si>
  <si>
    <t>-619.3858732788 171.106749087283 -669.730167659635</t>
  </si>
  <si>
    <t>-631.353125399317 206.233671217866 -540.039629265993</t>
  </si>
  <si>
    <t>-658.395661853251 359.116572918295 -524.761320866902</t>
  </si>
  <si>
    <t>-688.810377529245 462.336208387072 -263.994637155075</t>
  </si>
  <si>
    <t>-462.512992608692 485.743838981988 -217.196016154365</t>
  </si>
  <si>
    <t>-622.111354418496 144.247905186793 -537.498882036525</t>
  </si>
  <si>
    <t>-421.215023354 61.3950691613561 -232.667506026866</t>
  </si>
  <si>
    <t>-616.854033529479 285.43241975049 -104.018417738776</t>
  </si>
  <si>
    <t>-622.454965480023 291.73846670388 311.471055667864</t>
  </si>
  <si>
    <t>-630.85336388077 320.318293530659 773.662862087528</t>
  </si>
  <si>
    <t>-478.132393193054 322.501125221738 824.213480537546</t>
  </si>
  <si>
    <t>-538.025003368153 117.015024132851 -103.778134021034</t>
  </si>
  <si>
    <t>-529.685991134312 99.2453124115868 311.33309650852</t>
  </si>
  <si>
    <t>-556.748742632239 43.1140958811263 770.182077062012</t>
  </si>
  <si>
    <t>-406.570762506182 62.109500011956 824.675773192412</t>
  </si>
  <si>
    <t>9763-20170724T121022.139341700.bin</t>
  </si>
  <si>
    <t>-577.264248799678 201.27869803792 -102.199329712555</t>
  </si>
  <si>
    <t>-593.326514756737 193.635038885723 -211.474570840179</t>
  </si>
  <si>
    <t>-603.640537124955 188.339511668812 -303.623385632821</t>
  </si>
  <si>
    <t>-612.5441332481 183.624262878752 -386.909827704923</t>
  </si>
  <si>
    <t>-620.480746114714 179.092372553742 -470.304178013335</t>
  </si>
  <si>
    <t>-631.014286702936 172.613768650202 -592.33689607107</t>
  </si>
  <si>
    <t>-618.920808187087 171.387453323189 -669.747894824881</t>
  </si>
  <si>
    <t>-631.042012854174 206.446222813459 -540.033818735047</t>
  </si>
  <si>
    <t>-658.29063663693 359.280093461422 -524.716566888136</t>
  </si>
  <si>
    <t>-688.802529044579 462.54974665342 -263.981186260986</t>
  </si>
  <si>
    <t>-462.527841214808 486.082228971255 -217.135581066548</t>
  </si>
  <si>
    <t>-621.742511469865 144.466885709888 -537.546195236509</t>
  </si>
  <si>
    <t>-421.207646086524 61.400131960874 -232.664099785048</t>
  </si>
  <si>
    <t>-616.738389269165 285.450901891674 -104.022054557516</t>
  </si>
  <si>
    <t>-622.311896674094 291.73850903006 311.468010354525</t>
  </si>
  <si>
    <t>-630.817695712405 320.313277196701 773.667335637458</t>
  </si>
  <si>
    <t>-478.104391513346 322.608932064729 824.236078145253</t>
  </si>
  <si>
    <t>-537.916194855271 117.009185367046 -103.777089548333</t>
  </si>
  <si>
    <t>-529.692163365881 99.1675397948311 311.333255884146</t>
  </si>
  <si>
    <t>-556.754904288973 43.0519898276527 770.176332551645</t>
  </si>
  <si>
    <t>-406.519475254055 61.6313486554852 824.655459799009</t>
  </si>
  <si>
    <t>9763-20170724T121022.176447600.bin</t>
  </si>
  <si>
    <t>-577.111675483383 201.24911599827 -102.196119245303</t>
  </si>
  <si>
    <t>-593.208385172979 193.662480993507 -211.470204916018</t>
  </si>
  <si>
    <t>-603.468236414742 188.448459319832 -303.629744457027</t>
  </si>
  <si>
    <t>-612.288282564966 183.818081657546 -386.929852725919</t>
  </si>
  <si>
    <t>-620.1062269909 179.379550105505 -470.340403189977</t>
  </si>
  <si>
    <t>-630.427265860143 173.045760134396 -592.398865732067</t>
  </si>
  <si>
    <t>-618.272725190311 171.876698648726 -669.801177725499</t>
  </si>
  <si>
    <t>-630.57046006142 206.812363879123 -540.053613935772</t>
  </si>
  <si>
    <t>-657.990600212094 359.605661541143 -524.629067674389</t>
  </si>
  <si>
    <t>-688.687728570166 463.198576176314 -264.043556077004</t>
  </si>
  <si>
    <t>-462.449906943419 486.708797040501 -217.008937699407</t>
  </si>
  <si>
    <t>-621.226567979406 144.837476571191 -537.627763317735</t>
  </si>
  <si>
    <t>-421.194957499499 61.4519198962239 -232.745469529068</t>
  </si>
  <si>
    <t>-616.569063979642 285.447764506851 -104.00602418479</t>
  </si>
  <si>
    <t>-622.229125591867 291.725055948253 311.483040634088</t>
  </si>
  <si>
    <t>-630.786785189257 320.326031339438 773.670518347566</t>
  </si>
  <si>
    <t>-478.076694511859 322.65198389657 824.24770737049</t>
  </si>
  <si>
    <t>-537.808337725284 116.983708501946 -103.813469672491</t>
  </si>
  <si>
    <t>-529.701883912612 99.0377491890431 311.294733700405</t>
  </si>
  <si>
    <t>-556.774157321167 43.0318718138039 770.156931809075</t>
  </si>
  <si>
    <t>-406.523627041132 61.5566853954765 824.612793262962</t>
  </si>
  <si>
    <t>9763-20170724T121022.241620100.bin</t>
  </si>
  <si>
    <t>-576.631778958779 201.133248464616 -102.267118038244</t>
  </si>
  <si>
    <t>-592.818593816592 193.655518269162 -211.535460027851</t>
  </si>
  <si>
    <t>-602.982696293784 188.614251527496 -303.715269437394</t>
  </si>
  <si>
    <t>-611.644479726225 184.167443072995 -387.041883583505</t>
  </si>
  <si>
    <t>-619.231324869829 179.935839133043 -470.484498868183</t>
  </si>
  <si>
    <t>-629.132809014027 173.928052130831 -592.594292715855</t>
  </si>
  <si>
    <t>-616.853277829733 172.953604570378 -669.979576374716</t>
  </si>
  <si>
    <t>-629.516031922163 207.546180163795 -540.154556819876</t>
  </si>
  <si>
    <t>-657.234660581366 360.258773290541 -524.340070673536</t>
  </si>
  <si>
    <t>-688.555449132646 464.805574578969 -264.210078507173</t>
  </si>
  <si>
    <t>-462.361092962569 487.982719780645 -216.802810004094</t>
  </si>
  <si>
    <t>-620.060126715571 145.582508860271 -537.872547090049</t>
  </si>
  <si>
    <t>-421.314975028523 61.2381279886322 -232.756460940755</t>
  </si>
  <si>
    <t>-615.954912753706 285.319852395455 -103.949281211587</t>
  </si>
  <si>
    <t>-622.32582057878 291.419773946271 311.532114706261</t>
  </si>
  <si>
    <t>-630.73233823823 320.445223513082 773.65924576356</t>
  </si>
  <si>
    <t>-478.021340988086 322.760292325001 824.234030455409</t>
  </si>
  <si>
    <t>-537.453416467936 116.884452250938 -103.963834588342</t>
  </si>
  <si>
    <t>-529.658424953899 98.6363322508046 311.137153686234</t>
  </si>
  <si>
    <t>-556.810081751272 43.0025779106297 770.065151095953</t>
  </si>
  <si>
    <t>-406.499458200664 61.0851677385997 824.50400071974</t>
  </si>
  <si>
    <t>9763-20170724T121022.304795000.bin</t>
  </si>
  <si>
    <t>-576.115183288137 200.917044796723 -102.352527861724</t>
  </si>
  <si>
    <t>-592.274260724527 193.507117308285 -211.629542246554</t>
  </si>
  <si>
    <t>-602.307808488833 188.660455142408 -303.834059114206</t>
  </si>
  <si>
    <t>-610.803674479318 184.440545136633 -387.189604005332</t>
  </si>
  <si>
    <t>-618.173714055282 180.486154031437 -470.665256107802</t>
  </si>
  <si>
    <t>-627.700176478358 174.935905358154 -592.826447880718</t>
  </si>
  <si>
    <t>-615.27594488982 174.270591254391 -670.191834171473</t>
  </si>
  <si>
    <t>-628.329851682853 208.344424375115 -540.255445037521</t>
  </si>
  <si>
    <t>-656.40492254196 360.928701151724 -523.920152340141</t>
  </si>
  <si>
    <t>-688.64307665038 466.325487482981 -264.24558718464</t>
  </si>
  <si>
    <t>-462.427425295757 489.377341910613 -216.878767569581</t>
  </si>
  <si>
    <t>-618.710227772548 146.39821520278 -538.191077920151</t>
  </si>
  <si>
    <t>-420.810581716712 60.3652286931456 -232.856141556433</t>
  </si>
  <si>
    <t>-615.406033132654 284.979762841061 -103.964923154784</t>
  </si>
  <si>
    <t>-622.551635475498 290.973611880888 311.505445647233</t>
  </si>
  <si>
    <t>-630.708921028537 320.675372572945 773.600278800058</t>
  </si>
  <si>
    <t>-477.98660745381 322.916578188981 824.14436240825</t>
  </si>
  <si>
    <t>-536.957488342304 116.797462412365 -104.098349833854</t>
  </si>
  <si>
    <t>-529.596801152937 98.1736711190788 310.993873980782</t>
  </si>
  <si>
    <t>-556.89769551585 43.0519291385442 769.968361752483</t>
  </si>
  <si>
    <t>-406.67575753535 62.1091350672561 824.319157741123</t>
  </si>
  <si>
    <t>9763-20170724T121022.336880300.bin</t>
  </si>
  <si>
    <t>-575.790547572713 200.746148550679 -102.378637563429</t>
  </si>
  <si>
    <t>-591.897404135571 193.372397793466 -211.665935060636</t>
  </si>
  <si>
    <t>-601.859266242727 188.642285587688 -303.884232544332</t>
  </si>
  <si>
    <t>-610.276102252438 184.560721703508 -387.254591135061</t>
  </si>
  <si>
    <t>-617.551115470053 180.778138809541 -470.746554954772</t>
  </si>
  <si>
    <t>-626.919310822335 175.515008775329 -592.932748648766</t>
  </si>
  <si>
    <t>-614.409996918024 175.056166381941 -670.28598846507</t>
  </si>
  <si>
    <t>-627.67397042805 208.791133069016 -540.279493805574</t>
  </si>
  <si>
    <t>-655.961793772862 361.301399098784 -523.600306049254</t>
  </si>
  <si>
    <t>-688.822819436899 467.008230672333 -264.130005018461</t>
  </si>
  <si>
    <t>-462.625406910958 490.245599800599 -216.766832554211</t>
  </si>
  <si>
    <t>-617.943206825472 146.857909941038 -538.357758455515</t>
  </si>
  <si>
    <t>-420.29977634417 60.004170508101 -233.062865250476</t>
  </si>
  <si>
    <t>-615.065582568888 284.760285607476 -103.977142841684</t>
  </si>
  <si>
    <t>-622.558056624193 290.790761723322 311.48655283003</t>
  </si>
  <si>
    <t>-630.688614252001 320.775882272639 773.572488427673</t>
  </si>
  <si>
    <t>-477.96808052184 323.047623479354 824.120251036119</t>
  </si>
  <si>
    <t>-536.615863825336 116.692241454811 -104.149443231165</t>
  </si>
  <si>
    <t>-529.580573724149 97.8287772145954 310.937581466643</t>
  </si>
  <si>
    <t>-556.969889033515 43.0421528968009 769.928939987388</t>
  </si>
  <si>
    <t>-406.720369191896 62.182247422819 824.174280711407</t>
  </si>
  <si>
    <t>9763-20170724T121022.405881200.bin</t>
  </si>
  <si>
    <t>-575.099094239419 200.466638149716 -102.405688593113</t>
  </si>
  <si>
    <t>-591.133498453703 193.122655863824 -211.705591327616</t>
  </si>
  <si>
    <t>-600.990226635265 188.648188194176 -303.947976312586</t>
  </si>
  <si>
    <t>-609.286003722257 184.887672570124 -387.345675143033</t>
  </si>
  <si>
    <t>-616.409242381744 181.516792514185 -470.868265561064</t>
  </si>
  <si>
    <t>-625.517304680696 176.954174975251 -593.102276068684</t>
  </si>
  <si>
    <t>-612.829645555145 177.025201836356 -670.427765421065</t>
  </si>
  <si>
    <t>-626.501335357383 209.909573258473 -540.251249056953</t>
  </si>
  <si>
    <t>-655.286037890163 362.218364081627 -522.658957826588</t>
  </si>
  <si>
    <t>-689.394325392751 467.943206994174 -263.357009659043</t>
  </si>
  <si>
    <t>-463.335000574013 492.204163697058 -215.848200265675</t>
  </si>
  <si>
    <t>-616.540147770367 148.003061443551 -538.682768242164</t>
  </si>
  <si>
    <t>-418.708244397038 59.6093361838261 -233.316790876394</t>
  </si>
  <si>
    <t>-614.414130025564 284.364522623363 -103.992505111998</t>
  </si>
  <si>
    <t>-622.410639999634 290.420811041619 311.461415014691</t>
  </si>
  <si>
    <t>-630.610718105509 320.924780015012 773.525575112555</t>
  </si>
  <si>
    <t>-477.903156790629 323.343893484294 824.10597522522</t>
  </si>
  <si>
    <t>-535.884732472862 116.45462776247 -104.223010898598</t>
  </si>
  <si>
    <t>-529.602181594773 97.2025029764691 310.858323930626</t>
  </si>
  <si>
    <t>-557.131327300071 42.9122452214312 769.863802226892</t>
  </si>
  <si>
    <t>-406.776118039499 62.0399222209098 823.819971309174</t>
  </si>
  <si>
    <t>9763-20170724T121022.438969300.bin</t>
  </si>
  <si>
    <t>-574.795227726258 200.297310682433 -102.412417147458</t>
  </si>
  <si>
    <t>-590.843010449566 192.952218654154 -211.710236957378</t>
  </si>
  <si>
    <t>-600.694705933004 188.600177483128 -303.958963208268</t>
  </si>
  <si>
    <t>-608.975137064896 184.998961236326 -387.365363454112</t>
  </si>
  <si>
    <t>-616.069892461089 181.836911134772 -470.898445669429</t>
  </si>
  <si>
    <t>-625.119378972637 177.633752269968 -593.149753740662</t>
  </si>
  <si>
    <t>-612.380326995879 177.990869433188 -670.465940170345</t>
  </si>
  <si>
    <t>-626.197822110174 210.422534859427 -540.197158593497</t>
  </si>
  <si>
    <t>-655.25291774285 362.617011059538 -522.021309386933</t>
  </si>
  <si>
    <t>-689.972852495018 468.12673255137 -262.713019232865</t>
  </si>
  <si>
    <t>-463.971851570493 492.978583772098 -215.231747360219</t>
  </si>
  <si>
    <t>-616.099254468292 148.533516540656 -538.816688246845</t>
  </si>
  <si>
    <t>-417.953199059508 59.5164117993543 -233.448302781037</t>
  </si>
  <si>
    <t>-614.109712078438 284.20993856365 -103.998513223477</t>
  </si>
  <si>
    <t>-622.220827794045 290.294117225134 311.452804863259</t>
  </si>
  <si>
    <t>-630.562641483478 320.974709170363 773.511382194566</t>
  </si>
  <si>
    <t>-477.867872921907 323.466691802267 824.126908133136</t>
  </si>
  <si>
    <t>-535.629659389568 116.26498918902 -104.239084770214</t>
  </si>
  <si>
    <t>-529.563497358841 96.9596083697488 310.842986271712</t>
  </si>
  <si>
    <t>-557.223910893282 42.902415132256 769.847056319416</t>
  </si>
  <si>
    <t>-406.74072484666 61.3844615164887 823.67123452511</t>
  </si>
  <si>
    <t>9763-20170724T121022.503689000.bin</t>
  </si>
  <si>
    <t>-574.379881912619 199.935313178039 -102.427562241766</t>
  </si>
  <si>
    <t>-590.482774428083 192.57939603071 -211.716655421951</t>
  </si>
  <si>
    <t>-600.313320179021 188.443257738136 -303.97750042029</t>
  </si>
  <si>
    <t>-608.540105886121 185.125440151672 -387.400757513038</t>
  </si>
  <si>
    <t>-615.542571978866 182.335671351731 -470.955071977558</t>
  </si>
  <si>
    <t>-624.410677291771 178.773159663322 -593.239964777967</t>
  </si>
  <si>
    <t>-611.634305865169 179.706526663425 -670.545253821978</t>
  </si>
  <si>
    <t>-625.716002035599 211.25967364086 -540.106507311431</t>
  </si>
  <si>
    <t>-655.431920805858 363.191540290386 -520.865548925459</t>
  </si>
  <si>
    <t>-691.560913856931 467.701941487071 -261.345195917266</t>
  </si>
  <si>
    <t>-465.569987840381 493.840308600017 -214.511382639549</t>
  </si>
  <si>
    <t>-615.322828764904 149.413197575524 -539.058339670243</t>
  </si>
  <si>
    <t>-417.081758714915 60.0369602485146 -233.982384698441</t>
  </si>
  <si>
    <t>-613.714005442047 283.867782757819 -103.996656546536</t>
  </si>
  <si>
    <t>-621.9131496345 290.057022432888 311.451323995756</t>
  </si>
  <si>
    <t>-630.486231055546 321.028313982223 773.495697130894</t>
  </si>
  <si>
    <t>-477.810860629045 323.571326725797 824.166856554828</t>
  </si>
  <si>
    <t>-535.228897553729 115.90462107681 -104.262190541222</t>
  </si>
  <si>
    <t>-529.490200618703 96.6289046393481 310.825894795008</t>
  </si>
  <si>
    <t>-557.330821135145 42.8720604388052 769.851067237538</t>
  </si>
  <si>
    <t>-406.797647227747 61.446553611361 823.503452818842</t>
  </si>
  <si>
    <t>9763-20170724T121022.541790400.bin</t>
  </si>
  <si>
    <t>-574.210466485333 199.733356675832 -102.429895825723</t>
  </si>
  <si>
    <t>-590.353287789462 192.373555028656 -211.71273390068</t>
  </si>
  <si>
    <t>-600.199305702269 188.334126776914 -303.976376618007</t>
  </si>
  <si>
    <t>-608.429581083473 185.142946045272 -387.404191612885</t>
  </si>
  <si>
    <t>-615.423238854144 182.519738566624 -470.964712708595</t>
  </si>
  <si>
    <t>-624.263254766776 179.244239949859 -593.259548542887</t>
  </si>
  <si>
    <t>-611.516859067776 180.455798776141 -670.565938552689</t>
  </si>
  <si>
    <t>-625.643646112776 211.595362667138 -540.045387994717</t>
  </si>
  <si>
    <t>-655.621568691471 363.428557912986 -520.376716732513</t>
  </si>
  <si>
    <t>-692.524619979072 467.00831160399 -260.592169119307</t>
  </si>
  <si>
    <t>-466.532427163853 493.789321384836 -214.128902517099</t>
  </si>
  <si>
    <t>-615.125006587506 149.767772742094 -539.149782528862</t>
  </si>
  <si>
    <t>-416.715086254241 60.4695350879269 -234.333202754662</t>
  </si>
  <si>
    <t>-613.566529658892 283.666302418118 -103.991026440759</t>
  </si>
  <si>
    <t>-621.772756116291 289.941636197976 311.455649641655</t>
  </si>
  <si>
    <t>-630.454375059193 321.051976027903 773.493235092154</t>
  </si>
  <si>
    <t>-477.785379954817 323.596974139349 824.183653897275</t>
  </si>
  <si>
    <t>-535.049282009786 115.709661310479 -104.264990257705</t>
  </si>
  <si>
    <t>-529.385358260348 96.4928552277092 310.826835511571</t>
  </si>
  <si>
    <t>-557.303898459629 42.7550237518572 769.862842108456</t>
  </si>
  <si>
    <t>-406.684867238058 60.5399181330531 823.541686506378</t>
  </si>
  <si>
    <t>9763-20170724T121022.606466400.bin</t>
  </si>
  <si>
    <t>-573.92922995492 199.364233503605 -102.39802835625</t>
  </si>
  <si>
    <t>-590.115701643852 191.969330908632 -211.672069776201</t>
  </si>
  <si>
    <t>-600.012450662354 188.059462957203 -303.93588086407</t>
  </si>
  <si>
    <t>-608.288912637946 185.048265292308 -387.36574268155</t>
  </si>
  <si>
    <t>-615.32651844331 182.670406695933 -470.929862363246</t>
  </si>
  <si>
    <t>-624.225025945161 179.826878993724 -593.231367001825</t>
  </si>
  <si>
    <t>-611.614304928712 181.505141544159 -670.5513737953</t>
  </si>
  <si>
    <t>-625.70671823364 211.968032960187 -539.892957571051</t>
  </si>
  <si>
    <t>-656.195507926235 363.5980176643 -519.484393306654</t>
  </si>
  <si>
    <t>-694.854278476617 465.287698078629 -259.209073358863</t>
  </si>
  <si>
    <t>-468.853623729321 492.585804679833 -213.08885940282</t>
  </si>
  <si>
    <t>-614.934194076765 150.181055602693 -539.24009219463</t>
  </si>
  <si>
    <t>-415.824573791633 61.0386870860373 -235.360794602509</t>
  </si>
  <si>
    <t>-613.340452644737 283.237620703803 -103.947163834028</t>
  </si>
  <si>
    <t>-621.583653267936 289.714742533763 311.495633763696</t>
  </si>
  <si>
    <t>-630.39202864226 321.083714578441 773.49400827118</t>
  </si>
  <si>
    <t>-477.728282525578 323.740415092499 824.19462669999</t>
  </si>
  <si>
    <t>-534.664472344496 115.412197261629 -104.228044758379</t>
  </si>
  <si>
    <t>-529.134100429629 96.342985147342 310.872419780504</t>
  </si>
  <si>
    <t>-557.299382579149 42.8040543950788 769.913673993773</t>
  </si>
  <si>
    <t>-406.813825357399 61.5996156798785 823.622653607105</t>
  </si>
  <si>
    <t>9763-20170724T121022.645571600.bin</t>
  </si>
  <si>
    <t>-573.795930309753 199.187803263737 -102.382067940179</t>
  </si>
  <si>
    <t>-590.007991867315 191.769529109229 -211.650673747728</t>
  </si>
  <si>
    <t>-599.944610251512 187.912786887086 -303.912433718841</t>
  </si>
  <si>
    <t>-608.261736587832 184.97905863822 -387.341177467029</t>
  </si>
  <si>
    <t>-615.343730545128 182.709561819609 -470.904436568148</t>
  </si>
  <si>
    <t>-624.310027652737 180.058572096757 -593.205340398824</t>
  </si>
  <si>
    <t>-611.779700926723 181.932987740332 -670.533802147617</t>
  </si>
  <si>
    <t>-625.846875307827 212.100895954798 -539.808953513174</t>
  </si>
  <si>
    <t>-656.7013782048 363.615237107202 -519.09143024642</t>
  </si>
  <si>
    <t>-696.260689394422 464.471479053982 -258.627087664503</t>
  </si>
  <si>
    <t>-470.325219745243 491.845377935117 -212.23300480262</t>
  </si>
  <si>
    <t>-614.904447363262 150.342755259748 -539.272569824532</t>
  </si>
  <si>
    <t>-415.363852021192 61.4056094969912 -236.061390375898</t>
  </si>
  <si>
    <t>-613.287483661961 283.031912176424 -103.932996598395</t>
  </si>
  <si>
    <t>-621.462502256812 289.630423750685 311.509159133536</t>
  </si>
  <si>
    <t>-630.367493972179 321.065956181549 773.500892451213</t>
  </si>
  <si>
    <t>-477.706122686316 323.77124867041 824.20602032221</t>
  </si>
  <si>
    <t>-534.450120359466 115.273591513187 -104.212907543356</t>
  </si>
  <si>
    <t>-529.011632502928 96.2179067341967 310.889398880276</t>
  </si>
  <si>
    <t>-557.276662185167 42.7015550279652 769.925782993675</t>
  </si>
  <si>
    <t>-406.687473039746 60.5492866436623 823.667765808881</t>
  </si>
  <si>
    <t>9763-20170724T121022.673148000.bin</t>
  </si>
  <si>
    <t>-573.730929657216 199.076290376904 -102.367688296423</t>
  </si>
  <si>
    <t>-589.973668887336 191.614579654992 -211.628907977828</t>
  </si>
  <si>
    <t>-599.932147640912 187.808659198152 -303.890289496731</t>
  </si>
  <si>
    <t>-608.264537738292 184.954518705746 -387.320198441633</t>
  </si>
  <si>
    <t>-615.356005654759 182.800137060956 -470.885814533263</t>
  </si>
  <si>
    <t>-624.3285180833 180.356067909019 -593.190575123454</t>
  </si>
  <si>
    <t>-611.84786656919 182.42112544298 -670.522199448573</t>
  </si>
  <si>
    <t>-625.959185746015 212.290992346302 -539.732573469045</t>
  </si>
  <si>
    <t>-657.240293317589 363.670752104086 -518.697147766296</t>
  </si>
  <si>
    <t>-697.390571688179 463.466601559046 -257.91502663438</t>
  </si>
  <si>
    <t>-471.595485809005 491.304138808058 -211.115972888686</t>
  </si>
  <si>
    <t>-614.823649969378 150.566335969094 -539.31603935769</t>
  </si>
  <si>
    <t>-414.715120295445 61.891025005549 -236.718666100208</t>
  </si>
  <si>
    <t>-613.302126695971 282.886537429772 -103.931929454703</t>
  </si>
  <si>
    <t>-621.393065555951 289.551123143851 311.510868006715</t>
  </si>
  <si>
    <t>-630.333835973906 321.077456172374 773.502215238575</t>
  </si>
  <si>
    <t>-477.677176054522 323.916113218134 824.2141677781</t>
  </si>
  <si>
    <t>-534.297795095887 115.204444583998 -104.197237513373</t>
  </si>
  <si>
    <t>-528.925013612831 96.2197633038872 310.909174755372</t>
  </si>
  <si>
    <t>-557.301598822588 42.7957634537265 769.943055859769</t>
  </si>
  <si>
    <t>-406.812315446338 61.465821437248 823.684960740769</t>
  </si>
  <si>
    <t>9763-20170724T121022.740744700.bin</t>
  </si>
  <si>
    <t>-573.821377580018 198.873484068902 -102.347847481341</t>
  </si>
  <si>
    <t>-590.124855699863 191.311189854089 -211.593004301588</t>
  </si>
  <si>
    <t>-600.133527827647 187.580132768338 -303.852015896437</t>
  </si>
  <si>
    <t>-608.50498723463 184.855138060221 -387.282368403525</t>
  </si>
  <si>
    <t>-615.627162334592 182.893475344292 -470.850150030262</t>
  </si>
  <si>
    <t>-624.632368725942 180.801711334855 -593.159069866626</t>
  </si>
  <si>
    <t>-612.236317623583 183.207421006889 -670.494465758653</t>
  </si>
  <si>
    <t>-626.411932779664 212.552558577025 -539.596314731379</t>
  </si>
  <si>
    <t>-658.453223405702 363.679237809881 -517.936669104771</t>
  </si>
  <si>
    <t>-699.247545933343 460.828258221896 -256.256512187656</t>
  </si>
  <si>
    <t>-473.777393094855 490.27956554966 -208.882169600321</t>
  </si>
  <si>
    <t>-614.949980951926 150.886557372036 -539.38566453895</t>
  </si>
  <si>
    <t>-413.808857292575 62.7301163226839 -238.493205042444</t>
  </si>
  <si>
    <t>-613.675085201414 282.552771434283 -103.914292649859</t>
  </si>
  <si>
    <t>-621.470746248893 289.390466789299 311.531371900104</t>
  </si>
  <si>
    <t>-630.281301362394 321.058114118616 773.513550935465</t>
  </si>
  <si>
    <t>-477.626955297919 323.970970206262 824.22808557765</t>
  </si>
  <si>
    <t>-534.148187035188 115.120440533626 -104.1641266614</t>
  </si>
  <si>
    <t>-528.816700999507 96.1922977626377 310.945341781297</t>
  </si>
  <si>
    <t>-557.319973317322 42.7878723929998 769.968655141995</t>
  </si>
  <si>
    <t>-406.903720624973 62.0624587984021 823.70199273163</t>
  </si>
  <si>
    <t>9763-20170724T121022.774838900.bin</t>
  </si>
  <si>
    <t>-573.911640895515 198.778429577747 -102.335103188694</t>
  </si>
  <si>
    <t>-590.252864196207 191.175262636011 -211.571773156853</t>
  </si>
  <si>
    <t>-600.29352236834 187.485274370522 -303.828959124306</t>
  </si>
  <si>
    <t>-608.690880800479 184.826715950306 -387.259051062319</t>
  </si>
  <si>
    <t>-615.835100619076 182.961233707816 -470.826944195536</t>
  </si>
  <si>
    <t>-624.866910012561 181.043071346166 -593.136728833007</t>
  </si>
  <si>
    <t>-612.509083528405 183.613716507822 -670.472860602678</t>
  </si>
  <si>
    <t>-626.710565347185 212.703648630776 -539.522857298117</t>
  </si>
  <si>
    <t>-659.09696209952 363.720402353208 -517.598120089468</t>
  </si>
  <si>
    <t>-699.934301971784 459.753614105495 -255.51326926338</t>
  </si>
  <si>
    <t>-474.560740473952 489.815649994625 -208.062734694284</t>
  </si>
  <si>
    <t>-615.097118805473 151.065803393265 -539.413733721952</t>
  </si>
  <si>
    <t>-413.51788981933 63.3564489825653 -239.572474824405</t>
  </si>
  <si>
    <t>-613.914419295811 282.370449898121 -103.90111230924</t>
  </si>
  <si>
    <t>-621.564125236733 289.352626665291 311.544844322296</t>
  </si>
  <si>
    <t>-630.255018522505 321.04394174114 773.52028648747</t>
  </si>
  <si>
    <t>-477.598627131639 324.070699214696 824.222200311369</t>
  </si>
  <si>
    <t>-534.078379953265 115.090447227723 -104.153554484605</t>
  </si>
  <si>
    <t>-528.78729610078 96.1396780581476 310.955373357024</t>
  </si>
  <si>
    <t>-557.282493228123 42.7261942698649 769.986796551538</t>
  </si>
  <si>
    <t>-406.807447685054 61.3687402456635 823.778620848913</t>
  </si>
  <si>
    <t>9763-20170724T121022.841015300.bin</t>
  </si>
  <si>
    <t>-574.16641869603 198.582864535937 -102.32924604118</t>
  </si>
  <si>
    <t>-590.569964804115 190.905900681731 -211.55142917095</t>
  </si>
  <si>
    <t>-600.694226326686 187.282913273001 -303.802320041337</t>
  </si>
  <si>
    <t>-609.174891539723 184.735566651137 -387.22720653175</t>
  </si>
  <si>
    <t>-616.408480723423 183.035155357673 -470.791119377465</t>
  </si>
  <si>
    <t>-625.575423553265 181.417496626272 -593.095087574219</t>
  </si>
  <si>
    <t>-613.265465223038 184.30168824469 -670.427915304434</t>
  </si>
  <si>
    <t>-627.494416243916 212.920396337968 -539.391162395396</t>
  </si>
  <si>
    <t>-660.517778745995 363.735281423194 -517.031765801333</t>
  </si>
  <si>
    <t>-701.076927394416 458.473546208339 -254.432755265134</t>
  </si>
  <si>
    <t>-475.660821914732 488.996909356083 -207.481128135435</t>
  </si>
  <si>
    <t>-615.611756362349 151.334074604913 -539.467178297779</t>
  </si>
  <si>
    <t>-413.203680799741 64.6305366799736 -242.243162810194</t>
  </si>
  <si>
    <t>-614.36344541764 282.036899658801 -103.8976837804</t>
  </si>
  <si>
    <t>-621.749829229979 289.241936594243 311.549209312983</t>
  </si>
  <si>
    <t>-630.237977830243 320.989112314383 773.529681504006</t>
  </si>
  <si>
    <t>-477.572930515146 323.912812272223 824.211682485465</t>
  </si>
  <si>
    <t>-534.105524916836 114.995827478772 -104.144125947029</t>
  </si>
  <si>
    <t>-528.816145267296 96.0439754261606 310.964826788658</t>
  </si>
  <si>
    <t>-557.246374594773 42.7425324133305 770.008327138101</t>
  </si>
  <si>
    <t>-406.872515523728 61.9085561564566 823.898763312763</t>
  </si>
  <si>
    <t>9763-20170724T121022.907195200.bin</t>
  </si>
  <si>
    <t>-574.374177287846 198.288558641707 -102.310403263458</t>
  </si>
  <si>
    <t>-590.901566237215 190.557764044728 -211.510206071539</t>
  </si>
  <si>
    <t>-601.184995895407 186.961637878878 -303.74433938261</t>
  </si>
  <si>
    <t>-609.82943952384 184.468189345776 -387.154189059735</t>
  </si>
  <si>
    <t>-617.245738345266 182.854354255112 -470.703690057814</t>
  </si>
  <si>
    <t>-626.699247408249 181.400101719319 -592.987949736094</t>
  </si>
  <si>
    <t>-614.443190006038 184.506067296955 -670.320764772177</t>
  </si>
  <si>
    <t>-628.560096734362 212.818122189857 -539.232179329641</t>
  </si>
  <si>
    <t>-661.842395479585 363.527845129832 -516.496090318796</t>
  </si>
  <si>
    <t>-702.102148298505 457.544166502152 -253.591672974867</t>
  </si>
  <si>
    <t>-476.560540906109 488.225272863175 -207.351068078926</t>
  </si>
  <si>
    <t>-616.542235041804 151.258108438519 -539.429145130542</t>
  </si>
  <si>
    <t>-413.41982793157 65.4902669822181 -244.8409738804</t>
  </si>
  <si>
    <t>-614.6363424127 281.718698980747 -103.884412081047</t>
  </si>
  <si>
    <t>-621.733685452683 289.146197130822 311.563567080226</t>
  </si>
  <si>
    <t>-630.188498683112 320.994502599551 773.534716590403</t>
  </si>
  <si>
    <t>-477.519058079097 324.126014156055 824.190842304147</t>
  </si>
  <si>
    <t>-534.244481988755 114.704116720397 -104.141984722909</t>
  </si>
  <si>
    <t>-528.79923485097 95.9584613389752 310.974387440767</t>
  </si>
  <si>
    <t>-557.137481437864 42.6941781241719 770.041677291187</t>
  </si>
  <si>
    <t>-406.768474227848 61.294770150211 824.143504462887</t>
  </si>
  <si>
    <t>9763-20170724T121022.940286900.bin</t>
  </si>
  <si>
    <t>-574.450648054972 198.119795060712 -102.312591609318</t>
  </si>
  <si>
    <t>-591.038185105739 190.365409110336 -211.501469548493</t>
  </si>
  <si>
    <t>-601.39636764752 186.767145144649 -303.727318286852</t>
  </si>
  <si>
    <t>-610.117460155236 184.280583023941 -387.12928180372</t>
  </si>
  <si>
    <t>-617.619595673356 182.682216855203 -470.671396020213</t>
  </si>
  <si>
    <t>-627.208236019125 181.260915648783 -592.945629233293</t>
  </si>
  <si>
    <t>-614.980417927613 184.436110324255 -670.280002820959</t>
  </si>
  <si>
    <t>-629.025332784118 212.661305202072 -539.178128218482</t>
  </si>
  <si>
    <t>-662.361685000026 363.341680150007 -516.315664482211</t>
  </si>
  <si>
    <t>-702.5382174767 457.11853366778 -253.313130001973</t>
  </si>
  <si>
    <t>-476.9580468447 487.866347448651 -207.305690379861</t>
  </si>
  <si>
    <t>-616.976390431492 151.107534400151 -539.407488654356</t>
  </si>
  <si>
    <t>-413.744922645619 65.8846807704322 -246.218301516851</t>
  </si>
  <si>
    <t>-614.726778185299 281.647495378976 -103.882751594803</t>
  </si>
  <si>
    <t>-621.598831566153 288.989729371463 311.570555359109</t>
  </si>
  <si>
    <t>-630.164777259899 320.963048621242 773.540123172939</t>
  </si>
  <si>
    <t>-477.496148042892 324.008642528992 824.20394728415</t>
  </si>
  <si>
    <t>-534.310811633437 114.478411548834 -104.136722844062</t>
  </si>
  <si>
    <t>-528.767243277016 95.8898639710187 310.985390678031</t>
  </si>
  <si>
    <t>-557.078572905181 42.6342687362608 770.054933690263</t>
  </si>
  <si>
    <t>-406.699947121279 60.8715192204688 824.25355153007</t>
  </si>
  <si>
    <t>9763-20170724T121023.006427300.bin</t>
  </si>
  <si>
    <t>-574.606003306951 197.998502667574 -102.307378807145</t>
  </si>
  <si>
    <t>-591.329121199153 190.183495508469 -211.471223419866</t>
  </si>
  <si>
    <t>-601.860844604152 186.553883545205 -303.676192103391</t>
  </si>
  <si>
    <t>-610.762198831751 184.048695684878 -387.058573112002</t>
  </si>
  <si>
    <t>-618.467338399434 182.442406885056 -470.582159788436</t>
  </si>
  <si>
    <t>-628.377366979121 181.02269931383 -592.830784427612</t>
  </si>
  <si>
    <t>-616.228015425643 184.236346962459 -670.175939581251</t>
  </si>
  <si>
    <t>-630.03767080065 212.425460128091 -539.059412085254</t>
  </si>
  <si>
    <t>-663.285308767642 363.094019538154 -516.011722997737</t>
  </si>
  <si>
    <t>-703.120458241525 456.319076536647 -252.76108513681</t>
  </si>
  <si>
    <t>-477.593368744348 487.156082416941 -206.553713184678</t>
  </si>
  <si>
    <t>-618.020299145027 150.865513250729 -539.318796967806</t>
  </si>
  <si>
    <t>-414.74510492484 66.9164173215916 -248.926215152449</t>
  </si>
  <si>
    <t>-614.8416336394 281.560970723362 -103.859459550118</t>
  </si>
  <si>
    <t>-621.249557157306 289.042112139123 311.598858023222</t>
  </si>
  <si>
    <t>-630.121031267987 320.879393438542 773.565607561448</t>
  </si>
  <si>
    <t>-477.455442713244 323.841605823579 824.243594928392</t>
  </si>
  <si>
    <t>-534.517117035445 114.31419586682 -104.117624470359</t>
  </si>
  <si>
    <t>-528.770766792148 96.0216672123643 311.014857469422</t>
  </si>
  <si>
    <t>-557.000811632055 42.7181434899528 770.092741448528</t>
  </si>
  <si>
    <t>-406.824578157869 62.0189455429065 824.483902233237</t>
  </si>
  <si>
    <t>9763-20170724T121023.037508700.bin</t>
  </si>
  <si>
    <t>-574.69322648309 197.935200597498 -102.286169032471</t>
  </si>
  <si>
    <t>-591.482509965951 190.101904951154 -211.438580330902</t>
  </si>
  <si>
    <t>-602.099180794933 186.452140326691 -303.632880081647</t>
  </si>
  <si>
    <t>-611.08932852045 183.927739354543 -387.00533597071</t>
  </si>
  <si>
    <t>-618.895117928094 182.302684719039 -470.519205062417</t>
  </si>
  <si>
    <t>-628.965338036498 180.855343993101 -592.754226756834</t>
  </si>
  <si>
    <t>-616.874249112826 184.050781545684 -670.109363999416</t>
  </si>
  <si>
    <t>-630.537538891921 212.273822652455 -538.989493367829</t>
  </si>
  <si>
    <t>-663.690244668951 362.957779517207 -515.921672006109</t>
  </si>
  <si>
    <t>-703.371889093563 456.071879831598 -252.608688918064</t>
  </si>
  <si>
    <t>-477.851945925822 486.860529470764 -206.33403112831</t>
  </si>
  <si>
    <t>-618.555652702181 150.706949726056 -539.247591401296</t>
  </si>
  <si>
    <t>-415.405372040099 67.2451891051803 -250.123940011221</t>
  </si>
  <si>
    <t>-614.922305056169 281.543138604342 -103.845209065252</t>
  </si>
  <si>
    <t>-621.054331765209 289.034315322275 311.617029477009</t>
  </si>
  <si>
    <t>-630.097467254749 320.847607699032 773.575006267288</t>
  </si>
  <si>
    <t>-477.428865249692 323.795700888998 824.244892244325</t>
  </si>
  <si>
    <t>-534.620051023234 114.181541413983 -104.111888944419</t>
  </si>
  <si>
    <t>-528.792908876385 96.1060063796131 311.029028180236</t>
  </si>
  <si>
    <t>-556.975146977318 42.7221518536444 770.103880925242</t>
  </si>
  <si>
    <t>-406.828353259452 62.0968810555396 824.550121563676</t>
  </si>
  <si>
    <t>9763-20170724T121023.106710600.bin</t>
  </si>
  <si>
    <t>-574.945988187268 197.846136758767 -102.311267199909</t>
  </si>
  <si>
    <t>-591.85684662174 190.009448150597 -211.444746890092</t>
  </si>
  <si>
    <t>-602.659049464525 186.328633953808 -303.616288696797</t>
  </si>
  <si>
    <t>-611.851162648469 183.768252514803 -386.965536404851</t>
  </si>
  <si>
    <t>-619.893845579678 182.099867068003 -470.455897034711</t>
  </si>
  <si>
    <t>-630.348791170667 180.583111319948 -592.65794244442</t>
  </si>
  <si>
    <t>-618.446103303277 183.684926068766 -670.045996904463</t>
  </si>
  <si>
    <t>-631.711093338679 212.040078351328 -538.9099135217</t>
  </si>
  <si>
    <t>-664.627218149802 362.793458717641 -515.916443136727</t>
  </si>
  <si>
    <t>-703.664323034928 455.711174170712 -252.437793750217</t>
  </si>
  <si>
    <t>-478.103588760336 486.014150198152 -206.041642265326</t>
  </si>
  <si>
    <t>-619.811346539242 150.457427684064 -539.163656601445</t>
  </si>
  <si>
    <t>-417.052383674767 67.7810293518564 -252.316729586856</t>
  </si>
  <si>
    <t>-615.147161016527 281.594394901758 -103.840008403394</t>
  </si>
  <si>
    <t>-620.815864416684 289.155187612084 311.627555414615</t>
  </si>
  <si>
    <t>-630.057999446896 320.768894647887 773.595678069396</t>
  </si>
  <si>
    <t>-477.388409514886 323.602280299728 824.269215603213</t>
  </si>
  <si>
    <t>-534.90123254303 113.980862854386 -104.148480845859</t>
  </si>
  <si>
    <t>-528.881954177529 96.4720756974407 311.013917316216</t>
  </si>
  <si>
    <t>-556.932769597886 42.7887680221295 770.097963740342</t>
  </si>
  <si>
    <t>-406.910577969993 62.7925051396378 824.65988176691</t>
  </si>
  <si>
    <t>9763-20170724T121023.140801200.bin</t>
  </si>
  <si>
    <t>-575.087637939224 197.803041520033 -102.319988386392</t>
  </si>
  <si>
    <t>-592.071972032665 189.960742061751 -211.441539004251</t>
  </si>
  <si>
    <t>-602.96452377154 186.260391812378 -303.601871646656</t>
  </si>
  <si>
    <t>-612.250069185945 183.677723502484 -386.939857478684</t>
  </si>
  <si>
    <t>-620.398095026243 181.982459434586 -470.41964976073</t>
  </si>
  <si>
    <t>-631.020433383153 180.421291062006 -592.606575704629</t>
  </si>
  <si>
    <t>-619.21399514607 183.447674778295 -670.012517765253</t>
  </si>
  <si>
    <t>-632.28401828671 211.90272550681 -538.87041310545</t>
  </si>
  <si>
    <t>-665.08574064049 362.684700293209 -515.91914789448</t>
  </si>
  <si>
    <t>-703.754676012102 455.525153836587 -252.359108173332</t>
  </si>
  <si>
    <t>-478.151750032597 485.61194923615 -206.027086249614</t>
  </si>
  <si>
    <t>-620.434817188562 150.310176879663 -539.113717862141</t>
  </si>
  <si>
    <t>-417.811285864994 67.9073808224775 -253.347475221112</t>
  </si>
  <si>
    <t>-615.320212145929 281.605656025984 -103.836680100167</t>
  </si>
  <si>
    <t>-620.726660144757 289.249092979984 311.632897901151</t>
  </si>
  <si>
    <t>-630.037186379598 320.736181844353 773.609479508667</t>
  </si>
  <si>
    <t>-477.365952389355 323.607949224549 824.275806645914</t>
  </si>
  <si>
    <t>-535.013223387615 113.911369354229 -104.189849774236</t>
  </si>
  <si>
    <t>-529.163229167054 96.6226948460821 310.984208645597</t>
  </si>
  <si>
    <t>-556.89575145916 42.7405083887325 770.07681792695</t>
  </si>
  <si>
    <t>-406.763329205392 61.6532228761546 824.724510514712</t>
  </si>
  <si>
    <t>9763-20170724T121023.204987400.bin</t>
  </si>
  <si>
    <t>-575.477389020546 197.917831766668 -102.359327166635</t>
  </si>
  <si>
    <t>-592.621427304319 190.148207809948 -211.461126852372</t>
  </si>
  <si>
    <t>-603.682288750099 186.432315582765 -303.600781545833</t>
  </si>
  <si>
    <t>-613.136229725198 183.807921703657 -386.918546860187</t>
  </si>
  <si>
    <t>-621.470157907049 182.042318543125 -470.378518911267</t>
  </si>
  <si>
    <t>-632.384612690812 180.347788450426 -592.538053277505</t>
  </si>
  <si>
    <t>-620.817331569455 183.212386209155 -669.98605965955</t>
  </si>
  <si>
    <t>-633.443213727205 211.902216564935 -538.840403099526</t>
  </si>
  <si>
    <t>-665.911713142656 362.782884513337 -516.066424869844</t>
  </si>
  <si>
    <t>-704.361314100899 455.612605786322 -252.470412926801</t>
  </si>
  <si>
    <t>-478.6707088418 485.226603968013 -206.261257457391</t>
  </si>
  <si>
    <t>-621.747731857401 150.280212410154 -539.030577704876</t>
  </si>
  <si>
    <t>-419.036882370809 67.9555125858285 -255.184604525585</t>
  </si>
  <si>
    <t>-615.635615879465 281.706280740298 -103.809482956608</t>
  </si>
  <si>
    <t>-620.650858347012 289.509824511512 311.661943597777</t>
  </si>
  <si>
    <t>-630.019066878482 320.647151774523 773.643649794517</t>
  </si>
  <si>
    <t>-477.329429145732 323.391567654415 824.26146842907</t>
  </si>
  <si>
    <t>-535.482528156967 114.027535190175 -104.249962205747</t>
  </si>
  <si>
    <t>-529.405337579017 97.2937294538419 310.943542528116</t>
  </si>
  <si>
    <t>-556.723766621016 42.8485528602794 770.002887826197</t>
  </si>
  <si>
    <t>-406.721314452107 61.8044138652579 824.991769676111</t>
  </si>
  <si>
    <t>9763-20170724T121023.242087300.bin</t>
  </si>
  <si>
    <t>-575.741344246736 197.819451243682 -102.370305745803</t>
  </si>
  <si>
    <t>-592.972536016443 190.078857756421 -211.46060518364</t>
  </si>
  <si>
    <t>-604.124430225513 186.350667259081 -303.588592601224</t>
  </si>
  <si>
    <t>-613.669327820168 183.702097287745 -386.89538078579</t>
  </si>
  <si>
    <t>-622.103445182282 181.898769016612 -470.344333242906</t>
  </si>
  <si>
    <t>-633.174932167492 180.135822954179 -592.488768554852</t>
  </si>
  <si>
    <t>-621.738404144913 182.928214561967 -669.958789417094</t>
  </si>
  <si>
    <t>-634.114970880986 211.729834397494 -538.812233286413</t>
  </si>
  <si>
    <t>-666.340718991722 362.683911949191 -516.158370341064</t>
  </si>
  <si>
    <t>-705.015345810665 455.613372704559 -252.630361174091</t>
  </si>
  <si>
    <t>-479.293935111248 485.035635869767 -206.449368549799</t>
  </si>
  <si>
    <t>-622.518789713872 150.08885745256 -538.973549955066</t>
  </si>
  <si>
    <t>-419.746828749516 67.699885562896 -255.973148034569</t>
  </si>
  <si>
    <t>-615.797437013286 281.667597518586 -103.80728270416</t>
  </si>
  <si>
    <t>-620.610670280512 289.542668917212 311.665235674917</t>
  </si>
  <si>
    <t>-630.002764803938 320.631849180598 773.654755486905</t>
  </si>
  <si>
    <t>-477.306239961612 323.30045376301 824.255952469947</t>
  </si>
  <si>
    <t>-535.890413038546 113.744041610255 -104.256157573306</t>
  </si>
  <si>
    <t>-529.337082360249 97.7530951270123 310.95938905172</t>
  </si>
  <si>
    <t>-556.614069789994 42.9742659359106 769.979453175584</t>
  </si>
  <si>
    <t>-406.752173329222 62.4212534448134 825.179602276433</t>
  </si>
  <si>
    <t>9763-20170724T121023.306264000.bin</t>
  </si>
  <si>
    <t>-576.143529928639 197.436121291536 -102.382388078554</t>
  </si>
  <si>
    <t>-593.464234846893 189.738486075608 -211.461505914973</t>
  </si>
  <si>
    <t>-604.772383800687 186.013331059548 -303.570545398725</t>
  </si>
  <si>
    <t>-614.493019687872 183.358880778893 -386.856876286112</t>
  </si>
  <si>
    <t>-623.137414315754 181.542256333766 -470.284105712281</t>
  </si>
  <si>
    <t>-634.554954865702 179.752305700009 -592.396240828573</t>
  </si>
  <si>
    <t>-623.377371941934 182.4233780518 -669.908378090191</t>
  </si>
  <si>
    <t>-635.259076005935 211.373886372174 -538.732287565201</t>
  </si>
  <si>
    <t>-667.070481921812 362.414544160816 -516.114076638219</t>
  </si>
  <si>
    <t>-706.207778044379 456.168015469142 -252.946419014849</t>
  </si>
  <si>
    <t>-480.409499376499 484.911177028239 -206.713657820615</t>
  </si>
  <si>
    <t>-623.830959657705 149.701662285156 -538.896621132516</t>
  </si>
  <si>
    <t>-420.993846710812 67.2177835180423 -257.376648000351</t>
  </si>
  <si>
    <t>-616.005248359485 281.524297215823 -103.79914987924</t>
  </si>
  <si>
    <t>-620.871334407948 289.385662835946 311.673045181507</t>
  </si>
  <si>
    <t>-630.001559197856 320.659252421729 773.639711009279</t>
  </si>
  <si>
    <t>-477.278702835348 323.118513186547 824.171915752013</t>
  </si>
  <si>
    <t>-536.45755260526 113.224191675199 -104.331535591352</t>
  </si>
  <si>
    <t>-530.046170343139 97.7069250987888 310.904226256239</t>
  </si>
  <si>
    <t>-556.522936921064 42.8672349410849 769.916500511998</t>
  </si>
  <si>
    <t>-406.691245934099 62.0346209636321 825.296069284881</t>
  </si>
  <si>
    <t>9763-20170724T121023.338348600.bin</t>
  </si>
  <si>
    <t>-576.379078441155 197.259621428054 -102.438392309055</t>
  </si>
  <si>
    <t>-593.71807909456 189.596306256088 -211.516975588164</t>
  </si>
  <si>
    <t>-605.103690894094 185.874009457465 -303.616658139782</t>
  </si>
  <si>
    <t>-614.920506472983 183.215597558397 -386.891467602072</t>
  </si>
  <si>
    <t>-623.687731672403 181.388394570906 -470.305716278179</t>
  </si>
  <si>
    <t>-635.314401231581 179.577505042687 -592.397692447016</t>
  </si>
  <si>
    <t>-624.258339142729 182.200593779235 -669.9289704966</t>
  </si>
  <si>
    <t>-635.893598820514 211.214607904267 -538.741293419622</t>
  </si>
  <si>
    <t>-667.633432209639 362.275145177705 -516.151971121846</t>
  </si>
  <si>
    <t>-706.942903766615 456.48854863115 -253.174263132501</t>
  </si>
  <si>
    <t>-481.137753176549 485.037694744834 -206.854899976526</t>
  </si>
  <si>
    <t>-624.531808420545 149.529960527423 -538.908382085038</t>
  </si>
  <si>
    <t>-421.700932069033 67.0356452786564 -257.886801925171</t>
  </si>
  <si>
    <t>-616.091812655328 281.428611228205 -103.83062682166</t>
  </si>
  <si>
    <t>-621.034461627864 289.311645376964 311.640232397775</t>
  </si>
  <si>
    <t>-629.99919314876 320.654322260266 773.622841871908</t>
  </si>
  <si>
    <t>-477.263003827452 322.970371985257 824.121521749869</t>
  </si>
  <si>
    <t>-536.860553067763 113.011610975052 -104.41776762355</t>
  </si>
  <si>
    <t>-530.61921006307 97.4186043194509 310.817659752366</t>
  </si>
  <si>
    <t>-556.571059141455 42.9175685632499 769.878290566417</t>
  </si>
  <si>
    <t>-406.762692209266 62.3315398435875 825.234839109345</t>
  </si>
  <si>
    <t>9763-20170724T121023.405550400.bin</t>
  </si>
  <si>
    <t>-577.206564284751 197.055994126066 -102.524916443741</t>
  </si>
  <si>
    <t>-594.595735931184 189.428358489305 -211.597913665556</t>
  </si>
  <si>
    <t>-606.137031443698 185.697143404204 -303.677887694135</t>
  </si>
  <si>
    <t>-616.142344860089 183.022028077114 -386.929819256703</t>
  </si>
  <si>
    <t>-625.146560074004 181.169980154733 -470.318197213689</t>
  </si>
  <si>
    <t>-637.173392713441 179.316672902295 -592.370841132062</t>
  </si>
  <si>
    <t>-626.343227644227 181.909178729284 -669.935020777767</t>
  </si>
  <si>
    <t>-637.515378608386 210.983442397428 -538.729930698449</t>
  </si>
  <si>
    <t>-669.072658234492 362.101135353314 -516.271907729474</t>
  </si>
  <si>
    <t>-709.145212806843 456.770816110346 -253.573619781611</t>
  </si>
  <si>
    <t>-483.411758910095 485.361497043707 -206.931184511744</t>
  </si>
  <si>
    <t>-626.27692178969 149.276213608314 -538.900466839643</t>
  </si>
  <si>
    <t>-423.741415253391 66.5553750795004 -258.832176746305</t>
  </si>
  <si>
    <t>-616.537914213735 281.402258236419 -103.91989902385</t>
  </si>
  <si>
    <t>-621.367350148326 289.356378558799 311.550889214526</t>
  </si>
  <si>
    <t>-629.976238448883 320.664740157514 773.578976230402</t>
  </si>
  <si>
    <t>-477.218773176438 323.014320229063 824.01183638</t>
  </si>
  <si>
    <t>-538.117353729473 112.657453874403 -104.543407358437</t>
  </si>
  <si>
    <t>-531.597531023157 96.9331320129759 310.682806954921</t>
  </si>
  <si>
    <t>-556.59472330695 42.8324238993634 769.861837942664</t>
  </si>
  <si>
    <t>-406.702846369157 61.6741677656134 825.190511618685</t>
  </si>
  <si>
    <t>9763-20170724T121023.438636500.bin</t>
  </si>
  <si>
    <t>-577.604481010221 196.865190482024 -102.561519102797</t>
  </si>
  <si>
    <t>-595.04769628138 189.246830696494 -211.626684201903</t>
  </si>
  <si>
    <t>-606.644204719489 185.518353444603 -303.699786363074</t>
  </si>
  <si>
    <t>-616.703970763914 182.84527327057 -386.94509983326</t>
  </si>
  <si>
    <t>-625.767301605075 180.99440480549 -470.327164596331</t>
  </si>
  <si>
    <t>-637.885623085232 179.142676355688 -592.370785514324</t>
  </si>
  <si>
    <t>-627.13012385459 181.731647995736 -669.945343257314</t>
  </si>
  <si>
    <t>-638.159100351456 210.813852705108 -538.732132160679</t>
  </si>
  <si>
    <t>-669.681483300495 361.953055764638 -516.333645365322</t>
  </si>
  <si>
    <t>-710.292979305056 456.686597149272 -253.741243055282</t>
  </si>
  <si>
    <t>-484.602808445873 485.429708111187 -206.983356065955</t>
  </si>
  <si>
    <t>-626.977267154002 149.096535731246 -538.905941609545</t>
  </si>
  <si>
    <t>-424.680374664272 66.268411603342 -259.37345535827</t>
  </si>
  <si>
    <t>-616.767457153459 281.317124515805 -103.95470149875</t>
  </si>
  <si>
    <t>-621.567764576027 289.299695426455 311.515901640115</t>
  </si>
  <si>
    <t>-629.977944165435 320.67439399365 773.553447570454</t>
  </si>
  <si>
    <t>-477.209863763613 322.86460444504 823.961351518693</t>
  </si>
  <si>
    <t>-538.611044660547 112.330168826503 -104.574797791246</t>
  </si>
  <si>
    <t>-531.77452503093 96.8595113467882 310.655844995525</t>
  </si>
  <si>
    <t>-556.594322823177 42.7947318448425 769.867333524732</t>
  </si>
  <si>
    <t>-406.646285354139 61.1874513005992 825.194781453074</t>
  </si>
  <si>
    <t>9763-20170724T121023.506376700.bin</t>
  </si>
  <si>
    <t>-578.201269263315 196.357954765006 -102.617353164678</t>
  </si>
  <si>
    <t>-595.743158887827 188.726362300871 -211.665673914486</t>
  </si>
  <si>
    <t>-607.405382502802 184.990217937583 -303.730183595488</t>
  </si>
  <si>
    <t>-617.517572931268 182.312112204619 -386.969021839929</t>
  </si>
  <si>
    <t>-626.62588430766 180.457072222643 -470.346114144418</t>
  </si>
  <si>
    <t>-638.802016299012 178.599129105078 -592.383897871379</t>
  </si>
  <si>
    <t>-628.124950981064 181.158011018747 -669.97037520854</t>
  </si>
  <si>
    <t>-638.997030262548 210.282893258331 -538.752081131945</t>
  </si>
  <si>
    <t>-670.341390789289 361.484718532517 -516.483402605315</t>
  </si>
  <si>
    <t>-712.340781230841 456.144591355293 -254.082624107038</t>
  </si>
  <si>
    <t>-486.775066076923 485.02309308995 -206.810532646808</t>
  </si>
  <si>
    <t>-627.921393388765 148.546152790957 -538.917184944909</t>
  </si>
  <si>
    <t>-426.022957874579 65.3995178287989 -260.496719041336</t>
  </si>
  <si>
    <t>-617.309833778695 280.941357454458 -103.98601734654</t>
  </si>
  <si>
    <t>-621.906971876566 289.041466643568 311.484636039085</t>
  </si>
  <si>
    <t>-629.951743171339 320.694829859837 773.517272618512</t>
  </si>
  <si>
    <t>-477.168720127592 322.94039440315 823.87724845775</t>
  </si>
  <si>
    <t>-539.246378730911 111.708303052035 -104.619766630493</t>
  </si>
  <si>
    <t>-531.790837346848 96.9406718404334 310.625843290424</t>
  </si>
  <si>
    <t>-556.664538073653 42.9386639967834 769.868480215489</t>
  </si>
  <si>
    <t>-406.808430737739 62.1757541832526 825.157726116373</t>
  </si>
  <si>
    <t>9763-20170724T121023.540465600.bin</t>
  </si>
  <si>
    <t>-578.3913312597 196.123540006289 -102.633091012838</t>
  </si>
  <si>
    <t>-595.947915017934 188.482885591419 -211.678477830136</t>
  </si>
  <si>
    <t>-607.639221063076 184.718938204011 -303.73811585569</t>
  </si>
  <si>
    <t>-617.784936064877 182.007353540679 -386.971788663804</t>
  </si>
  <si>
    <t>-626.934152975957 180.111625598221 -470.343525996879</t>
  </si>
  <si>
    <t>-639.178514615772 178.185934217772 -592.373361929246</t>
  </si>
  <si>
    <t>-628.524180594232 180.705541299509 -669.964317432419</t>
  </si>
  <si>
    <t>-639.337798877009 209.900176056311 -538.759787795804</t>
  </si>
  <si>
    <t>-670.783483754343 361.095285721753 -516.616672468613</t>
  </si>
  <si>
    <t>-713.380529941825 455.786332148472 -254.323695087401</t>
  </si>
  <si>
    <t>-487.879674358968 484.578732856271 -206.690832916461</t>
  </si>
  <si>
    <t>-628.273851633927 148.161294187291 -538.895596114259</t>
  </si>
  <si>
    <t>-426.597663602856 64.8147784437017 -261.029161017317</t>
  </si>
  <si>
    <t>-617.57336278078 280.737407405085 -103.995411083333</t>
  </si>
  <si>
    <t>-622.015411374397 288.914732030859 311.475391142286</t>
  </si>
  <si>
    <t>-629.931853129932 320.712323113243 773.504115718125</t>
  </si>
  <si>
    <t>-477.142827410507 322.996520403858 823.844248799278</t>
  </si>
  <si>
    <t>-539.375199329798 111.496603532525 -104.641803278115</t>
  </si>
  <si>
    <t>-531.838676107424 96.80163161667 310.604945677507</t>
  </si>
  <si>
    <t>-556.685264615585 42.9032356681373 769.858462125766</t>
  </si>
  <si>
    <t>-406.782567180126 61.8166574748391 825.133271805685</t>
  </si>
  <si>
    <t>9763-20170724T121023.577578600.bin</t>
  </si>
  <si>
    <t>-578.589016814398 195.959285076123 -102.633536412358</t>
  </si>
  <si>
    <t>-596.161672852562 188.30917281443 -211.67556493313</t>
  </si>
  <si>
    <t>-607.893094010883 184.510170417107 -303.728669126555</t>
  </si>
  <si>
    <t>-618.086292302507 181.756330645652 -386.955252688752</t>
  </si>
  <si>
    <t>-627.294978772437 179.807780473064 -470.319101798056</t>
  </si>
  <si>
    <t>-639.639559344146 177.795029143007 -592.337445811588</t>
  </si>
  <si>
    <t>-629.001911474807 180.263791375512 -669.932319538817</t>
  </si>
  <si>
    <t>-639.762425565569 209.546259907095 -538.745596181383</t>
  </si>
  <si>
    <t>-671.305930332869 360.722789488196 -516.664464848666</t>
  </si>
  <si>
    <t>-714.415803992959 455.492099046156 -254.483524434973</t>
  </si>
  <si>
    <t>-488.96644749552 484.221860141825 -206.569860175347</t>
  </si>
  <si>
    <t>-628.683326508638 147.810226484315 -538.848037116431</t>
  </si>
  <si>
    <t>-427.068782580767 64.3000161689031 -261.493255627806</t>
  </si>
  <si>
    <t>-617.824055401576 280.532965395072 -103.990946149657</t>
  </si>
  <si>
    <t>-622.189480177014 288.765107534638 311.479566958815</t>
  </si>
  <si>
    <t>-629.907887946626 320.727051737565 773.491555909249</t>
  </si>
  <si>
    <t>-477.11567869863 323.074249741964 823.819121731654</t>
  </si>
  <si>
    <t>-539.544434827952 111.354893052194 -104.65100184123</t>
  </si>
  <si>
    <t>-531.940584190816 96.5978500974838 310.592282923722</t>
  </si>
  <si>
    <t>-556.707424550459 42.8355500199054 769.852084124992</t>
  </si>
  <si>
    <t>-406.777116114386 61.6482712560339 825.085952287391</t>
  </si>
  <si>
    <t>9763-20170724T121023.636735000.bin</t>
  </si>
  <si>
    <t>-579.135509744812 195.695782178092 -102.651932034887</t>
  </si>
  <si>
    <t>-596.744641482007 187.987907070323 -211.684006106922</t>
  </si>
  <si>
    <t>-608.564903248073 184.118222029846 -303.722872520915</t>
  </si>
  <si>
    <t>-618.861927441178 181.29220291846 -386.934169418078</t>
  </si>
  <si>
    <t>-628.198740559589 179.265003719489 -470.281846975874</t>
  </si>
  <si>
    <t>-640.757658630703 177.13075355532 -592.276295524054</t>
  </si>
  <si>
    <t>-630.124717940325 179.529588928627 -669.873940585967</t>
  </si>
  <si>
    <t>-640.825862566906 208.928314847362 -538.711801010547</t>
  </si>
  <si>
    <t>-672.646906399381 360.073323357986 -516.808849985689</t>
  </si>
  <si>
    <t>-717.028168995215 454.748762823751 -254.806128029673</t>
  </si>
  <si>
    <t>-491.690433637696 483.565688040735 -206.42176003127</t>
  </si>
  <si>
    <t>-629.667984209101 147.206130176218 -538.780678420474</t>
  </si>
  <si>
    <t>-427.953185986044 63.7693856572294 -262.385917103391</t>
  </si>
  <si>
    <t>-618.467121128253 280.157851740965 -104.011978567525</t>
  </si>
  <si>
    <t>-622.668870833194 288.529735939816 311.457467873014</t>
  </si>
  <si>
    <t>-629.861217616965 320.761643362466 773.467454609293</t>
  </si>
  <si>
    <t>-477.061194443291 323.138781161209 823.769738719263</t>
  </si>
  <si>
    <t>-539.986385988218 111.115645843622 -104.681584322472</t>
  </si>
  <si>
    <t>-532.141656407128 96.218323067792 310.552248462797</t>
  </si>
  <si>
    <t>-556.787771702297 42.7621424565186 769.848367738972</t>
  </si>
  <si>
    <t>-406.792033440499 61.3461225848273 824.982099708696</t>
  </si>
  <si>
    <t>9763-20170724T121023.706926300.bin</t>
  </si>
  <si>
    <t>-579.633281115057 195.322311030925 -102.66409175213</t>
  </si>
  <si>
    <t>-597.325375473454 187.530112592165 -211.676729918777</t>
  </si>
  <si>
    <t>-609.236033284359 183.571037329426 -303.700114422292</t>
  </si>
  <si>
    <t>-619.622700789679 180.656652129677 -386.897324705437</t>
  </si>
  <si>
    <t>-629.057869332358 178.534687704638 -470.231554639795</t>
  </si>
  <si>
    <t>-641.770651853758 176.253777267925 -592.207516351692</t>
  </si>
  <si>
    <t>-631.101410490992 178.577625040653 -669.802399975475</t>
  </si>
  <si>
    <t>-641.815814199272 208.10766857511 -538.676236122737</t>
  </si>
  <si>
    <t>-673.988289002393 359.19961235518 -516.929541612725</t>
  </si>
  <si>
    <t>-719.88042480675 452.790983302481 -254.797467224207</t>
  </si>
  <si>
    <t>-494.73611050454 482.463315379664 -206.031600390267</t>
  </si>
  <si>
    <t>-630.568908409539 146.401853848101 -538.694742107098</t>
  </si>
  <si>
    <t>-428.69653745363 63.627886761597 -263.167282431645</t>
  </si>
  <si>
    <t>-619.123470762432 279.775267400154 -104.032181165069</t>
  </si>
  <si>
    <t>-622.880163450853 288.372506618196 311.436922173851</t>
  </si>
  <si>
    <t>-629.824552786578 320.763039761337 773.445032564881</t>
  </si>
  <si>
    <t>-477.014782575698 323.149829978544 823.717203157222</t>
  </si>
  <si>
    <t>-540.335127192446 110.760526133553 -104.699521703227</t>
  </si>
  <si>
    <t>-532.131580767787 96.1606750739593 310.537908883638</t>
  </si>
  <si>
    <t>-556.827508678264 42.747956421153 769.860571957849</t>
  </si>
  <si>
    <t>-406.848771993073 61.5566928313031 824.964539706082</t>
  </si>
  <si>
    <t>9763-20170724T121023.740025700.bin</t>
  </si>
  <si>
    <t>-579.864129863427 195.218005321925 -102.67180616625</t>
  </si>
  <si>
    <t>-597.617485549668 187.383926233174 -211.671506818547</t>
  </si>
  <si>
    <t>-609.562031770755 183.384442468801 -303.688810919302</t>
  </si>
  <si>
    <t>-619.972274259418 180.429780655361 -386.881526207642</t>
  </si>
  <si>
    <t>-629.424409975461 178.263567553488 -470.212739066377</t>
  </si>
  <si>
    <t>-642.154547564955 175.915340579647 -592.185595735938</t>
  </si>
  <si>
    <t>-631.450966396051 178.201232143221 -669.776965066937</t>
  </si>
  <si>
    <t>-642.226382435 207.79232509949 -538.668364635888</t>
  </si>
  <si>
    <t>-674.665788534961 358.835148898048 -516.950486090997</t>
  </si>
  <si>
    <t>-721.270814412245 451.841167616852 -254.735959687615</t>
  </si>
  <si>
    <t>-496.215150742153 481.845493158169 -205.764459555582</t>
  </si>
  <si>
    <t>-630.910967630987 146.099137530766 -538.661471085203</t>
  </si>
  <si>
    <t>-429.069567443043 63.930941401238 -263.54639454107</t>
  </si>
  <si>
    <t>-619.422532461417 279.619710485938 -104.0279525759</t>
  </si>
  <si>
    <t>-622.984783675129 288.34520516634 311.44020581254</t>
  </si>
  <si>
    <t>-629.802863701584 320.761217150289 773.440134483768</t>
  </si>
  <si>
    <t>-476.989855879618 323.182574786202 823.700842408436</t>
  </si>
  <si>
    <t>-540.493937962408 110.714723354879 -104.691815774692</t>
  </si>
  <si>
    <t>-532.181123022443 96.1786435468493 310.545738054733</t>
  </si>
  <si>
    <t>-556.842859489586 42.8166042406806 769.874369155237</t>
  </si>
  <si>
    <t>-406.899561663041 61.8667253104279 824.991662214262</t>
  </si>
  <si>
    <t>9763-20170724T121023.809728600.bin</t>
  </si>
  <si>
    <t>-580.232034860724 194.969631569645 -102.660829078216</t>
  </si>
  <si>
    <t>-598.022778095938 187.082550341236 -211.650598548243</t>
  </si>
  <si>
    <t>-609.969447928703 182.999619803384 -303.663958607576</t>
  </si>
  <si>
    <t>-620.370840379238 179.950645032927 -386.854436388571</t>
  </si>
  <si>
    <t>-629.804538949675 177.672816015442 -470.184668326622</t>
  </si>
  <si>
    <t>-642.498464215091 175.141243721514 -592.157613372178</t>
  </si>
  <si>
    <t>-631.693966822249 177.358162515811 -669.737018717736</t>
  </si>
  <si>
    <t>-642.679418118273 207.081345137118 -538.678307806632</t>
  </si>
  <si>
    <t>-675.709638747679 358.005136037809 -517.020084251702</t>
  </si>
  <si>
    <t>-723.548589161164 449.975208220046 -254.662499039479</t>
  </si>
  <si>
    <t>-498.691499854891 480.336920376976 -205.004049629696</t>
  </si>
  <si>
    <t>-631.17763110857 145.422519530079 -538.595560044683</t>
  </si>
  <si>
    <t>-429.732256155316 64.6532948883946 -264.277258641987</t>
  </si>
  <si>
    <t>-619.99329291429 279.312941895688 -104.01573144774</t>
  </si>
  <si>
    <t>-623.138962670104 288.26937710911 311.45080432067</t>
  </si>
  <si>
    <t>-629.76390673353 320.713495227248 773.44225967018</t>
  </si>
  <si>
    <t>-476.942729648674 323.129471198823 823.678388741553</t>
  </si>
  <si>
    <t>-540.613782523204 110.551224585674 -104.703674453271</t>
  </si>
  <si>
    <t>-532.458663608511 96.2113917048696 310.543762432651</t>
  </si>
  <si>
    <t>-556.881534208127 42.9194983478035 769.894025288604</t>
  </si>
  <si>
    <t>-406.956323530268 62.0781694988937 825.02304579091</t>
  </si>
  <si>
    <t>9763-20170724T121023.843819700.bin</t>
  </si>
  <si>
    <t>-580.369404292238 194.858843423806 -102.658517166145</t>
  </si>
  <si>
    <t>-598.164311449332 186.948956558256 -211.646057138036</t>
  </si>
  <si>
    <t>-610.090038375415 182.83353981972 -303.660577746207</t>
  </si>
  <si>
    <t>-620.462738726148 179.748087368155 -386.853244679323</t>
  </si>
  <si>
    <t>-629.858755400962 177.426709132261 -470.186662531528</t>
  </si>
  <si>
    <t>-642.487796948452 174.823800674782 -592.164776185927</t>
  </si>
  <si>
    <t>-631.62233787962 177.014111079724 -669.73637634596</t>
  </si>
  <si>
    <t>-642.744088455492 206.786612563821 -538.69927610122</t>
  </si>
  <si>
    <t>-676.051452375766 357.650882975443 -517.07341193911</t>
  </si>
  <si>
    <t>-724.477390171709 449.175405155495 -254.667578075027</t>
  </si>
  <si>
    <t>-499.731334497508 479.67572402417 -204.592605724356</t>
  </si>
  <si>
    <t>-631.148459335594 145.14536535175 -538.584437462966</t>
  </si>
  <si>
    <t>-430.109072771897 65.0680412410381 -264.665807223227</t>
  </si>
  <si>
    <t>-620.240914692462 279.117556561683 -104.011106185715</t>
  </si>
  <si>
    <t>-623.244062824057 288.211455957184 311.453569321534</t>
  </si>
  <si>
    <t>-629.758259583876 320.679548444268 773.440890344142</t>
  </si>
  <si>
    <t>-476.92973112289 322.978543643108 823.660235403464</t>
  </si>
  <si>
    <t>-540.673145291999 110.540609603318 -104.697981054026</t>
  </si>
  <si>
    <t>-532.532533240237 96.2218238815485 310.550487469915</t>
  </si>
  <si>
    <t>-556.887020385438 42.9631973687194 769.902122878615</t>
  </si>
  <si>
    <t>-407.009646744057 62.458111742643 825.04325056808</t>
  </si>
  <si>
    <t>9763-20170724T121023.905490300.bin</t>
  </si>
  <si>
    <t>-580.646799950231 194.626933189518 -102.651471152971</t>
  </si>
  <si>
    <t>-598.436192898977 186.651575860567 -211.63516190338</t>
  </si>
  <si>
    <t>-610.33773069102 182.466386903669 -303.649557533056</t>
  </si>
  <si>
    <t>-620.680186623253 179.308847053484 -386.843354186095</t>
  </si>
  <si>
    <t>-630.038119431408 176.907345313403 -470.17871259586</t>
  </si>
  <si>
    <t>-642.603325598604 174.177500250797 -592.160723079339</t>
  </si>
  <si>
    <t>-631.591380283207 176.313339033177 -669.713142001498</t>
  </si>
  <si>
    <t>-642.948444347405 206.184352521605 -538.722151208207</t>
  </si>
  <si>
    <t>-676.518235917419 356.983671280606 -517.029328227513</t>
  </si>
  <si>
    <t>-726.291509050928 447.485478425225 -254.521147470973</t>
  </si>
  <si>
    <t>-501.777790929702 478.400866207768 -203.664763827001</t>
  </si>
  <si>
    <t>-631.231187166019 144.566388090659 -538.550062911117</t>
  </si>
  <si>
    <t>-431.067496877192 65.8546941493546 -265.685784952841</t>
  </si>
  <si>
    <t>-620.809886335398 278.716217853648 -104.01221699562</t>
  </si>
  <si>
    <t>-623.520925190109 288.006009126627 311.450115086821</t>
  </si>
  <si>
    <t>-629.765084495209 320.682387993975 773.421770153319</t>
  </si>
  <si>
    <t>-476.904478069197 323.059885649697 823.539901531577</t>
  </si>
  <si>
    <t>-540.678508687023 110.424436886882 -104.687810013687</t>
  </si>
  <si>
    <t>-532.689259289823 96.2526544308121 310.568712242815</t>
  </si>
  <si>
    <t>-556.892915016406 43.0391101218315 769.921712266585</t>
  </si>
  <si>
    <t>-407.011437050366 62.3847843538679 825.104250344511</t>
  </si>
  <si>
    <t>9763-20170724T121023.937576000.bin</t>
  </si>
  <si>
    <t>-580.737967457622 194.449969549948 -102.662720269508</t>
  </si>
  <si>
    <t>-598.536136533171 186.450483457252 -211.643010610201</t>
  </si>
  <si>
    <t>-610.445697574119 182.226850980348 -303.65472122266</t>
  </si>
  <si>
    <t>-620.795774213405 179.026229000874 -386.845978047927</t>
  </si>
  <si>
    <t>-630.162352202077 176.573335631742 -470.17892452254</t>
  </si>
  <si>
    <t>-642.741433119133 173.759949201868 -592.157555490737</t>
  </si>
  <si>
    <t>-631.65181550887 175.906657991016 -669.698658640596</t>
  </si>
  <si>
    <t>-643.110793944874 205.797696468581 -538.737584473671</t>
  </si>
  <si>
    <t>-676.789143333019 356.570177037151 -517.011722643192</t>
  </si>
  <si>
    <t>-727.281261797783 446.573162055935 -254.469056467872</t>
  </si>
  <si>
    <t>-502.89053220691 477.812819591467 -203.269296948359</t>
  </si>
  <si>
    <t>-631.332862818956 144.191347398362 -538.531123302289</t>
  </si>
  <si>
    <t>-431.731588251147 66.1596313378379 -266.19613621429</t>
  </si>
  <si>
    <t>-621.032362337856 278.452617360138 -104.00643856334</t>
  </si>
  <si>
    <t>-623.621521101776 287.908935133534 311.452945418549</t>
  </si>
  <si>
    <t>-629.741141191617 320.696320400285 773.415408331261</t>
  </si>
  <si>
    <t>-476.869004841572 323.095908364698 823.497092471093</t>
  </si>
  <si>
    <t>-540.632451963269 110.349766527287 -104.692850271415</t>
  </si>
  <si>
    <t>-532.727200515566 96.267943415201 310.568259682105</t>
  </si>
  <si>
    <t>-556.90399172383 43.0725918302592 769.921167407007</t>
  </si>
  <si>
    <t>-407.0315599128 62.4613849104517 825.112957263566</t>
  </si>
  <si>
    <t>9763-20170724T121024.008770100.bin</t>
  </si>
  <si>
    <t>-580.932692514445 194.072540446927 -102.675048245534</t>
  </si>
  <si>
    <t>-598.722841737338 186.031559690731 -211.653750575387</t>
  </si>
  <si>
    <t>-610.644343257681 181.764702427939 -303.661911665849</t>
  </si>
  <si>
    <t>-621.012033565457 178.519775243224 -386.849149996096</t>
  </si>
  <si>
    <t>-630.403633010883 176.019400351404 -470.177985950615</t>
  </si>
  <si>
    <t>-643.027894188459 173.13244078256 -592.150065415832</t>
  </si>
  <si>
    <t>-631.888414218002 175.429452666397 -669.679841291378</t>
  </si>
  <si>
    <t>-643.454018106614 205.187578562335 -538.741120155806</t>
  </si>
  <si>
    <t>-677.414307688731 355.853686277941 -516.765411848539</t>
  </si>
  <si>
    <t>-728.746561008701 444.980384816518 -254.086959107249</t>
  </si>
  <si>
    <t>-504.549568745203 476.883265136003 -202.44858234652</t>
  </si>
  <si>
    <t>-631.522936642491 143.610863847803 -538.518374724646</t>
  </si>
  <si>
    <t>-433.270498475136 66.9900316777189 -267.832362499371</t>
  </si>
  <si>
    <t>-621.486789805943 277.936813870821 -104.01138438771</t>
  </si>
  <si>
    <t>-623.817842486049 287.67024092587 311.443090002432</t>
  </si>
  <si>
    <t>-629.722432632866 320.701427344871 773.399502381337</t>
  </si>
  <si>
    <t>-476.824320689746 323.234945326862 823.395361783007</t>
  </si>
  <si>
    <t>-540.562090330683 110.088429612976 -104.713487483701</t>
  </si>
  <si>
    <t>-532.798332534621 96.1765825509065 310.5560534408</t>
  </si>
  <si>
    <t>-556.855821159074 42.9346921664367 769.923881546569</t>
  </si>
  <si>
    <t>-406.923336926553 61.6793254923348 825.175131590259</t>
  </si>
  <si>
    <t>9763-20170724T121024.042867800.bin</t>
  </si>
  <si>
    <t>-581.003402600172 193.940987924829 -102.681034273391</t>
  </si>
  <si>
    <t>-598.765738139596 185.8929002963 -211.663772788551</t>
  </si>
  <si>
    <t>-610.677654707833 181.630140686787 -303.673346283017</t>
  </si>
  <si>
    <t>-621.041684305576 178.3918287812 -386.861240564575</t>
  </si>
  <si>
    <t>-630.434514751673 175.902335879883 -470.190176977109</t>
  </si>
  <si>
    <t>-643.065761461115 173.036018124009 -592.162149719235</t>
  </si>
  <si>
    <t>-631.925886413523 175.426456704048 -669.688966361629</t>
  </si>
  <si>
    <t>-643.531522385487 205.073727797611 -538.743085666674</t>
  </si>
  <si>
    <t>-677.623416852124 355.685520278549 -516.590521362602</t>
  </si>
  <si>
    <t>-729.172797734205 444.145942739234 -253.72938087109</t>
  </si>
  <si>
    <t>-505.076911243251 476.556184171619 -201.969001006664</t>
  </si>
  <si>
    <t>-631.51507175881 143.513460485668 -538.540830125223</t>
  </si>
  <si>
    <t>-433.967644810697 67.615706907178 -268.944410905535</t>
  </si>
  <si>
    <t>-621.698366501052 277.718622044195 -104.011921485724</t>
  </si>
  <si>
    <t>-623.9111193951 287.600085475764 311.439692568655</t>
  </si>
  <si>
    <t>-629.703870723678 320.699365987884 773.394139039305</t>
  </si>
  <si>
    <t>-476.795793371178 323.317370681446 823.355205892632</t>
  </si>
  <si>
    <t>-540.491020029512 110.088057032532 -104.726591521454</t>
  </si>
  <si>
    <t>-532.906647588594 96.2233587252949 310.547822204465</t>
  </si>
  <si>
    <t>-556.897376329189 43.0812526783175 769.913409221431</t>
  </si>
  <si>
    <t>-407.052562755112 62.5084669254086 825.166500033411</t>
  </si>
  <si>
    <t>9763-20170724T121024.105039500.bin</t>
  </si>
  <si>
    <t>-581.081243430785 193.577254917339 -102.702851343917</t>
  </si>
  <si>
    <t>-598.737873791547 185.548136754712 -211.704102832633</t>
  </si>
  <si>
    <t>-610.629207549156 181.326402715228 -303.71820723281</t>
  </si>
  <si>
    <t>-621.00028063067 178.135403002223 -386.907132573718</t>
  </si>
  <si>
    <t>-630.425925586269 175.705320437125 -470.234173442452</t>
  </si>
  <si>
    <t>-643.132606397258 172.940944296273 -592.200745159965</t>
  </si>
  <si>
    <t>-632.102628977226 175.46255876652 -669.739019934448</t>
  </si>
  <si>
    <t>-643.634331307436 204.9208316057 -538.746879220383</t>
  </si>
  <si>
    <t>-677.960197641108 355.426125235459 -516.198302293527</t>
  </si>
  <si>
    <t>-729.490644695016 441.950861526456 -252.689926450988</t>
  </si>
  <si>
    <t>-505.617987109658 475.668945752212 -200.798992395271</t>
  </si>
  <si>
    <t>-631.479588757138 143.38740215802 -538.618654743053</t>
  </si>
  <si>
    <t>-434.540819749869 68.5839624426685 -271.120767555277</t>
  </si>
  <si>
    <t>-622.002767016836 277.178766965226 -104.00282875391</t>
  </si>
  <si>
    <t>-624.156083162145 287.355606299624 311.442002369698</t>
  </si>
  <si>
    <t>-629.703151721957 320.715561867748 773.371588476043</t>
  </si>
  <si>
    <t>-476.761616137886 323.278046789241 823.232756115961</t>
  </si>
  <si>
    <t>-540.350833817563 109.859332010828 -104.769891510065</t>
  </si>
  <si>
    <t>-533.028409078585 96.1054107468817 310.512986994847</t>
  </si>
  <si>
    <t>-556.863065903484 43.020500963732 769.897565500498</t>
  </si>
  <si>
    <t>-407.008354502274 62.1471492416597 825.228917733351</t>
  </si>
  <si>
    <t>9763-20170724T121024.138126300.bin</t>
  </si>
  <si>
    <t>-581.097160240307 193.337535011285 -102.716297517865</t>
  </si>
  <si>
    <t>-598.709568743139 185.332542059638 -211.72646423181</t>
  </si>
  <si>
    <t>-610.617803823012 181.131956545258 -303.739394709615</t>
  </si>
  <si>
    <t>-621.025594311765 177.960866477702 -386.924468562711</t>
  </si>
  <si>
    <t>-630.509532635202 175.553655706101 -470.245510164763</t>
  </si>
  <si>
    <t>-643.32495245828 172.826964715279 -592.201504836351</t>
  </si>
  <si>
    <t>-632.385140858803 175.37657964043 -669.751729923245</t>
  </si>
  <si>
    <t>-643.812812801547 204.783435030341 -538.733867408814</t>
  </si>
  <si>
    <t>-678.186648916791 355.240537408228 -515.958479779848</t>
  </si>
  <si>
    <t>-729.682839923504 440.707404061647 -252.098519216179</t>
  </si>
  <si>
    <t>-505.877180020411 475.036424603814 -200.319002955911</t>
  </si>
  <si>
    <t>-631.590494678538 143.263314446708 -538.642661993833</t>
  </si>
  <si>
    <t>-434.817192696824 68.8167088416892 -271.993075524457</t>
  </si>
  <si>
    <t>-622.142896694391 276.872024061577 -103.992032359995</t>
  </si>
  <si>
    <t>-624.267326119125 287.221288780593 311.448679736519</t>
  </si>
  <si>
    <t>-629.701270713027 320.717700712423 773.359183692219</t>
  </si>
  <si>
    <t>-476.742619350476 323.329220608818 823.165365408629</t>
  </si>
  <si>
    <t>-540.235643993023 109.65916790133 -104.80916659131</t>
  </si>
  <si>
    <t>-533.109936005134 96.0114542591696 310.48061981698</t>
  </si>
  <si>
    <t>-556.855279269884 43.0289797400369 769.881783240438</t>
  </si>
  <si>
    <t>-407.03515669079 62.244821058659 825.275765804995</t>
  </si>
  <si>
    <t>9763-20170724T121024.206345300.bin</t>
  </si>
  <si>
    <t>-580.962959858613 192.809783833291 -102.754959715988</t>
  </si>
  <si>
    <t>-598.469477054392 184.849090940477 -211.785363913348</t>
  </si>
  <si>
    <t>-610.395469459126 180.722426094901 -303.799356291618</t>
  </si>
  <si>
    <t>-620.860433746092 177.635305784444 -386.980450259249</t>
  </si>
  <si>
    <t>-630.44239301065 175.331767735369 -470.293144595834</t>
  </si>
  <si>
    <t>-643.44512733681 172.780246333171 -592.233063839553</t>
  </si>
  <si>
    <t>-632.701705724234 175.374205594615 -669.80927621802</t>
  </si>
  <si>
    <t>-643.920363560389 204.645951008196 -538.711236023399</t>
  </si>
  <si>
    <t>-678.422034263131 354.995830970729 -515.495876155426</t>
  </si>
  <si>
    <t>-728.989484141909 439.789479713114 -251.239205419325</t>
  </si>
  <si>
    <t>-505.277275885906 474.472585248011 -199.292425744969</t>
  </si>
  <si>
    <t>-631.558933144721 143.153617878786 -538.742741621108</t>
  </si>
  <si>
    <t>-434.474647745682 69.1887462256009 -273.39465206176</t>
  </si>
  <si>
    <t>-622.216751036537 276.302198259467 -104.024657827573</t>
  </si>
  <si>
    <t>-624.437949333722 286.924534775534 311.408676259487</t>
  </si>
  <si>
    <t>-629.74154622654 320.804202279558 773.309087590931</t>
  </si>
  <si>
    <t>-476.723382750346 323.4583675046 822.929968995798</t>
  </si>
  <si>
    <t>-539.914539560943 109.214310155939 -104.868784679249</t>
  </si>
  <si>
    <t>-533.256814173896 95.7236336497299 310.433887121425</t>
  </si>
  <si>
    <t>-556.843626261229 42.888167738377 769.85094649697</t>
  </si>
  <si>
    <t>-407.015544932063 61.8706608735795 825.304141580269</t>
  </si>
  <si>
    <t>9763-20170724T121024.239401400.bin</t>
  </si>
  <si>
    <t>-580.898024463473 192.637530080592 -102.788150708788</t>
  </si>
  <si>
    <t>-598.367364913358 184.677138703801 -211.824565289064</t>
  </si>
  <si>
    <t>-610.304711437409 180.59887895899 -303.839220420379</t>
  </si>
  <si>
    <t>-620.795323104301 177.575128335705 -387.01949902492</t>
  </si>
  <si>
    <t>-630.417539684791 175.356550491417 -470.329928389292</t>
  </si>
  <si>
    <t>-643.494289497226 172.953691420408 -592.264903647102</t>
  </si>
  <si>
    <t>-632.829389137879 175.604059573959 -669.850012581222</t>
  </si>
  <si>
    <t>-643.982702824827 204.74484018015 -538.69888717844</t>
  </si>
  <si>
    <t>-678.499243056342 355.037169500699 -515.220379476383</t>
  </si>
  <si>
    <t>-728.941918202672 440.238189052969 -251.070871179348</t>
  </si>
  <si>
    <t>-505.334371238564 475.169958363358 -198.841333986338</t>
  </si>
  <si>
    <t>-631.529969418919 143.271122885777 -538.822863285015</t>
  </si>
  <si>
    <t>-434.249449752124 69.5915357269637 -273.579375662049</t>
  </si>
  <si>
    <t>-622.295283098142 276.145218790625 -104.043983913377</t>
  </si>
  <si>
    <t>-624.541384580101 286.792156434286 311.388581245036</t>
  </si>
  <si>
    <t>-629.771040521398 320.847464933457 773.274416063003</t>
  </si>
  <si>
    <t>-476.719259548671 323.571726191497 822.787637428525</t>
  </si>
  <si>
    <t>-539.698357956458 108.96904125958 -104.912381364182</t>
  </si>
  <si>
    <t>-533.499107318806 95.4776998339717 310.397346597312</t>
  </si>
  <si>
    <t>-556.839258797026 42.6781030253976 769.825766192602</t>
  </si>
  <si>
    <t>-407.05898923318 62.0263597301935 825.281580425098</t>
  </si>
  <si>
    <t>9763-20170724T121024.303580600.bin</t>
  </si>
  <si>
    <t>-580.6816188466 192.695798932352 -102.857797873894</t>
  </si>
  <si>
    <t>-598.061768764757 184.633747981727 -211.901017406482</t>
  </si>
  <si>
    <t>-609.98366318517 180.58499654014 -303.919009915053</t>
  </si>
  <si>
    <t>-620.480560837483 177.634536227819 -387.100980230978</t>
  </si>
  <si>
    <t>-630.127306358748 175.538441686417 -470.411709863555</t>
  </si>
  <si>
    <t>-643.257804852132 173.369197168994 -592.345378447079</t>
  </si>
  <si>
    <t>-632.715989046159 176.20092236473 -669.940877044634</t>
  </si>
  <si>
    <t>-643.782572056313 205.04554170439 -538.711632675761</t>
  </si>
  <si>
    <t>-678.342261302867 355.280941749195 -514.770215407626</t>
  </si>
  <si>
    <t>-728.808516034483 441.22912273154 -250.867457075152</t>
  </si>
  <si>
    <t>-505.425394586464 476.827064257952 -198.129758691546</t>
  </si>
  <si>
    <t>-631.209969129666 143.596419824719 -538.972231219238</t>
  </si>
  <si>
    <t>-433.876913816825 70.4785394839598 -273.897018272876</t>
  </si>
  <si>
    <t>-622.064329187793 276.196199751837 -104.193012728257</t>
  </si>
  <si>
    <t>-624.805411863214 286.842729866861 311.236576175918</t>
  </si>
  <si>
    <t>-629.876792695049 320.973557599689 773.163825342327</t>
  </si>
  <si>
    <t>-476.732275466025 323.678160158386 822.390531898318</t>
  </si>
  <si>
    <t>-539.498413500714 109.107351358641 -104.925432358991</t>
  </si>
  <si>
    <t>-534.538754635881 94.8965657201325 310.376935053491</t>
  </si>
  <si>
    <t>-557.006779090992 42.3834231596759 769.826190711251</t>
  </si>
  <si>
    <t>-407.199291069125 62.1705561102367 825.0532774611</t>
  </si>
  <si>
    <t>9763-20170724T121024.342686500.bin</t>
  </si>
  <si>
    <t>-580.659257034278 192.839867656157 -102.877857655825</t>
  </si>
  <si>
    <t>-598.044641913787 184.711577244397 -211.915367417467</t>
  </si>
  <si>
    <t>-609.98638007968 180.620859372882 -303.92883187663</t>
  </si>
  <si>
    <t>-620.507092219697 177.638478166164 -387.10674717273</t>
  </si>
  <si>
    <t>-630.183506100111 175.517219982056 -470.413382196124</t>
  </si>
  <si>
    <t>-643.36361360274 173.319055666158 -592.341190249419</t>
  </si>
  <si>
    <t>-632.89505953772 176.220529108521 -669.94401774638</t>
  </si>
  <si>
    <t>-643.896002735031 205.001965512623 -538.711370401013</t>
  </si>
  <si>
    <t>-678.620900702925 355.20092148213 -514.748628911436</t>
  </si>
  <si>
    <t>-729.07838601148 441.362731297806 -250.913826727532</t>
  </si>
  <si>
    <t>-505.758755965756 477.502877213117 -198.275727542196</t>
  </si>
  <si>
    <t>-631.264597914227 143.565139335717 -538.969192184932</t>
  </si>
  <si>
    <t>-434.168560095316 71.0157910133235 -273.987546814903</t>
  </si>
  <si>
    <t>-621.994833750386 276.347763856029 -104.276176305819</t>
  </si>
  <si>
    <t>-624.829259919366 286.942421945233 311.154091855376</t>
  </si>
  <si>
    <t>-629.932690401018 321.057697370724 773.091477262764</t>
  </si>
  <si>
    <t>-476.74362149163 323.657572899426 822.185204413328</t>
  </si>
  <si>
    <t>-539.533761636299 109.284200245465 -104.917273812287</t>
  </si>
  <si>
    <t>-535.110693150326 94.6183432250409 310.375365998315</t>
  </si>
  <si>
    <t>-557.131267966641 42.3034953810927 769.84648925343</t>
  </si>
  <si>
    <t>-407.281132255488 62.2372653891682 824.904680210024</t>
  </si>
  <si>
    <t>9763-20170724T121024.404869500.bin</t>
  </si>
  <si>
    <t>-580.518345283912 192.851147714343 -102.922826799897</t>
  </si>
  <si>
    <t>-598.017531653625 184.53086432926 -211.927664485817</t>
  </si>
  <si>
    <t>-610.043310272798 180.248820128927 -303.921547912054</t>
  </si>
  <si>
    <t>-620.636502785597 177.081667863432 -387.083378489501</t>
  </si>
  <si>
    <t>-630.382992834601 174.763110125756 -470.376639302718</t>
  </si>
  <si>
    <t>-643.663702539609 172.26385148929 -592.287716993707</t>
  </si>
  <si>
    <t>-633.232302609224 175.204488586294 -669.894112101407</t>
  </si>
  <si>
    <t>-644.194195428942 204.070521679138 -538.731238834053</t>
  </si>
  <si>
    <t>-679.205746635157 354.258918330031 -515.051702337502</t>
  </si>
  <si>
    <t>-729.736822178729 440.400644750972 -251.224590390456</t>
  </si>
  <si>
    <t>-506.444076696021 477.550548141754 -199.178833312557</t>
  </si>
  <si>
    <t>-631.478268125166 142.650621154237 -538.857294873688</t>
  </si>
  <si>
    <t>-434.946936124645 71.9829766642051 -274.3308318727</t>
  </si>
  <si>
    <t>-621.828484131392 276.385395549799 -104.404905533562</t>
  </si>
  <si>
    <t>-624.644063860781 287.027169321903 311.024286975552</t>
  </si>
  <si>
    <t>-629.973953341776 321.17378881117 772.976991108823</t>
  </si>
  <si>
    <t>-476.728461765516 323.725042611857 821.896833518286</t>
  </si>
  <si>
    <t>-539.436641485325 109.205646915728 -104.873603832773</t>
  </si>
  <si>
    <t>-535.72056500784 94.4305561038445 310.422031527104</t>
  </si>
  <si>
    <t>-557.347484198341 42.2269343971984 769.931703906978</t>
  </si>
  <si>
    <t>-407.458158761263 62.7302761127805 824.673169511477</t>
  </si>
  <si>
    <t>9763-20170724T121024.443962000.bin</t>
  </si>
  <si>
    <t>-580.507162057768 192.713466212731 -102.927370601693</t>
  </si>
  <si>
    <t>-598.119332645489 184.272583225579 -211.904728711507</t>
  </si>
  <si>
    <t>-610.218348710993 179.854054853166 -303.882580124037</t>
  </si>
  <si>
    <t>-620.869695341331 176.547791583824 -387.0315295954</t>
  </si>
  <si>
    <t>-630.666868901257 174.075069330162 -470.314490840106</t>
  </si>
  <si>
    <t>-644.014165869235 171.332284363981 -592.212898270592</t>
  </si>
  <si>
    <t>-633.586456472064 174.200206329152 -669.822520893849</t>
  </si>
  <si>
    <t>-644.514303058388 203.245832155278 -538.719958700174</t>
  </si>
  <si>
    <t>-679.585210653103 353.458880459949 -515.300051082204</t>
  </si>
  <si>
    <t>-730.300126826167 439.507774342141 -251.477933330789</t>
  </si>
  <si>
    <t>-507.051282334626 476.963069142232 -199.462533753104</t>
  </si>
  <si>
    <t>-631.800695203278 141.825577735309 -538.729975133337</t>
  </si>
  <si>
    <t>-435.340089555494 72.2124509357609 -274.301680931325</t>
  </si>
  <si>
    <t>-621.870829528051 276.25186292753 -104.438408757399</t>
  </si>
  <si>
    <t>-624.459957480458 286.953710843237 310.990751281794</t>
  </si>
  <si>
    <t>-629.945005327686 321.201800938809 772.947041362657</t>
  </si>
  <si>
    <t>-476.693954830874 323.813173160718 821.846112009517</t>
  </si>
  <si>
    <t>-539.426642500587 109.121514034649 -104.821499624833</t>
  </si>
  <si>
    <t>-535.694617161954 94.2930004067894 310.472133535</t>
  </si>
  <si>
    <t>-557.430153768628 42.1273010866917 769.989066392856</t>
  </si>
  <si>
    <t>-407.423685301591 62.1200570064632 824.598360558758</t>
  </si>
  <si>
    <t>9763-20170724T121024.504849500.bin</t>
  </si>
  <si>
    <t>-580.380090879822 192.33443018103 -102.909484294027</t>
  </si>
  <si>
    <t>-598.22178279308 183.711549700036 -211.835281428888</t>
  </si>
  <si>
    <t>-610.476682370669 179.032534244545 -303.779578574728</t>
  </si>
  <si>
    <t>-621.256376318977 175.446107001314 -386.900465033472</t>
  </si>
  <si>
    <t>-631.171904113274 172.646526183235 -470.158971052445</t>
  </si>
  <si>
    <t>-644.68299357497 169.374690003857 -592.026399563325</t>
  </si>
  <si>
    <t>-634.329050145876 171.936576720143 -669.656518915209</t>
  </si>
  <si>
    <t>-645.107598049245 201.52106003521 -538.672150294091</t>
  </si>
  <si>
    <t>-680.177660459017 351.827992001571 -515.907744591886</t>
  </si>
  <si>
    <t>-731.478303777034 438.720438843914 -252.475633148967</t>
  </si>
  <si>
    <t>-508.364776969454 476.103599213693 -199.831353451934</t>
  </si>
  <si>
    <t>-632.401312912304 140.099611238552 -538.431899044786</t>
  </si>
  <si>
    <t>-435.265112660809 72.2942118291385 -273.115030473938</t>
  </si>
  <si>
    <t>-621.785361206762 275.76996466698 -104.412036946079</t>
  </si>
  <si>
    <t>-624.174848107224 286.693832368017 311.012485651011</t>
  </si>
  <si>
    <t>-629.852187467958 321.231624046392 772.930577005301</t>
  </si>
  <si>
    <t>-476.61040468899 324.133078792907 821.84246564754</t>
  </si>
  <si>
    <t>-539.164779181499 108.818007387744 -104.741990040774</t>
  </si>
  <si>
    <t>-535.492282119139 93.9197390354748 310.549683536741</t>
  </si>
  <si>
    <t>-557.650898192263 42.0666888842006 770.088131306289</t>
  </si>
  <si>
    <t>-407.715958454724 63.3528416256952 824.404064711132</t>
  </si>
  <si>
    <t>9763-20170724T121024.542951600.bin</t>
  </si>
  <si>
    <t>-580.252088286939 192.027962112416 -102.868110576436</t>
  </si>
  <si>
    <t>-598.153617568387 183.368629949263 -211.781152486704</t>
  </si>
  <si>
    <t>-610.465191767699 178.574830673498 -303.711992292325</t>
  </si>
  <si>
    <t>-621.301153056413 174.851354077378 -386.819502997307</t>
  </si>
  <si>
    <t>-631.279928544544 171.881724257071 -470.064561206721</t>
  </si>
  <si>
    <t>-644.892778986469 168.325286413658 -591.912689139031</t>
  </si>
  <si>
    <t>-634.612656974056 170.682774426232 -669.559186671675</t>
  </si>
  <si>
    <t>-645.28633956129 200.593398001442 -538.631773317583</t>
  </si>
  <si>
    <t>-680.41968156098 350.924600646581 -516.175722570713</t>
  </si>
  <si>
    <t>-732.019895715244 438.855606908387 -253.146910810671</t>
  </si>
  <si>
    <t>-508.965134225241 475.901652602729 -200.018162917257</t>
  </si>
  <si>
    <t>-632.552882628989 139.178255274427 -538.261769441989</t>
  </si>
  <si>
    <t>-435.051436417141 72.168466886048 -271.927794296903</t>
  </si>
  <si>
    <t>-621.656495767401 275.446825305346 -104.380855065698</t>
  </si>
  <si>
    <t>-623.984518491369 286.481868123997 311.041127232956</t>
  </si>
  <si>
    <t>-629.798088269999 321.226691492338 772.932632857328</t>
  </si>
  <si>
    <t>-476.567075674231 324.195542259984 821.874179656794</t>
  </si>
  <si>
    <t>-538.991909307091 108.526544397211 -104.698701697725</t>
  </si>
  <si>
    <t>-535.325086558186 93.5112004566281 310.588758448729</t>
  </si>
  <si>
    <t>-557.694963309483 41.8951159948779 770.143678890869</t>
  </si>
  <si>
    <t>-407.610128293268 62.2994575544394 824.384177852118</t>
  </si>
  <si>
    <t>9763-20170724T121024.604135900.bin</t>
  </si>
  <si>
    <t>-579.825803034059 191.37717804236 -102.768457679213</t>
  </si>
  <si>
    <t>-597.949482696147 182.581970318029 -211.633826825464</t>
  </si>
  <si>
    <t>-610.369909299531 177.582617793228 -303.538984050257</t>
  </si>
  <si>
    <t>-621.275956042018 173.633840439691 -386.627060678479</t>
  </si>
  <si>
    <t>-631.298748855248 170.398490423498 -469.856885309071</t>
  </si>
  <si>
    <t>-644.949391645315 166.408394685697 -591.687363622978</t>
  </si>
  <si>
    <t>-634.768128975906 168.330002731751 -669.358863944741</t>
  </si>
  <si>
    <t>-645.362008396073 198.858415302551 -538.517375608508</t>
  </si>
  <si>
    <t>-680.691881288953 349.239611798437 -516.677213600883</t>
  </si>
  <si>
    <t>-733.195783766998 440.228726610611 -254.870161546101</t>
  </si>
  <si>
    <t>-510.214517570753 476.488167554459 -200.896997045068</t>
  </si>
  <si>
    <t>-632.557243813484 137.459943118128 -537.940974038374</t>
  </si>
  <si>
    <t>-435.207238370968 71.8468092618568 -269.752135667704</t>
  </si>
  <si>
    <t>-621.290327163151 274.731641833081 -104.315955386845</t>
  </si>
  <si>
    <t>-623.46664322558 286.068121399254 311.098682049707</t>
  </si>
  <si>
    <t>-629.682103949339 321.229039830704 772.94623901768</t>
  </si>
  <si>
    <t>-476.476300859458 324.329444447152 821.958401150203</t>
  </si>
  <si>
    <t>-538.52990207887 107.846524407856 -104.618277018887</t>
  </si>
  <si>
    <t>-535.025948292242 92.9537968362088 310.674996456257</t>
  </si>
  <si>
    <t>-557.8003269187 41.7937152735253 770.264724442727</t>
  </si>
  <si>
    <t>-407.637830541084 61.9639538227837 824.37764358075</t>
  </si>
  <si>
    <t>9763-20170724T121024.642220300.bin</t>
  </si>
  <si>
    <t>-579.603272945906 191.078835397055 -102.739443480074</t>
  </si>
  <si>
    <t>-597.831548863812 182.222455358551 -211.582375788861</t>
  </si>
  <si>
    <t>-610.331816924761 177.121019903192 -303.471254781494</t>
  </si>
  <si>
    <t>-621.308168443227 173.059415587721 -386.54434593893</t>
  </si>
  <si>
    <t>-631.40060450039 169.6903783305 -469.760531686268</t>
  </si>
  <si>
    <t>-645.153393851943 165.481743579785 -591.572086871868</t>
  </si>
  <si>
    <t>-635.024621052233 167.194509611936 -669.255470671826</t>
  </si>
  <si>
    <t>-645.529347242331 198.025438746857 -538.459182116047</t>
  </si>
  <si>
    <t>-680.90961167347 348.428443061648 -516.889033852995</t>
  </si>
  <si>
    <t>-733.914457773596 440.836056354159 -255.680688579658</t>
  </si>
  <si>
    <t>-510.976509294228 476.911877408367 -201.405971660311</t>
  </si>
  <si>
    <t>-632.708292709345 136.631147417292 -537.785462531568</t>
  </si>
  <si>
    <t>-435.651022274588 71.8037169641821 -268.962047863164</t>
  </si>
  <si>
    <t>-621.164602078898 274.450666729736 -104.290030528357</t>
  </si>
  <si>
    <t>-623.061231911642 285.906341457826 311.12279828462</t>
  </si>
  <si>
    <t>-629.60880350668 321.214306893637 772.964983814496</t>
  </si>
  <si>
    <t>-476.421494417003 324.420263594965 822.028272582294</t>
  </si>
  <si>
    <t>-538.225877400528 107.561767537542 -104.588654485479</t>
  </si>
  <si>
    <t>-534.935513540829 92.8553274371666 310.713032815111</t>
  </si>
  <si>
    <t>-557.873464844522 41.8028336061793 770.317083012743</t>
  </si>
  <si>
    <t>-407.723893918276 62.286236327516 824.348045355154</t>
  </si>
  <si>
    <t>9763-20170724T121024.673320100.bin</t>
  </si>
  <si>
    <t>-579.467189896345 190.757286959513 -102.712034801875</t>
  </si>
  <si>
    <t>-597.781883831293 181.860206736862 -211.537147398782</t>
  </si>
  <si>
    <t>-610.369061955244 176.660760178193 -303.408745298836</t>
  </si>
  <si>
    <t>-621.431615943513 172.485345838065 -386.464805308033</t>
  </si>
  <si>
    <t>-631.619317628341 168.977080644385 -469.663633616445</t>
  </si>
  <si>
    <t>-645.522159563087 164.538456112772 -591.449913658404</t>
  </si>
  <si>
    <t>-635.431727261365 166.062102239919 -669.142124832597</t>
  </si>
  <si>
    <t>-645.827329865894 197.183481381088 -538.398892350384</t>
  </si>
  <si>
    <t>-681.230741893791 347.617915914794 -517.119004967534</t>
  </si>
  <si>
    <t>-734.707128517101 441.283077906092 -256.455148666882</t>
  </si>
  <si>
    <t>-511.838222373014 477.263023765868 -201.834671097716</t>
  </si>
  <si>
    <t>-633.016148196144 135.788489708793 -537.623522505932</t>
  </si>
  <si>
    <t>-436.268888402108 71.8052592469658 -268.301488278881</t>
  </si>
  <si>
    <t>-621.070149069105 274.080750538335 -104.243736335722</t>
  </si>
  <si>
    <t>-622.806910823182 285.72862702382 311.164434554939</t>
  </si>
  <si>
    <t>-629.548291046025 321.20865089039 772.978516805545</t>
  </si>
  <si>
    <t>-476.375675042529 324.443665016407 822.085526120676</t>
  </si>
  <si>
    <t>-538.083525921085 107.282745345032 -104.545214367197</t>
  </si>
  <si>
    <t>-534.851276173314 92.7391555799077 310.762714186268</t>
  </si>
  <si>
    <t>-557.947503189594 41.8161333745979 770.367225160966</t>
  </si>
  <si>
    <t>-407.759098031955 62.2427423308438 824.311899829539</t>
  </si>
  <si>
    <t>9763-20170724T121024.737491800.bin</t>
  </si>
  <si>
    <t>-579.376878313412 190.17791869226 -102.634274851812</t>
  </si>
  <si>
    <t>-597.779015654996 181.258482786884 -211.442896095615</t>
  </si>
  <si>
    <t>-610.481405842437 175.92426345565 -303.290805824755</t>
  </si>
  <si>
    <t>-621.668497009815 171.582218615606 -386.321585378367</t>
  </si>
  <si>
    <t>-632.003337763842 167.863193659719 -469.493143991368</t>
  </si>
  <si>
    <t>-646.148475621562 163.068146047674 -591.238186851566</t>
  </si>
  <si>
    <t>-636.010782447022 164.333454758403 -668.928919561801</t>
  </si>
  <si>
    <t>-646.327847863361 195.872809460498 -538.284650604741</t>
  </si>
  <si>
    <t>-681.70314379178 346.384437443971 -517.463854577901</t>
  </si>
  <si>
    <t>-736.037498080348 442.067495773972 -257.711691245945</t>
  </si>
  <si>
    <t>-513.264941742714 478.023661249395 -202.683946438511</t>
  </si>
  <si>
    <t>-633.555621758309 134.471453516477 -537.35027267655</t>
  </si>
  <si>
    <t>-436.614760104544 72.0868085654347 -266.914529177953</t>
  </si>
  <si>
    <t>-621.012045024305 273.454591866289 -104.172566851511</t>
  </si>
  <si>
    <t>-622.626339227956 285.396109321998 311.227760639939</t>
  </si>
  <si>
    <t>-629.458699417933 321.205148383684 772.995853100538</t>
  </si>
  <si>
    <t>-476.298399480858 324.475670870544 822.138862644638</t>
  </si>
  <si>
    <t>-537.918175695427 106.751323857601 -104.481876700728</t>
  </si>
  <si>
    <t>-534.74754026012 92.6629018898689 310.842201387846</t>
  </si>
  <si>
    <t>-558.137592655944 41.6161203610259 770.412838660101</t>
  </si>
  <si>
    <t>-407.825535814826 61.8101610141152 824.09996444371</t>
  </si>
  <si>
    <t>9763-20170724T121024.806694000.bin</t>
  </si>
  <si>
    <t>-579.40082017255 189.652298145778 -102.596842471711</t>
  </si>
  <si>
    <t>-597.973043878381 180.702009782694 -211.373903434089</t>
  </si>
  <si>
    <t>-610.749365945915 175.241107494266 -303.204041255014</t>
  </si>
  <si>
    <t>-621.978079832884 170.740978046609 -386.221076713766</t>
  </si>
  <si>
    <t>-632.331631098527 166.818776408316 -469.380790305094</t>
  </si>
  <si>
    <t>-646.480763068953 161.676183477535 -591.111222376564</t>
  </si>
  <si>
    <t>-636.20491847645 162.755011893523 -668.786590856061</t>
  </si>
  <si>
    <t>-646.650654420893 194.633466905729 -538.252645988952</t>
  </si>
  <si>
    <t>-682.118178132633 345.187020549825 -517.920208145786</t>
  </si>
  <si>
    <t>-737.296491483278 441.632000967698 -258.628163359141</t>
  </si>
  <si>
    <t>-514.651147182915 477.777278938207 -203.210832203984</t>
  </si>
  <si>
    <t>-633.8938222166 133.232015496409 -537.14142041686</t>
  </si>
  <si>
    <t>-436.250568994964 71.7576827087837 -264.814649767093</t>
  </si>
  <si>
    <t>-621.235494593983 272.826801575072 -104.099705492541</t>
  </si>
  <si>
    <t>-622.428223347959 285.152861048237 311.290738043708</t>
  </si>
  <si>
    <t>-629.367671443884 321.202279224329 773.020362978306</t>
  </si>
  <si>
    <t>-476.213616447354 324.615470237824 822.1733798111</t>
  </si>
  <si>
    <t>-537.848462413901 106.377138090719 -104.485563354204</t>
  </si>
  <si>
    <t>-534.338571714815 92.7941609358868 310.852625085451</t>
  </si>
  <si>
    <t>-558.622397232047 41.183706142928 770.312212900315</t>
  </si>
  <si>
    <t>-408.20464832559 62.4967736900464 823.265743963097</t>
  </si>
  <si>
    <t>9763-20170724T121024.839783300.bin</t>
  </si>
  <si>
    <t>-579.49234711442 189.368638176536 -102.585680988241</t>
  </si>
  <si>
    <t>-598.1452849527 180.390010917447 -211.346706215077</t>
  </si>
  <si>
    <t>-610.924854232018 174.889978572498 -303.173942602009</t>
  </si>
  <si>
    <t>-622.130757122413 170.344575445572 -386.191525171257</t>
  </si>
  <si>
    <t>-632.435961136982 166.367828915071 -469.354773284358</t>
  </si>
  <si>
    <t>-646.487140648243 161.132189142257 -591.092587817954</t>
  </si>
  <si>
    <t>-636.1312335132 162.151988582163 -668.758072186967</t>
  </si>
  <si>
    <t>-646.716113851366 194.126432781401 -538.25716329495</t>
  </si>
  <si>
    <t>-682.291901304345 344.680775319599 -518.096658213579</t>
  </si>
  <si>
    <t>-737.989478282168 441.190753964032 -258.940049180834</t>
  </si>
  <si>
    <t>-515.41342522111 477.382766242796 -203.275242670355</t>
  </si>
  <si>
    <t>-633.927027246758 132.733004856031 -537.093012207904</t>
  </si>
  <si>
    <t>-436.113150548827 71.3038886984477 -263.662314124679</t>
  </si>
  <si>
    <t>-621.435980247175 272.566007426608 -104.070877550058</t>
  </si>
  <si>
    <t>-622.349322551456 285.018346488574 311.316495260756</t>
  </si>
  <si>
    <t>-629.325173971817 321.190065711958 773.034089907808</t>
  </si>
  <si>
    <t>-476.177025113915 324.629958279685 822.20344209044</t>
  </si>
  <si>
    <t>-537.805328041324 106.029351792558 -104.501611493945</t>
  </si>
  <si>
    <t>-534.211107596367 92.7183745921402 310.844645314099</t>
  </si>
  <si>
    <t>-558.815892216059 40.7365702330337 770.249929736063</t>
  </si>
  <si>
    <t>-408.068429548102 60.4929995405157 822.868284525148</t>
  </si>
  <si>
    <t>9763-20170724T121024.907981500.bin</t>
  </si>
  <si>
    <t>-579.69432600071 189.064565049901 -102.551895626678</t>
  </si>
  <si>
    <t>-598.454554176896 179.987304150658 -211.286237563844</t>
  </si>
  <si>
    <t>-611.158405188775 174.411427427271 -303.119521995953</t>
  </si>
  <si>
    <t>-622.22819489189 169.793658324465 -386.151212569644</t>
  </si>
  <si>
    <t>-632.330443164863 165.737627225198 -469.335622679918</t>
  </si>
  <si>
    <t>-646.011514257382 160.376758373643 -591.110070274601</t>
  </si>
  <si>
    <t>-635.57320280024 161.300929129677 -668.765714149234</t>
  </si>
  <si>
    <t>-646.501366292524 193.404420532891 -538.297502014052</t>
  </si>
  <si>
    <t>-682.669948026465 343.842343902763 -518.383339362973</t>
  </si>
  <si>
    <t>-739.319495655202 440.355937982962 -259.434495622865</t>
  </si>
  <si>
    <t>-516.946577235741 476.63804399314 -203.021684662683</t>
  </si>
  <si>
    <t>-633.515308345332 132.053843643871 -537.055508508548</t>
  </si>
  <si>
    <t>-436.232244622906 71.316406105555 -261.049768335713</t>
  </si>
  <si>
    <t>-621.750526515235 272.2171135756 -104.029865371635</t>
  </si>
  <si>
    <t>-622.210894021669 284.829995013474 311.35346046271</t>
  </si>
  <si>
    <t>-629.095676065092 321.341740559876 773.024781042578</t>
  </si>
  <si>
    <t>-476.027748821593 324.892851149506 822.435403079577</t>
  </si>
  <si>
    <t>-537.872170965508 105.789632693229 -104.47479113788</t>
  </si>
  <si>
    <t>-534.027225581797 92.9011817722421 310.882507576813</t>
  </si>
  <si>
    <t>-559.068053357257 40.7351080263188 770.216960065242</t>
  </si>
  <si>
    <t>-408.264523164992 60.9621542760499 822.494707774726</t>
  </si>
  <si>
    <t>9763-20170724T121024.940057300.bin</t>
  </si>
  <si>
    <t>-579.8190227178 189.176803439593 -102.540076274246</t>
  </si>
  <si>
    <t>-598.56954515088 180.022223793111 -211.269632032268</t>
  </si>
  <si>
    <t>-611.220905551382 174.424679917645 -303.108864557482</t>
  </si>
  <si>
    <t>-622.223670228445 169.801655012579 -386.149244447371</t>
  </si>
  <si>
    <t>-632.238772179432 165.754894527352 -469.344501214074</t>
  </si>
  <si>
    <t>-645.769695187041 160.423025968524 -591.136877069595</t>
  </si>
  <si>
    <t>-635.351391240954 161.346327024787 -668.795343854533</t>
  </si>
  <si>
    <t>-646.3920974512 193.424239818974 -538.309012659</t>
  </si>
  <si>
    <t>-682.872045990983 343.789157639593 -518.431915585367</t>
  </si>
  <si>
    <t>-740.007443252993 440.422803640505 -259.634581257645</t>
  </si>
  <si>
    <t>-517.786382222863 476.748710905658 -202.654278166523</t>
  </si>
  <si>
    <t>-633.27276136866 132.101202366841 -537.081878650601</t>
  </si>
  <si>
    <t>-436.266252063494 72.0074858636308 -260.082503388917</t>
  </si>
  <si>
    <t>-621.990155138325 272.390007003328 -104.052653809175</t>
  </si>
  <si>
    <t>-622.142949429243 284.887121859034 311.334419073122</t>
  </si>
  <si>
    <t>-628.956228180811 321.513009618284 773.039461022619</t>
  </si>
  <si>
    <t>-475.9321700521 325.06401438791 822.586017813324</t>
  </si>
  <si>
    <t>-537.867731753974 105.905092533172 -104.42993096055</t>
  </si>
  <si>
    <t>-534.083384873638 93.0815302450769 310.929978221076</t>
  </si>
  <si>
    <t>-559.045206197768 40.8512657252204 770.266352686234</t>
  </si>
  <si>
    <t>-408.25299535378 60.9532635950163 822.625064937568</t>
  </si>
  <si>
    <t>9763-20170724T121025.009267300.bin</t>
  </si>
  <si>
    <t>-580.149641577039 189.695069964177 -102.510569280619</t>
  </si>
  <si>
    <t>-598.847297982286 180.432805380254 -211.240015478208</t>
  </si>
  <si>
    <t>-611.376165986699 174.797520470056 -303.093847516005</t>
  </si>
  <si>
    <t>-622.234517200311 170.156578890249 -386.152276112103</t>
  </si>
  <si>
    <t>-632.071252501499 166.108718352443 -469.368766879386</t>
  </si>
  <si>
    <t>-645.303611940248 160.79179619258 -591.194665855974</t>
  </si>
  <si>
    <t>-634.979487187708 161.740317165812 -668.865363561697</t>
  </si>
  <si>
    <t>-646.195908388276 193.756292157997 -538.347799446952</t>
  </si>
  <si>
    <t>-683.406792593255 343.948067307034 -518.555907345981</t>
  </si>
  <si>
    <t>-741.604550326255 440.594004863852 -260.000080254895</t>
  </si>
  <si>
    <t>-519.665167512804 477.240272734359 -202.133652471763</t>
  </si>
  <si>
    <t>-632.798843599511 132.4932841803 -537.129269615294</t>
  </si>
  <si>
    <t>-437.060807861248 74.0631211375758 -258.823119692799</t>
  </si>
  <si>
    <t>-622.502593723087 272.82521666364 -104.059789739613</t>
  </si>
  <si>
    <t>-622.241833623568 285.08440889235 311.334279931896</t>
  </si>
  <si>
    <t>-628.894205562206 321.571571730471 773.049296459474</t>
  </si>
  <si>
    <t>-475.875183434264 325.155999088764 822.608813591676</t>
  </si>
  <si>
    <t>-538.007087220584 106.421484321063 -104.355134424811</t>
  </si>
  <si>
    <t>-534.217519105188 93.5570304216835 311.003391307481</t>
  </si>
  <si>
    <t>-558.900358660651 41.1634053959747 770.415943188272</t>
  </si>
  <si>
    <t>-408.256555872053 61.6457971731372 823.053977037694</t>
  </si>
  <si>
    <t>9763-20170724T121025.041351600.bin</t>
  </si>
  <si>
    <t>-580.296706391034 189.918211428047 -102.505379694711</t>
  </si>
  <si>
    <t>-598.941592440192 180.635926102615 -211.242167945639</t>
  </si>
  <si>
    <t>-611.377638119244 174.997107727719 -303.108320752753</t>
  </si>
  <si>
    <t>-622.132090795837 170.355360707078 -386.180134651325</t>
  </si>
  <si>
    <t>-631.844707875695 166.310392812125 -469.411418431129</t>
  </si>
  <si>
    <t>-644.873748224149 160.999934394791 -591.259485776162</t>
  </si>
  <si>
    <t>-634.610378243253 161.986858198668 -668.937672919691</t>
  </si>
  <si>
    <t>-645.918664105022 193.947546184724 -538.404919387458</t>
  </si>
  <si>
    <t>-683.45593159105 344.083488041424 -518.655852059371</t>
  </si>
  <si>
    <t>-742.058064466905 440.385297591227 -260.062832436044</t>
  </si>
  <si>
    <t>-520.251098307322 477.495598902006 -201.985012397904</t>
  </si>
  <si>
    <t>-632.394770181296 132.712810468712 -537.182347881403</t>
  </si>
  <si>
    <t>-436.900277494795 74.8798064297202 -258.573636322028</t>
  </si>
  <si>
    <t>-622.74138739316 272.905819199778 -104.064776230503</t>
  </si>
  <si>
    <t>-622.385821133916 285.124660967014 311.330447885641</t>
  </si>
  <si>
    <t>-628.915024862589 321.509705085279 773.04627281252</t>
  </si>
  <si>
    <t>-475.869013050853 325.142150408507 822.518854182432</t>
  </si>
  <si>
    <t>-538.032144836927 106.709294019708 -104.317605154795</t>
  </si>
  <si>
    <t>-534.224951359112 93.8464617117756 311.04081493225</t>
  </si>
  <si>
    <t>-558.856381161735 41.3251866501596 770.459314259187</t>
  </si>
  <si>
    <t>-408.289824948825 62.0488418367886 823.223765005949</t>
  </si>
  <si>
    <t>9763-20170724T121025.104568800.bin</t>
  </si>
  <si>
    <t>-580.686350569742 190.326160214068 -102.444237255885</t>
  </si>
  <si>
    <t>-599.183396768189 180.9972898815 -211.202342788768</t>
  </si>
  <si>
    <t>-611.434436048768 175.288740546596 -303.089141442029</t>
  </si>
  <si>
    <t>-621.997417377026 170.567603931413 -386.180980393751</t>
  </si>
  <si>
    <t>-631.495952361923 166.425997812187 -469.432169500492</t>
  </si>
  <si>
    <t>-644.18730518967 160.956395158277 -591.308922219504</t>
  </si>
  <si>
    <t>-634.064853000951 161.956888538181 -669.005364486177</t>
  </si>
  <si>
    <t>-645.494444030248 193.947500602479 -538.487307756223</t>
  </si>
  <si>
    <t>-683.72701796103 343.925910290559 -518.926237460455</t>
  </si>
  <si>
    <t>-742.809668274918 439.410261384984 -260.139590795231</t>
  </si>
  <si>
    <t>-521.130185242841 477.717875299546 -202.353266692009</t>
  </si>
  <si>
    <t>-631.742496306454 132.765138439067 -537.173550656349</t>
  </si>
  <si>
    <t>-436.359970101618 75.7173618275983 -258.392792127337</t>
  </si>
  <si>
    <t>-623.384544042305 273.15125188399 -104.069920361686</t>
  </si>
  <si>
    <t>-622.793495028414 285.325949449525 311.326339198454</t>
  </si>
  <si>
    <t>-628.98159068377 321.34947973545 773.04230811466</t>
  </si>
  <si>
    <t>-475.870153188667 325.023661837572 822.308935555669</t>
  </si>
  <si>
    <t>-538.248817038236 107.335606697096 -104.200882254583</t>
  </si>
  <si>
    <t>-534.165952359424 94.2986372835426 311.149529373473</t>
  </si>
  <si>
    <t>-558.732267844565 41.5559889217147 770.53958146204</t>
  </si>
  <si>
    <t>-408.273312993859 62.3952132701381 823.564437732549</t>
  </si>
  <si>
    <t>9763-20170724T121025.137658300.bin</t>
  </si>
  <si>
    <t>-580.781973902519 190.681364442974 -102.426658291015</t>
  </si>
  <si>
    <t>-599.19966201458 181.337732653782 -211.197012015669</t>
  </si>
  <si>
    <t>-611.373328286887 175.593657021899 -303.091756056255</t>
  </si>
  <si>
    <t>-621.862467404995 170.828596928312 -386.190478939793</t>
  </si>
  <si>
    <t>-631.283713585668 166.632910178494 -469.447813546608</t>
  </si>
  <si>
    <t>-643.859144246411 161.071785492093 -591.332369495514</t>
  </si>
  <si>
    <t>-633.818636875355 162.05040214839 -669.039831724878</t>
  </si>
  <si>
    <t>-645.266637933805 194.091150984001 -538.531152695494</t>
  </si>
  <si>
    <t>-683.815891532641 343.999624871602 -519.061041344188</t>
  </si>
  <si>
    <t>-743.097102351681 439.269947175302 -260.240849865238</t>
  </si>
  <si>
    <t>-521.459103275622 477.987597230378 -202.568772798803</t>
  </si>
  <si>
    <t>-631.415763202779 132.932407836403 -537.169746312434</t>
  </si>
  <si>
    <t>-435.673177686175 75.9569907077866 -258.420929689461</t>
  </si>
  <si>
    <t>-623.586926778016 273.364650445065 -104.070501760099</t>
  </si>
  <si>
    <t>-623.04860115901 285.498211156909 311.326954881788</t>
  </si>
  <si>
    <t>-629.009837804762 321.288671023036 773.045405792289</t>
  </si>
  <si>
    <t>-475.868981541238 324.965781217584 822.22029064015</t>
  </si>
  <si>
    <t>-538.186847991618 107.898528185584 -104.154966095275</t>
  </si>
  <si>
    <t>-534.07416346664 94.6876837582481 311.18960682027</t>
  </si>
  <si>
    <t>-558.639800879948 41.8110403393371 770.565098426284</t>
  </si>
  <si>
    <t>-408.274404650269 62.799552256115 823.796275585519</t>
  </si>
  <si>
    <t>9763-20170724T121025.205844600.bin</t>
  </si>
  <si>
    <t>-580.887461559428 191.508328070978 -102.374677757337</t>
  </si>
  <si>
    <t>-599.119867870903 182.081939744593 -211.16909549365</t>
  </si>
  <si>
    <t>-611.159093961613 176.247603360986 -303.075863873703</t>
  </si>
  <si>
    <t>-621.534809629633 171.390603070608 -386.183514279051</t>
  </si>
  <si>
    <t>-630.851835927453 167.093778388459 -469.447397557835</t>
  </si>
  <si>
    <t>-643.285034382632 161.375874358123 -591.339327361999</t>
  </si>
  <si>
    <t>-633.367274814273 162.248967279038 -669.063749737844</t>
  </si>
  <si>
    <t>-644.841596827397 194.443560548873 -538.572446228938</t>
  </si>
  <si>
    <t>-683.743341691268 344.279327318699 -519.221053938012</t>
  </si>
  <si>
    <t>-744.351040175621 438.870703418615 -260.459018647222</t>
  </si>
  <si>
    <t>-522.994398330535 478.600856597208 -202.395697523962</t>
  </si>
  <si>
    <t>-630.817313553489 133.326179671639 -537.136003175516</t>
  </si>
  <si>
    <t>-433.363166754838 75.5503717053721 -256.88723774987</t>
  </si>
  <si>
    <t>-623.935177857633 273.943276017564 -104.108318700942</t>
  </si>
  <si>
    <t>-623.46487193374 285.73109039935 311.299222061157</t>
  </si>
  <si>
    <t>-629.029655907662 321.288210107944 773.033563060109</t>
  </si>
  <si>
    <t>-475.844710835185 324.923863990912 822.073848462767</t>
  </si>
  <si>
    <t>-538.049071429197 108.906685697699 -104.02176857561</t>
  </si>
  <si>
    <t>-533.581681595038 95.4748544839285 311.312078306964</t>
  </si>
  <si>
    <t>-558.12946593497 42.3943647692679 770.686065360712</t>
  </si>
  <si>
    <t>-408.077136520146 63.319865005041 824.817667858747</t>
  </si>
  <si>
    <t>9763-20170724T121025.237930000.bin</t>
  </si>
  <si>
    <t>-580.886585339886 192.072236235942 -102.373568515241</t>
  </si>
  <si>
    <t>-599.020636282024 182.618458750067 -211.181995068718</t>
  </si>
  <si>
    <t>-610.921144597026 176.744043233919 -303.104361562836</t>
  </si>
  <si>
    <t>-621.149025245009 171.840399893227 -386.227524059332</t>
  </si>
  <si>
    <t>-630.296234986088 167.486875160378 -469.507319823908</t>
  </si>
  <si>
    <t>-642.457805869932 161.673167669627 -591.422163564251</t>
  </si>
  <si>
    <t>-632.527015754927 162.48309111472 -669.145621334619</t>
  </si>
  <si>
    <t>-644.188175361491 194.769551345247 -538.678622323525</t>
  </si>
  <si>
    <t>-683.458149930408 344.517712166647 -519.444668896094</t>
  </si>
  <si>
    <t>-745.11769681811 438.805640036771 -260.820399320697</t>
  </si>
  <si>
    <t>-524.062064444991 479.09344152318 -201.999840253622</t>
  </si>
  <si>
    <t>-630.054631373363 133.67887338084 -537.175295190387</t>
  </si>
  <si>
    <t>-431.88795697125 74.9993195388001 -255.920026260853</t>
  </si>
  <si>
    <t>-624.09578902207 274.401839839341 -104.123064690036</t>
  </si>
  <si>
    <t>-623.627574826829 285.946384656227 311.291282086391</t>
  </si>
  <si>
    <t>-629.025395568646 321.311194000096 773.02984439477</t>
  </si>
  <si>
    <t>-475.828754120555 324.910826915561 822.0367677218</t>
  </si>
  <si>
    <t>-537.893967646408 109.631611362138 -103.990759067023</t>
  </si>
  <si>
    <t>-533.606584265471 95.779895077877 311.331220888265</t>
  </si>
  <si>
    <t>-557.976654575108 42.729504253766 770.727556325969</t>
  </si>
  <si>
    <t>-408.144509872449 64.3554978354632 825.192798548625</t>
  </si>
  <si>
    <t>9763-20170724T121025.276034100.bin</t>
  </si>
  <si>
    <t>-580.910283706412 192.684973030744 -102.376763478424</t>
  </si>
  <si>
    <t>-598.937692279982 183.236089916374 -211.203392149098</t>
  </si>
  <si>
    <t>-610.697423387552 177.347972262723 -303.142927907666</t>
  </si>
  <si>
    <t>-620.777655718661 172.421612704677 -386.282913165156</t>
  </si>
  <si>
    <t>-629.75757329883 168.034673290022 -469.57897947293</t>
  </si>
  <si>
    <t>-641.653486492174 162.159891042118 -591.517009807786</t>
  </si>
  <si>
    <t>-631.704858194435 162.914781611956 -669.23876996533</t>
  </si>
  <si>
    <t>-643.565699679235 195.267168619639 -538.786929427329</t>
  </si>
  <si>
    <t>-683.186917298205 344.933434463125 -519.6431683512</t>
  </si>
  <si>
    <t>-746.050030167236 438.631401045257 -261.094274412241</t>
  </si>
  <si>
    <t>-525.383185324967 479.686643627472 -201.351754441167</t>
  </si>
  <si>
    <t>-629.301745408316 134.207811532062 -537.23650804713</t>
  </si>
  <si>
    <t>-430.849370239592 74.6327822170792 -255.233464558814</t>
  </si>
  <si>
    <t>-624.234844093464 274.846197879664 -104.129847698595</t>
  </si>
  <si>
    <t>-623.875876798511 286.190919179319 311.29014003904</t>
  </si>
  <si>
    <t>-629.021478486613 321.353414422369 773.026477567731</t>
  </si>
  <si>
    <t>-475.814106306775 324.982910227787 821.997479105261</t>
  </si>
  <si>
    <t>-537.781306612119 110.428006558338 -103.978338406367</t>
  </si>
  <si>
    <t>-533.836533750449 96.008672824159 311.327806228102</t>
  </si>
  <si>
    <t>-557.90657866608 42.8985988408747 770.717963380885</t>
  </si>
  <si>
    <t>-408.192227442971 64.8564675177684 825.373785655865</t>
  </si>
  <si>
    <t>9763-20170724T121025.340786300.bin</t>
  </si>
  <si>
    <t>-581.42728428557 193.619944411512 -102.383844352565</t>
  </si>
  <si>
    <t>-599.263248098896 184.199247856997 -211.244486166305</t>
  </si>
  <si>
    <t>-610.720578315562 178.32091080584 -303.222806812831</t>
  </si>
  <si>
    <t>-620.470416013082 173.390253699974 -386.401844906841</t>
  </si>
  <si>
    <t>-629.063970893471 168.985711056696 -469.73786180609</t>
  </si>
  <si>
    <t>-640.334149864521 163.068496146085 -591.733253136893</t>
  </si>
  <si>
    <t>-630.224590198422 163.709910734586 -669.435262921859</t>
  </si>
  <si>
    <t>-642.659978066441 196.160880038529 -539.010104681461</t>
  </si>
  <si>
    <t>-683.076877743193 345.62695711863 -519.889734605236</t>
  </si>
  <si>
    <t>-748.364973606257 437.552523005464 -261.305573040923</t>
  </si>
  <si>
    <t>-528.497841849305 480.189219436453 -199.750284273366</t>
  </si>
  <si>
    <t>-628.117750454397 135.169125245602 -537.395304863937</t>
  </si>
  <si>
    <t>-430.34143372241 75.4085067946235 -255.711224250962</t>
  </si>
  <si>
    <t>-624.928364120048 275.532831975053 -104.166361860174</t>
  </si>
  <si>
    <t>-624.645406463297 286.583101287524 311.261698438192</t>
  </si>
  <si>
    <t>-629.103018255134 321.418038292125 772.999487128784</t>
  </si>
  <si>
    <t>-475.83418224562 324.96700214054 821.783724846304</t>
  </si>
  <si>
    <t>-538.11614188918 111.505565902213 -104.003879245936</t>
  </si>
  <si>
    <t>-534.307447664854 96.4638976615684 311.281343273532</t>
  </si>
  <si>
    <t>-557.845899170116 43.0580837652574 770.647529694133</t>
  </si>
  <si>
    <t>-408.162237758267 64.7822419580175 825.480877905148</t>
  </si>
  <si>
    <t>9763-20170724T121025.405558200.bin</t>
  </si>
  <si>
    <t>-582.300580807703 193.960094237471 -102.449664540505</t>
  </si>
  <si>
    <t>-600.104409629834 184.521901379906 -211.313995545517</t>
  </si>
  <si>
    <t>-611.315953604938 178.626808850893 -303.321510693554</t>
  </si>
  <si>
    <t>-620.754850497598 173.669688074804 -386.534959662715</t>
  </si>
  <si>
    <t>-628.949270348489 169.226271855786 -469.909021476821</t>
  </si>
  <si>
    <t>-639.540203784854 163.233315961862 -591.96173086143</t>
  </si>
  <si>
    <t>-629.135357934395 163.786361591256 -669.625350374657</t>
  </si>
  <si>
    <t>-642.299794892924 196.324980595289 -539.258962813735</t>
  </si>
  <si>
    <t>-683.559661336247 345.593409266908 -520.382030130491</t>
  </si>
  <si>
    <t>-750.772786503798 435.517748728177 -261.587547247708</t>
  </si>
  <si>
    <t>-531.634369242648 479.757687679469 -198.58232597291</t>
  </si>
  <si>
    <t>-627.486180887477 135.400923829493 -537.55303293742</t>
  </si>
  <si>
    <t>-430.821223852388 75.6398427560089 -257.480163920442</t>
  </si>
  <si>
    <t>-626.08315162795 275.706772709476 -104.218899430826</t>
  </si>
  <si>
    <t>-625.627504416757 286.833793469005 311.206873327792</t>
  </si>
  <si>
    <t>-629.223377316662 321.424864425563 772.963687437539</t>
  </si>
  <si>
    <t>-475.869069222833 324.890020313668 821.484428629715</t>
  </si>
  <si>
    <t>-538.742645366331 112.063334551878 -104.10116854618</t>
  </si>
  <si>
    <t>-534.545311344469 96.9766877827115 311.178719558585</t>
  </si>
  <si>
    <t>-557.83264561008 43.2032679612662 770.527732758415</t>
  </si>
  <si>
    <t>-408.245482089375 65.3857648607741 825.440722586997</t>
  </si>
  <si>
    <t>9763-20170724T121025.437642400.bin</t>
  </si>
  <si>
    <t>-582.759223416798 193.968844079905 -102.494087345525</t>
  </si>
  <si>
    <t>-600.608057757617 184.506989023117 -211.349059411342</t>
  </si>
  <si>
    <t>-611.741148267109 178.592457808833 -303.364828253484</t>
  </si>
  <si>
    <t>-621.061908258353 173.612376910034 -386.5901530303</t>
  </si>
  <si>
    <t>-629.091340881381 169.139202233276 -469.9787835678</t>
  </si>
  <si>
    <t>-639.389849726833 163.093601661955 -592.053743565889</t>
  </si>
  <si>
    <t>-628.790983435153 163.604908202647 -669.691478770743</t>
  </si>
  <si>
    <t>-642.335949230942 196.193486874872 -539.366407381432</t>
  </si>
  <si>
    <t>-683.974109023294 345.366724113151 -520.600389857818</t>
  </si>
  <si>
    <t>-752.122480024776 434.483869902736 -261.771238058286</t>
  </si>
  <si>
    <t>-533.314163920885 479.399559469389 -198.099715506766</t>
  </si>
  <si>
    <t>-627.40591627428 135.299328668289 -537.610171658853</t>
  </si>
  <si>
    <t>-430.991823952916 75.2883405061998 -258.487178454873</t>
  </si>
  <si>
    <t>-626.675318188007 275.646798583361 -104.239262606435</t>
  </si>
  <si>
    <t>-626.020836118542 286.880754320102 311.183366361723</t>
  </si>
  <si>
    <t>-629.288999600145 321.404683038767 772.944938685636</t>
  </si>
  <si>
    <t>-475.888354616833 324.814459638956 821.323109814082</t>
  </si>
  <si>
    <t>-539.025379899085 112.128247031415 -104.17485731542</t>
  </si>
  <si>
    <t>-534.699434668772 97.1625689555276 311.108091262088</t>
  </si>
  <si>
    <t>-557.867077872843 43.3181614787602 770.447736616737</t>
  </si>
  <si>
    <t>-408.333931346715 65.8546490687654 825.363895640482</t>
  </si>
  <si>
    <t>9763-20170724T121025.507846000.bin</t>
  </si>
  <si>
    <t>-583.794956314283 193.612351858898 -102.643950277501</t>
  </si>
  <si>
    <t>-601.679518633271 184.132758827789 -211.491376200523</t>
  </si>
  <si>
    <t>-612.651530990684 178.209704745841 -303.52600537794</t>
  </si>
  <si>
    <t>-621.749038642943 173.216927703444 -386.775315660292</t>
  </si>
  <si>
    <t>-629.477906053689 168.7228991489 -470.191167145374</t>
  </si>
  <si>
    <t>-639.252287773577 162.635191889275 -592.307238852892</t>
  </si>
  <si>
    <t>-628.220750148372 163.081564587525 -669.885076611481</t>
  </si>
  <si>
    <t>-642.485332326794 195.73839545823 -539.638791859262</t>
  </si>
  <si>
    <t>-684.551335911834 344.814087436707 -521.064739443653</t>
  </si>
  <si>
    <t>-754.56633156499 432.330277560889 -262.187605808812</t>
  </si>
  <si>
    <t>-536.3640861648 478.191712670225 -197.125494711221</t>
  </si>
  <si>
    <t>-627.441410058726 134.87453943089 -537.808835150434</t>
  </si>
  <si>
    <t>-430.333171543624 73.1599358662033 -260.446977074704</t>
  </si>
  <si>
    <t>-627.900440134963 275.300935922849 -104.315750941053</t>
  </si>
  <si>
    <t>-626.641855037877 286.717656553652 311.100551008719</t>
  </si>
  <si>
    <t>-629.354913702928 321.349454327695 772.907491455032</t>
  </si>
  <si>
    <t>-475.893158755666 324.768419356804 821.09074925177</t>
  </si>
  <si>
    <t>-539.840609105744 111.739328460417 -104.349349862092</t>
  </si>
  <si>
    <t>-535.128035019284 97.1254980935437 310.941861584524</t>
  </si>
  <si>
    <t>-557.86264427573 43.1503896942236 770.293582591812</t>
  </si>
  <si>
    <t>-408.094986114703 64.0661954240829 825.211669775405</t>
  </si>
  <si>
    <t>9763-20170724T121025.541944500.bin</t>
  </si>
  <si>
    <t>-584.244616850218 193.210205248239 -102.693867604046</t>
  </si>
  <si>
    <t>-602.166862874881 183.736972369734 -211.535672418061</t>
  </si>
  <si>
    <t>-613.084365369217 177.827708804934 -303.577674570784</t>
  </si>
  <si>
    <t>-622.097623201272 172.848482370865 -386.836979514605</t>
  </si>
  <si>
    <t>-629.707136973581 168.367205969502 -470.264521508136</t>
  </si>
  <si>
    <t>-639.268482615403 162.295265867476 -592.398074446775</t>
  </si>
  <si>
    <t>-628.002551971162 162.716723195492 -669.942441369739</t>
  </si>
  <si>
    <t>-642.59129969988 195.39221045356 -539.731347210385</t>
  </si>
  <si>
    <t>-684.617809663668 344.485110123952 -521.21309894973</t>
  </si>
  <si>
    <t>-755.669491430396 431.140810331256 -262.328828751625</t>
  </si>
  <si>
    <t>-537.739659699914 477.210616725069 -196.505739911864</t>
  </si>
  <si>
    <t>-627.554808664694 134.52681416264 -537.882521698477</t>
  </si>
  <si>
    <t>-429.600024560541 71.135233252814 -260.843226415165</t>
  </si>
  <si>
    <t>-628.337113351277 274.909554447822 -104.330158163807</t>
  </si>
  <si>
    <t>-626.876644153977 286.618105736379 311.077341196233</t>
  </si>
  <si>
    <t>-629.370741790644 321.326107268522 772.888752406197</t>
  </si>
  <si>
    <t>-475.888139418665 324.772828946726 821.00350377601</t>
  </si>
  <si>
    <t>-540.296125943099 111.295468334335 -104.433232409815</t>
  </si>
  <si>
    <t>-535.378399610419 96.9651328636155 310.865515838412</t>
  </si>
  <si>
    <t>-557.895130377832 43.1403465055325 770.234956691425</t>
  </si>
  <si>
    <t>-408.153650338855 64.3259463828711 825.121072838837</t>
  </si>
  <si>
    <t>9763-20170724T121025.606111300.bin</t>
  </si>
  <si>
    <t>-585.16753281914 192.225029431721 -102.776793749198</t>
  </si>
  <si>
    <t>-603.198234554474 182.772216514426 -211.602539417108</t>
  </si>
  <si>
    <t>-613.983891568564 176.916908282569 -303.66341694915</t>
  </si>
  <si>
    <t>-622.787952979617 171.997195716356 -386.948589961336</t>
  </si>
  <si>
    <t>-630.097468035889 167.581733773816 -470.406426322184</t>
  </si>
  <si>
    <t>-639.120510191575 161.609021593807 -592.586014066243</t>
  </si>
  <si>
    <t>-627.368200542697 162.028042326402 -670.058002367035</t>
  </si>
  <si>
    <t>-642.677302937004 194.662782548285 -539.907246766118</t>
  </si>
  <si>
    <t>-684.778885407283 343.747887455508 -521.454972991175</t>
  </si>
  <si>
    <t>-757.631699056363 428.818188852584 -262.545671286942</t>
  </si>
  <si>
    <t>-540.272540342255 475.380990157787 -195.200119164789</t>
  </si>
  <si>
    <t>-627.645280082477 133.796780678984 -538.042122428422</t>
  </si>
  <si>
    <t>-428.416994867392 66.8318433915999 -260.880919528443</t>
  </si>
  <si>
    <t>-629.113263399065 274.117484827327 -104.383217945421</t>
  </si>
  <si>
    <t>-626.99398957519 286.319587523986 311.007234190974</t>
  </si>
  <si>
    <t>-629.374375969054 321.233950492467 772.854047161815</t>
  </si>
  <si>
    <t>-475.863249704948 324.579575471965 820.884857563123</t>
  </si>
  <si>
    <t>-541.396471442541 110.161107975548 -104.569667734699</t>
  </si>
  <si>
    <t>-535.972341174302 96.4978547661408 310.745194831048</t>
  </si>
  <si>
    <t>-558.004109254122 43.1650537684955 770.171336067018</t>
  </si>
  <si>
    <t>-408.372195743529 65.4019380862794 824.940257992242</t>
  </si>
  <si>
    <t>9763-20170724T121025.641206900.bin</t>
  </si>
  <si>
    <t>-585.553141973816 191.551958074154 -102.80449686992</t>
  </si>
  <si>
    <t>-603.656657555776 182.103185086737 -211.618450006535</t>
  </si>
  <si>
    <t>-614.36300440778 176.282759880419 -303.690892179091</t>
  </si>
  <si>
    <t>-623.038568236213 171.403340159043 -386.991802069793</t>
  </si>
  <si>
    <t>-630.161909587231 167.034516743453 -470.468278654852</t>
  </si>
  <si>
    <t>-638.848890841798 161.135783590533 -592.67571038637</t>
  </si>
  <si>
    <t>-626.855321034523 161.581167562198 -670.110710202836</t>
  </si>
  <si>
    <t>-642.548214372593 194.158108386146 -539.987285484355</t>
  </si>
  <si>
    <t>-684.693717942596 343.230214041982 -521.560406055395</t>
  </si>
  <si>
    <t>-758.407681196034 427.538000270989 -262.645406740999</t>
  </si>
  <si>
    <t>-541.410448851889 474.170198419463 -194.189516076524</t>
  </si>
  <si>
    <t>-627.52602773823 133.28995899812 -538.116999953884</t>
  </si>
  <si>
    <t>-428.294464254871 64.5537834652164 -260.730377483533</t>
  </si>
  <si>
    <t>-629.463642808135 273.532642885062 -104.377285064216</t>
  </si>
  <si>
    <t>-626.96960957594 286.134664917833 310.999228361373</t>
  </si>
  <si>
    <t>-629.358505478713 321.186212750732 772.84063770313</t>
  </si>
  <si>
    <t>-475.84143528078 324.508123861897 820.854366501566</t>
  </si>
  <si>
    <t>-541.841669780623 109.392489025194 -104.618186543539</t>
  </si>
  <si>
    <t>-536.237006553204 96.1376248723177 310.707583383537</t>
  </si>
  <si>
    <t>-558.053062549532 43.0873412975807 770.165031802759</t>
  </si>
  <si>
    <t>-408.29332944357 64.6005617815497 824.873886929226</t>
  </si>
  <si>
    <t>9763-20170724T121025.738467200.bin</t>
  </si>
  <si>
    <t>-585.865703357324 190.90010299299 -102.824823907791</t>
  </si>
  <si>
    <t>-604.038240797704 181.459421777221 -211.628010106503</t>
  </si>
  <si>
    <t>-614.670853657781 175.684852645767 -303.711845588387</t>
  </si>
  <si>
    <t>-623.225810369897 170.85978935754 -387.028559968367</t>
  </si>
  <si>
    <t>-630.173562506911 166.555389801511 -470.523008021527</t>
  </si>
  <si>
    <t>-638.543340723058 160.758810668901 -592.757457345663</t>
  </si>
  <si>
    <t>-626.33635907971 161.248507951983 -670.158843586353</t>
  </si>
  <si>
    <t>-642.360361280231 193.741675631036 -540.052838030863</t>
  </si>
  <si>
    <t>-684.433880020702 342.830156614702 -521.605537086739</t>
  </si>
  <si>
    <t>-759.087804699023 426.359183738012 -262.707347774905</t>
  </si>
  <si>
    <t>-542.506747277238 472.950791627444 -192.919177679769</t>
  </si>
  <si>
    <t>-627.381223395016 132.862615533172 -538.191533857917</t>
  </si>
  <si>
    <t>-428.176269982663 62.2253431408119 -260.597880823788</t>
  </si>
  <si>
    <t>-629.708508785639 272.924564705267 -104.365491520786</t>
  </si>
  <si>
    <t>-626.934352949669 285.911708568669 310.997269115174</t>
  </si>
  <si>
    <t>-629.328535931796 321.150199620427 772.831741336292</t>
  </si>
  <si>
    <t>-475.811647771772 324.519901304493 820.842393105366</t>
  </si>
  <si>
    <t>-542.219899045142 108.749058900311 -104.660677614734</t>
  </si>
  <si>
    <t>-536.476519412025 95.9065266406487 310.676203873322</t>
  </si>
  <si>
    <t>-558.170118809969 43.2030263350598 770.16389247009</t>
  </si>
  <si>
    <t>-408.542599152249 65.9105683957498 824.75140196064</t>
  </si>
  <si>
    <t>9763-20170724T121025.742478900.bin</t>
  </si>
  <si>
    <t>-586.075830031228 190.242771254753 -102.843403871718</t>
  </si>
  <si>
    <t>-604.306765874182 180.815753150151 -211.638101977888</t>
  </si>
  <si>
    <t>-614.8831681383 175.088479133546 -303.731287414456</t>
  </si>
  <si>
    <t>-623.344100039021 170.317992653425 -387.060683551086</t>
  </si>
  <si>
    <t>-630.15377669331 166.0774534542 -470.569945775887</t>
  </si>
  <si>
    <t>-638.272701262514 160.382465024544 -592.826025999696</t>
  </si>
  <si>
    <t>-625.887588026999 160.915334378152 -670.19876926436</t>
  </si>
  <si>
    <t>-642.164250196837 193.329933117937 -540.104376254439</t>
  </si>
  <si>
    <t>-684.05478975044 342.471092322599 -521.624068722162</t>
  </si>
  <si>
    <t>-759.739388647597 425.196703323736 -262.767141598641</t>
  </si>
  <si>
    <t>-543.573695287397 471.557024046091 -191.551406654291</t>
  </si>
  <si>
    <t>-627.256128715781 132.432934582944 -538.257746762425</t>
  </si>
  <si>
    <t>-428.22351169161 60.0021008939145 -260.42710554538</t>
  </si>
  <si>
    <t>-629.844227118318 272.328819494796 -104.35646894877</t>
  </si>
  <si>
    <t>-626.871960220353 285.663518287899 310.993878051785</t>
  </si>
  <si>
    <t>-629.29058020753 321.11776377798 772.824028756595</t>
  </si>
  <si>
    <t>-475.775625565201 324.517559450462 820.83906867239</t>
  </si>
  <si>
    <t>-542.482214871828 108.059004004884 -104.69367938757</t>
  </si>
  <si>
    <t>-536.592849218494 95.7005613668734 310.655728951157</t>
  </si>
  <si>
    <t>-558.278532089419 43.205493515306 770.166681201754</t>
  </si>
  <si>
    <t>-408.618519401226 66.041299063043 824.611328676689</t>
  </si>
  <si>
    <t>9763-20170724T121025.805193300.bin</t>
  </si>
  <si>
    <t>-586.349096387803 188.223743003912 -102.809918925947</t>
  </si>
  <si>
    <t>-604.872091020299 178.796290859909 -211.555119935827</t>
  </si>
  <si>
    <t>-615.30363670843 173.199348789398 -303.672920985667</t>
  </si>
  <si>
    <t>-623.473112186335 168.589984102317 -387.040504358579</t>
  </si>
  <si>
    <t>-629.827090214568 164.543689715569 -470.595234542149</t>
  </si>
  <si>
    <t>-637.097848143206 159.161397812165 -592.918886349429</t>
  </si>
  <si>
    <t>-624.167033275553 159.864419483151 -670.200978734591</t>
  </si>
  <si>
    <t>-641.21558409511 192.007437580441 -540.151302262915</t>
  </si>
  <si>
    <t>-682.529512710795 341.29802246275 -521.61476209691</t>
  </si>
  <si>
    <t>-760.583575549772 422.173518005794 -262.876924936271</t>
  </si>
  <si>
    <t>-545.45877545568 467.863765335331 -188.162341044724</t>
  </si>
  <si>
    <t>-626.599391846585 131.038746845464 -538.337440179561</t>
  </si>
  <si>
    <t>-427.561819127617 52.6237272075052 -260.204737428453</t>
  </si>
  <si>
    <t>-629.998162169405 270.454418717583 -104.268982924865</t>
  </si>
  <si>
    <t>-626.335308871163 284.983654662789 311.035830492724</t>
  </si>
  <si>
    <t>-629.099448603508 321.021856011302 772.834887746476</t>
  </si>
  <si>
    <t>-475.624304155286 324.53077843986 820.969178781274</t>
  </si>
  <si>
    <t>-542.911017031698 105.859197348912 -104.733918348545</t>
  </si>
  <si>
    <t>-536.742791636545 94.8623570612344 310.649846896989</t>
  </si>
  <si>
    <t>-558.620233920291 43.1962576093511 770.205749343235</t>
  </si>
  <si>
    <t>-408.806332784503 66.0901378858139 824.201107502534</t>
  </si>
  <si>
    <t>9763-20170724T121025.837279300.bin</t>
  </si>
  <si>
    <t>-586.340802728658 187.533416476368 -102.810095152664</t>
  </si>
  <si>
    <t>-604.968256914201 178.106801076834 -211.537615680408</t>
  </si>
  <si>
    <t>-615.374807479522 172.556539641487 -303.661095133804</t>
  </si>
  <si>
    <t>-623.475248548407 168.00584100596 -387.03863196569</t>
  </si>
  <si>
    <t>-629.712495390532 164.031111901848 -470.605541512816</t>
  </si>
  <si>
    <t>-636.759512415221 158.765882169905 -592.947444359355</t>
  </si>
  <si>
    <t>-623.684340617254 159.536034455618 -670.204574819581</t>
  </si>
  <si>
    <t>-640.910423803681 191.576564363459 -540.16036597877</t>
  </si>
  <si>
    <t>-681.905231075407 340.938184950295 -521.557170907063</t>
  </si>
  <si>
    <t>-760.589594929564 421.418957697397 -262.887128876414</t>
  </si>
  <si>
    <t>-545.736190050625 466.766649442897 -187.189223708309</t>
  </si>
  <si>
    <t>-626.424267979445 130.57600645677 -538.369283819129</t>
  </si>
  <si>
    <t>-427.393563152288 51.1677864860544 -260.258034991985</t>
  </si>
  <si>
    <t>-629.855196854391 269.848903871886 -104.247467143131</t>
  </si>
  <si>
    <t>-625.985562575441 284.801438944362 311.040459165671</t>
  </si>
  <si>
    <t>-629.016358691803 321.003313811824 772.843150795421</t>
  </si>
  <si>
    <t>-475.561285843831 324.585180355584 821.035731043697</t>
  </si>
  <si>
    <t>-543.04293751789 105.050353822452 -104.743346155907</t>
  </si>
  <si>
    <t>-536.76894895941 94.4788341801818 310.649799230129</t>
  </si>
  <si>
    <t>-558.721619021936 43.1720410398821 770.235380850397</t>
  </si>
  <si>
    <t>-408.809792155953 65.713659555061 824.106702516635</t>
  </si>
  <si>
    <t>9763-20170724T121025.906993500.bin</t>
  </si>
  <si>
    <t>-585.994604678737 186.20275960823 -102.759773517544</t>
  </si>
  <si>
    <t>-604.872837714949 176.761671432431 -211.442745362332</t>
  </si>
  <si>
    <t>-615.355383837793 171.290526405674 -303.562324038523</t>
  </si>
  <si>
    <t>-623.468821270297 166.84769646932 -386.944361500131</t>
  </si>
  <si>
    <t>-629.660639184519 163.014103655215 -470.521313322206</t>
  </si>
  <si>
    <t>-636.575804452277 157.988719536837 -592.88076506349</t>
  </si>
  <si>
    <t>-623.285090117036 158.8753227685 -670.099886199573</t>
  </si>
  <si>
    <t>-640.685134602973 190.718722889555 -540.040387825289</t>
  </si>
  <si>
    <t>-681.131568855017 340.210780771026 -521.164715391302</t>
  </si>
  <si>
    <t>-760.489515066209 419.905237696764 -262.456950448037</t>
  </si>
  <si>
    <t>-545.883057446294 464.414205021456 -185.570319838385</t>
  </si>
  <si>
    <t>-626.397877215284 129.66880720534 -538.340484011406</t>
  </si>
  <si>
    <t>-427.374106415235 50.7854845331956 -260.134653916511</t>
  </si>
  <si>
    <t>-629.220085310487 268.757218697914 -104.185156292717</t>
  </si>
  <si>
    <t>-625.10086246136 284.408273639147 311.074613829769</t>
  </si>
  <si>
    <t>-628.863525734518 320.957624566416 772.856206806086</t>
  </si>
  <si>
    <t>-475.440488594461 324.662408625367 821.1414892634</t>
  </si>
  <si>
    <t>-542.981423213059 103.477478273857 -104.717789108423</t>
  </si>
  <si>
    <t>-536.762953046259 93.7604381988053 310.69706173234</t>
  </si>
  <si>
    <t>-558.886486240804 43.1409911996404 770.338392284918</t>
  </si>
  <si>
    <t>-408.92812052424 65.8345080701704 824.016270245861</t>
  </si>
  <si>
    <t>9763-20170724T121025.940081700.bin</t>
  </si>
  <si>
    <t>-585.687000394739 185.503434898199 -102.72773078098</t>
  </si>
  <si>
    <t>-604.687938042367 176.068872603378 -211.389774424375</t>
  </si>
  <si>
    <t>-615.240398511611 170.618751160031 -303.502658286894</t>
  </si>
  <si>
    <t>-623.403715229428 166.203392405094 -386.881424213937</t>
  </si>
  <si>
    <t>-629.631843762579 162.404379701742 -470.457096161665</t>
  </si>
  <si>
    <t>-636.585057984444 157.437125991611 -592.816881831998</t>
  </si>
  <si>
    <t>-623.221014088152 158.343800736073 -670.023049542731</t>
  </si>
  <si>
    <t>-640.66114095394 190.145965025252 -539.96089957085</t>
  </si>
  <si>
    <t>-681.038093776769 339.64011369811 -520.952573669223</t>
  </si>
  <si>
    <t>-760.436029246527 418.864460921165 -262.112808357534</t>
  </si>
  <si>
    <t>-545.90944014805 463.081549718556 -184.835667235152</t>
  </si>
  <si>
    <t>-626.406948354605 129.087440920466 -538.292130429072</t>
  </si>
  <si>
    <t>-427.346503502039 50.6118441061383 -259.816152094857</t>
  </si>
  <si>
    <t>-628.774132766261 268.210855139926 -104.13687913101</t>
  </si>
  <si>
    <t>-624.728499249254 284.016425676065 311.117719430973</t>
  </si>
  <si>
    <t>-628.79458246827 320.943335095094 772.862981820087</t>
  </si>
  <si>
    <t>-475.383232622184 324.704011717829 821.181011108719</t>
  </si>
  <si>
    <t>-542.843236476542 102.656001529162 -104.69126187911</t>
  </si>
  <si>
    <t>-536.636000137772 93.2500048935626 310.730927800988</t>
  </si>
  <si>
    <t>-558.875576940441 42.9636001862987 770.410075772788</t>
  </si>
  <si>
    <t>-408.727555457169 64.3571114776837 824.091753536885</t>
  </si>
  <si>
    <t>9763-20170724T121025.972171900.bin</t>
  </si>
  <si>
    <t>-585.415740260691 184.990662045441 -102.691030456703</t>
  </si>
  <si>
    <t>-604.521312912019 175.569304081039 -211.33587267907</t>
  </si>
  <si>
    <t>-615.13958632411 170.14846790427 -303.442895451663</t>
  </si>
  <si>
    <t>-623.353660912661 165.767599294055 -386.818408311405</t>
  </si>
  <si>
    <t>-629.623310765828 162.011012107201 -470.393054195955</t>
  </si>
  <si>
    <t>-636.626890665651 157.114813845539 -592.752692403744</t>
  </si>
  <si>
    <t>-623.211701943569 158.052788660874 -669.949681953933</t>
  </si>
  <si>
    <t>-640.675022907091 189.794405591301 -539.876324203635</t>
  </si>
  <si>
    <t>-681.026551314553 339.275767196871 -520.742483577548</t>
  </si>
  <si>
    <t>-760.529776710478 417.819898230926 -261.727752250319</t>
  </si>
  <si>
    <t>-546.147261928471 462.124218248966 -184.101689278683</t>
  </si>
  <si>
    <t>-626.43247630554 128.732163457977 -538.248232407119</t>
  </si>
  <si>
    <t>-427.401655250804 50.6404335014547 -259.674781096984</t>
  </si>
  <si>
    <t>-628.384773594485 267.70357302109 -104.082141459182</t>
  </si>
  <si>
    <t>-624.496773817332 283.678943363127 311.167466608269</t>
  </si>
  <si>
    <t>-628.736457017241 320.918003192312 772.872649484259</t>
  </si>
  <si>
    <t>-475.332793084366 324.663581190371 821.216427974796</t>
  </si>
  <si>
    <t>-542.723697643867 102.226849584326 -104.66205334937</t>
  </si>
  <si>
    <t>-536.479002678613 92.9505465935531 310.762442379905</t>
  </si>
  <si>
    <t>-558.947817091032 43.1427860770466 770.475570427412</t>
  </si>
  <si>
    <t>-409.056628578443 66.3209001767498 824.134114783241</t>
  </si>
  <si>
    <t>9763-20170724T121026.041726700.bin</t>
  </si>
  <si>
    <t>-584.779371552891 184.022931020059 -102.594768637703</t>
  </si>
  <si>
    <t>-604.046723606206 174.572396318492 -211.208626114843</t>
  </si>
  <si>
    <t>-614.779096189581 169.219758143992 -303.30636251724</t>
  </si>
  <si>
    <t>-623.084450037532 164.937704441104 -386.677921433159</t>
  </si>
  <si>
    <t>-629.43195127659 161.316475868085 -470.252540493872</t>
  </si>
  <si>
    <t>-636.532790191782 156.658588331791 -592.615941913806</t>
  </si>
  <si>
    <t>-623.065517149272 157.678024199839 -669.802811411058</t>
  </si>
  <si>
    <t>-640.547694136061 189.233108984048 -539.672436312105</t>
  </si>
  <si>
    <t>-680.883178636692 338.67240463822 -520.182337842412</t>
  </si>
  <si>
    <t>-760.923369670516 416.279737955148 -261.050588531729</t>
  </si>
  <si>
    <t>-546.791323102722 461.003234319066 -182.975158122656</t>
  </si>
  <si>
    <t>-626.286325471217 128.171865823181 -538.175638251145</t>
  </si>
  <si>
    <t>-427.173250317492 50.0333529054719 -259.153437094801</t>
  </si>
  <si>
    <t>-627.748967428547 266.680104587962 -103.977473893885</t>
  </si>
  <si>
    <t>-624.049006050383 283.076345132158 311.257495117597</t>
  </si>
  <si>
    <t>-628.615714918541 320.874113182722 772.902383912462</t>
  </si>
  <si>
    <t>-475.226527179524 324.802399388155 821.277445736647</t>
  </si>
  <si>
    <t>-542.055740876973 101.276444390503 -104.586683970883</t>
  </si>
  <si>
    <t>-536.000096417551 92.2837997907773 310.846900873838</t>
  </si>
  <si>
    <t>-558.917409776822 43.0698448477369 770.597965738438</t>
  </si>
  <si>
    <t>-408.975747418428 65.6064680123025 824.388559620413</t>
  </si>
  <si>
    <t>9763-20170724T121026.106533500.bin</t>
  </si>
  <si>
    <t>-584.156360456052 183.335317103453 -102.520945169502</t>
  </si>
  <si>
    <t>-603.552223117027 173.827020457994 -211.106787281347</t>
  </si>
  <si>
    <t>-614.379501863872 168.516090408037 -303.195872194256</t>
  </si>
  <si>
    <t>-622.761954246776 164.307387695604 -386.563473226792</t>
  </si>
  <si>
    <t>-629.17657972911 160.795672929814 -470.137687186725</t>
  </si>
  <si>
    <t>-636.362961746931 156.337189976452 -592.503578330129</t>
  </si>
  <si>
    <t>-622.894316547906 157.457574552433 -669.688683813971</t>
  </si>
  <si>
    <t>-640.387389679233 188.814570459305 -539.501043016638</t>
  </si>
  <si>
    <t>-680.911781885063 338.154602249753 -519.678751228385</t>
  </si>
  <si>
    <t>-761.426595329978 415.308891091416 -260.558699952876</t>
  </si>
  <si>
    <t>-547.617115662867 461.32689783423 -182.351484567499</t>
  </si>
  <si>
    <t>-626.03188333932 127.77247733612 -538.119919795559</t>
  </si>
  <si>
    <t>-426.719737681538 48.8995525367952 -258.256280704864</t>
  </si>
  <si>
    <t>-627.212080810441 265.826291122703 -103.886320508091</t>
  </si>
  <si>
    <t>-623.530779719448 282.634877071588 311.332269953245</t>
  </si>
  <si>
    <t>-628.502929041143 320.806354870403 772.934384111991</t>
  </si>
  <si>
    <t>-475.122429472349 324.856255907362 821.326768710082</t>
  </si>
  <si>
    <t>-541.325121717773 100.684698252993 -104.521832196196</t>
  </si>
  <si>
    <t>-535.646656840981 91.8168483944983 310.919808643228</t>
  </si>
  <si>
    <t>-558.920066615387 43.0263783844816 770.690961737102</t>
  </si>
  <si>
    <t>-409.078570962136 65.9767255839849 824.585361725546</t>
  </si>
  <si>
    <t>9763-20170724T121026.181253100.bin</t>
  </si>
  <si>
    <t>-583.729182946781 182.679035489666 -102.405672235577</t>
  </si>
  <si>
    <t>-603.218766472718 173.140486324666 -210.972045060828</t>
  </si>
  <si>
    <t>-614.158647373267 167.867470899202 -303.050056998572</t>
  </si>
  <si>
    <t>-622.654764338921 163.720030613041 -386.409194983077</t>
  </si>
  <si>
    <t>-629.193881164762 160.298902020192 -469.977482699319</t>
  </si>
  <si>
    <t>-636.573353308188 156.005103022936 -592.337836927178</t>
  </si>
  <si>
    <t>-623.199607578958 157.24095751764 -669.537717908636</t>
  </si>
  <si>
    <t>-640.562774336254 188.39968076414 -539.281843364622</t>
  </si>
  <si>
    <t>-681.419991552019 337.621204130949 -519.292057982796</t>
  </si>
  <si>
    <t>-762.466551797466 414.052686030845 -260.123684910057</t>
  </si>
  <si>
    <t>-549.011927484072 461.414507193861 -181.749449575271</t>
  </si>
  <si>
    <t>-626.107806114596 127.378806581658 -538.012477371481</t>
  </si>
  <si>
    <t>-426.383688736635 48.8357235167721 -256.464048423976</t>
  </si>
  <si>
    <t>-626.789932033942 265.127576259678 -103.774906486675</t>
  </si>
  <si>
    <t>-623.182075225352 282.201531942137 311.433540800305</t>
  </si>
  <si>
    <t>-628.37686833936 320.780176525358 772.968883921543</t>
  </si>
  <si>
    <t>-475.012181282825 324.996661525592 821.397413606608</t>
  </si>
  <si>
    <t>-540.910655539843 100.061062423488 -104.391517226424</t>
  </si>
  <si>
    <t>-535.404593690985 91.4038710642203 311.056869859068</t>
  </si>
  <si>
    <t>-558.982825406585 43.0593514028415 770.869031332825</t>
  </si>
  <si>
    <t>-409.222945085851 66.4258700544115 824.811723563853</t>
  </si>
  <si>
    <t>9763-20170724T121026.242881400.bin</t>
  </si>
  <si>
    <t>-583.328064505868 182.069965918779 -102.301515406467</t>
  </si>
  <si>
    <t>-602.872753254322 172.507603304353 -210.855912340052</t>
  </si>
  <si>
    <t>-613.970919540338 167.253958263294 -302.916159427469</t>
  </si>
  <si>
    <t>-622.654335755529 163.144232996598 -386.257821846454</t>
  </si>
  <si>
    <t>-629.425060228642 159.783711230838 -469.810210395812</t>
  </si>
  <si>
    <t>-637.19081414599 155.60781663912 -592.150537338618</t>
  </si>
  <si>
    <t>-623.965128968749 156.903644828773 -669.375054836532</t>
  </si>
  <si>
    <t>-641.085890121718 187.934017529115 -539.045954739913</t>
  </si>
  <si>
    <t>-682.472339005854 336.991249121832 -518.822903468433</t>
  </si>
  <si>
    <t>-764.017654442784 412.75907304719 -259.615891870999</t>
  </si>
  <si>
    <t>-550.718082327404 461.278432101642 -181.528530165544</t>
  </si>
  <si>
    <t>-626.480564060995 126.946683741105 -537.891402648713</t>
  </si>
  <si>
    <t>-425.393308440601 48.3700313044362 -254.682303930765</t>
  </si>
  <si>
    <t>-626.350671306229 264.556690896236 -103.688959245544</t>
  </si>
  <si>
    <t>-622.635100138838 282.014816722561 311.502558178392</t>
  </si>
  <si>
    <t>-628.160594014539 320.843293741215 773.006443860326</t>
  </si>
  <si>
    <t>-474.850009858073 325.227352532689 821.591146698065</t>
  </si>
  <si>
    <t>-540.557090876566 99.4249947047683 -104.306726821862</t>
  </si>
  <si>
    <t>-535.273469364488 90.8982950618611 311.147224738882</t>
  </si>
  <si>
    <t>-558.993347233866 42.9559663558045 770.960007827828</t>
  </si>
  <si>
    <t>-409.114306577332 65.3668557639348 824.977358474049</t>
  </si>
  <si>
    <t>9763-20170724T121026.305629300.bin</t>
  </si>
  <si>
    <t>-582.952177909153 181.821316914911 -102.280050444416</t>
  </si>
  <si>
    <t>-602.583896182525 172.222971637183 -210.815682923758</t>
  </si>
  <si>
    <t>-613.851554007722 166.962158258074 -302.854682098144</t>
  </si>
  <si>
    <t>-622.726327483121 162.858502854933 -386.176610633862</t>
  </si>
  <si>
    <t>-629.726690849178 159.519634703555 -469.710996064066</t>
  </si>
  <si>
    <t>-637.86951927609 155.394709021257 -592.028517229457</t>
  </si>
  <si>
    <t>-624.79949477903 156.629181658749 -669.280430638787</t>
  </si>
  <si>
    <t>-641.654224834371 187.685899834532 -538.894680747491</t>
  </si>
  <si>
    <t>-683.353627134704 336.619710991603 -518.441298310633</t>
  </si>
  <si>
    <t>-765.257894143635 411.997558714654 -259.23384994172</t>
  </si>
  <si>
    <t>-551.937573895773 460.840089633049 -181.404840854248</t>
  </si>
  <si>
    <t>-626.938756586975 126.723503054944 -537.818505665758</t>
  </si>
  <si>
    <t>-425.04457117289 46.9777633215972 -254.025648041128</t>
  </si>
  <si>
    <t>-625.939578196781 264.297592626213 -103.663276697403</t>
  </si>
  <si>
    <t>-622.073244944164 282.125315348456 311.511200974228</t>
  </si>
  <si>
    <t>-628.018481513899 320.892803513587 773.02983729512</t>
  </si>
  <si>
    <t>-474.735399369073 325.408365402822 821.689074062716</t>
  </si>
  <si>
    <t>-540.245002020962 99.2271259454023 -104.299422730117</t>
  </si>
  <si>
    <t>-535.219830840399 90.5630157185819 311.154879376913</t>
  </si>
  <si>
    <t>-559.010281355451 42.7934106001408 771.014165806719</t>
  </si>
  <si>
    <t>-409.171067317337 65.4076522875839 825.057030568193</t>
  </si>
  <si>
    <t>9763-20170724T121026.337713200.bin</t>
  </si>
  <si>
    <t>-582.791773269962 181.778162555322 -102.270001238407</t>
  </si>
  <si>
    <t>-602.482397355777 172.142167193536 -210.79159888622</t>
  </si>
  <si>
    <t>-613.838216044918 166.859282492277 -302.818548191937</t>
  </si>
  <si>
    <t>-622.807904614209 162.740750726634 -386.129588305877</t>
  </si>
  <si>
    <t>-629.918260795824 159.393268280358 -469.654177506134</t>
  </si>
  <si>
    <t>-638.23821988962 155.263284076148 -591.959765464103</t>
  </si>
  <si>
    <t>-625.243233792098 156.439564341581 -669.225230328548</t>
  </si>
  <si>
    <t>-641.95190675995 187.555201708909 -538.821463968287</t>
  </si>
  <si>
    <t>-683.70497091599 336.465181649624 -518.277409883913</t>
  </si>
  <si>
    <t>-765.943903540252 411.550006492182 -259.090945192128</t>
  </si>
  <si>
    <t>-552.709061672964 460.497360487819 -181.093753509508</t>
  </si>
  <si>
    <t>-627.223042174815 126.595851344548 -537.76476943714</t>
  </si>
  <si>
    <t>-425.132448218104 46.3956866691299 -253.819964277467</t>
  </si>
  <si>
    <t>-625.728689689382 264.235684498683 -103.65483915491</t>
  </si>
  <si>
    <t>-621.785499607409 282.222685177114 311.51208717318</t>
  </si>
  <si>
    <t>-627.966182091426 320.90478417563 773.027114079844</t>
  </si>
  <si>
    <t>-474.685802916908 325.459211134437 821.69122375568</t>
  </si>
  <si>
    <t>-540.12390459524 99.1415842709985 -104.277618406167</t>
  </si>
  <si>
    <t>-535.107420884417 90.5698748504301 311.178763533357</t>
  </si>
  <si>
    <t>-559.025479112717 42.7570555376717 771.03697370041</t>
  </si>
  <si>
    <t>-409.168339993542 65.2324775806321 825.08814116075</t>
  </si>
  <si>
    <t>9763-20170724T121026.409152400.bin</t>
  </si>
  <si>
    <t>-582.361677527299 181.812272101362 -102.250063459121</t>
  </si>
  <si>
    <t>-602.20574874302 172.11386873409 -210.738140274267</t>
  </si>
  <si>
    <t>-613.761043241364 166.806061006994 -302.738939438718</t>
  </si>
  <si>
    <t>-622.938697295268 162.679243681331 -386.026749084987</t>
  </si>
  <si>
    <t>-630.284243840673 159.338253431211 -469.531304886379</t>
  </si>
  <si>
    <t>-638.97738763267 155.23541827277 -591.811930954949</t>
  </si>
  <si>
    <t>-626.109063777941 156.314023098674 -669.099908932</t>
  </si>
  <si>
    <t>-642.509992480796 187.520022222086 -538.656686131532</t>
  </si>
  <si>
    <t>-684.187049908487 336.429803132941 -517.946550871345</t>
  </si>
  <si>
    <t>-767.140740064522 410.888923137645 -258.807439836083</t>
  </si>
  <si>
    <t>-554.23589837004 460.165086604235 -180.118131082302</t>
  </si>
  <si>
    <t>-627.815822858567 126.551404009988 -537.655733806184</t>
  </si>
  <si>
    <t>-425.106007137996 46.4046038323963 -252.72123108922</t>
  </si>
  <si>
    <t>-625.210152335271 264.26431669267 -103.640240563043</t>
  </si>
  <si>
    <t>-621.247119723207 282.293618749618 311.524654295032</t>
  </si>
  <si>
    <t>-627.885674952297 320.894035117304 773.03063424546</t>
  </si>
  <si>
    <t>-474.604601429137 325.413571139689 821.695804331579</t>
  </si>
  <si>
    <t>-539.797475974056 99.2082041880835 -104.243305771107</t>
  </si>
  <si>
    <t>-534.936968676379 90.8180621585807 311.218553522641</t>
  </si>
  <si>
    <t>-559.148735478598 42.949531643595 771.056818071461</t>
  </si>
  <si>
    <t>-409.449805118965 66.5660200995455 825.059858474785</t>
  </si>
  <si>
    <t>9763-20170724T121026.442239200.bin</t>
  </si>
  <si>
    <t>-582.128326708662 181.781266748378 -102.233451808192</t>
  </si>
  <si>
    <t>-602.060917022636 172.069374071159 -210.70399431903</t>
  </si>
  <si>
    <t>-613.737506479435 166.732857640384 -302.687758359553</t>
  </si>
  <si>
    <t>-623.044327723428 162.575481690576 -385.959923182199</t>
  </si>
  <si>
    <t>-630.538839025044 159.200303180036 -469.449764312747</t>
  </si>
  <si>
    <t>-639.471796932898 155.043898540204 -591.71117280226</t>
  </si>
  <si>
    <t>-626.657623066248 156.061208967349 -669.009080059408</t>
  </si>
  <si>
    <t>-642.881790833322 187.356140807123 -538.564918999722</t>
  </si>
  <si>
    <t>-684.470982516616 336.290315465142 -517.806644680158</t>
  </si>
  <si>
    <t>-767.571003585284 410.161085179338 -258.546158465442</t>
  </si>
  <si>
    <t>-554.885904294604 459.65947238844 -179.403747862748</t>
  </si>
  <si>
    <t>-628.222376479514 126.379146573015 -537.562914305477</t>
  </si>
  <si>
    <t>-424.834384232815 46.4637897701828 -251.844887549706</t>
  </si>
  <si>
    <t>-624.873589367128 264.286711620294 -103.625117946554</t>
  </si>
  <si>
    <t>-620.981370137489 282.276426053091 311.542057006786</t>
  </si>
  <si>
    <t>-627.844097731184 320.870761087991 773.038004469262</t>
  </si>
  <si>
    <t>-474.562436495041 325.409674904964 821.69963789004</t>
  </si>
  <si>
    <t>-539.636752976323 99.1053406942788 -104.224051554087</t>
  </si>
  <si>
    <t>-534.764914853996 90.8554854584695 311.240523794535</t>
  </si>
  <si>
    <t>-559.151468238821 42.834704854793 771.059121102891</t>
  </si>
  <si>
    <t>-409.337439767627 65.7200963779903 825.057652571391</t>
  </si>
  <si>
    <t>9763-20170724T121026.475847500.bin</t>
  </si>
  <si>
    <t>-581.909674534035 181.714399530037 -102.22473685107</t>
  </si>
  <si>
    <t>-601.944739957965 171.990078264031 -210.675328395967</t>
  </si>
  <si>
    <t>-613.761929798916 166.609914317284 -302.638574420614</t>
  </si>
  <si>
    <t>-623.218993405462 162.402713573408 -385.891199685691</t>
  </si>
  <si>
    <t>-630.887632371832 158.967783943147 -469.362990127859</t>
  </si>
  <si>
    <t>-640.101827870224 154.713968962552 -591.600097543054</t>
  </si>
  <si>
    <t>-627.342951404343 155.661199134952 -668.908168229369</t>
  </si>
  <si>
    <t>-643.367959443379 187.073851076608 -538.473595749104</t>
  </si>
  <si>
    <t>-684.866831241611 336.037626429468 -517.734594874411</t>
  </si>
  <si>
    <t>-768.13720666283 408.799781648251 -258.21517936871</t>
  </si>
  <si>
    <t>-555.718710771073 458.924632266941 -178.75191173596</t>
  </si>
  <si>
    <t>-628.74940032193 126.087303702676 -537.453435802132</t>
  </si>
  <si>
    <t>-424.250241029042 46.2405573168919 -250.796628919187</t>
  </si>
  <si>
    <t>-624.578178512448 264.268777348392 -103.610871739829</t>
  </si>
  <si>
    <t>-620.697684098973 282.256403905973 311.556580605543</t>
  </si>
  <si>
    <t>-627.794583299818 320.819486882069 773.050790320852</t>
  </si>
  <si>
    <t>-474.515828960795 325.319005482127 821.725086613726</t>
  </si>
  <si>
    <t>-539.502366624615 98.9596261012684 -104.222868689617</t>
  </si>
  <si>
    <t>-534.635313517149 90.8946752083893 311.245423892951</t>
  </si>
  <si>
    <t>-559.188790874085 42.8352924148951 771.056669106623</t>
  </si>
  <si>
    <t>-409.370895813066 65.7552651982041 825.029930120404</t>
  </si>
  <si>
    <t>9763-20170724T121026.540257200.bin</t>
  </si>
  <si>
    <t>-581.559889596742 181.711900800904 -102.184482486881</t>
  </si>
  <si>
    <t>-601.803708720264 171.995095911743 -210.596929137185</t>
  </si>
  <si>
    <t>-613.847709177741 166.53944459586 -302.52645951653</t>
  </si>
  <si>
    <t>-623.533624096156 162.234526814026 -385.747687501923</t>
  </si>
  <si>
    <t>-631.456302316578 158.672862153917 -469.190401939195</t>
  </si>
  <si>
    <t>-641.070835465687 154.203894244093 -591.388963584193</t>
  </si>
  <si>
    <t>-628.469259375161 155.053428410555 -668.723974460922</t>
  </si>
  <si>
    <t>-644.117047867379 186.668125736132 -538.313257854285</t>
  </si>
  <si>
    <t>-685.320393985696 335.710602651478 -517.720537389235</t>
  </si>
  <si>
    <t>-769.66055167295 406.465348768442 -257.991699329633</t>
  </si>
  <si>
    <t>-557.721686721107 457.600058820199 -177.893407841011</t>
  </si>
  <si>
    <t>-629.587072996486 125.661460280768 -537.225366318906</t>
  </si>
  <si>
    <t>-422.519530564072 45.0155411407768 -249.02429370368</t>
  </si>
  <si>
    <t>-624.018841090766 264.380560943794 -103.544563919267</t>
  </si>
  <si>
    <t>-619.929598908949 282.272356476159 311.624959125119</t>
  </si>
  <si>
    <t>-627.564864631161 320.687934266678 773.121391191157</t>
  </si>
  <si>
    <t>-474.352416966644 325.420284060647 821.982128910997</t>
  </si>
  <si>
    <t>-539.355707992843 98.8749842813359 -104.216091428837</t>
  </si>
  <si>
    <t>-534.430976644222 91.0765045990925 311.256570695369</t>
  </si>
  <si>
    <t>-559.296975837567 42.8358996466809 771.027888527253</t>
  </si>
  <si>
    <t>-409.476746803228 65.9166070798074 824.925988846484</t>
  </si>
  <si>
    <t>9763-20170724T121026.758924600.bin</t>
  </si>
  <si>
    <t>-581.360694537918 181.808129459192 -102.203994136398</t>
  </si>
  <si>
    <t>-601.718275944105 172.095104891107 -210.595513664945</t>
  </si>
  <si>
    <t>-613.822188682269 166.568248230838 -302.51290396243</t>
  </si>
  <si>
    <t>-623.551122985408 162.171445497379 -385.724276571649</t>
  </si>
  <si>
    <t>-631.506844632553 158.488400986076 -469.158596899275</t>
  </si>
  <si>
    <t>-641.16018802103 153.809679278306 -591.346283343793</t>
  </si>
  <si>
    <t>-628.696458857179 154.628556985656 -668.703830782092</t>
  </si>
  <si>
    <t>-644.13668464571 186.377351822897 -538.330031677009</t>
  </si>
  <si>
    <t>-685.059608973721 335.5362455385 -517.969144834184</t>
  </si>
  <si>
    <t>-770.923556977559 405.27722384538 -258.465444912137</t>
  </si>
  <si>
    <t>-559.676852583505 456.487736097034 -176.606424587999</t>
  </si>
  <si>
    <t>-629.712120705972 125.347860040384 -537.132701603653</t>
  </si>
  <si>
    <t>-421.441834035815 42.8664386120633 -247.993183878315</t>
  </si>
  <si>
    <t>-623.559853667534 264.714418756364 -103.546942945876</t>
  </si>
  <si>
    <t>-619.320941957549 282.581269505878 311.62217448146</t>
  </si>
  <si>
    <t>-627.40555398562 320.683283758616 773.160358499181</t>
  </si>
  <si>
    <t>-474.234313772592 325.512783952287 822.140734348867</t>
  </si>
  <si>
    <t>-539.421472879675 98.7404066005715 -104.20757575491</t>
  </si>
  <si>
    <t>-534.252324178547 91.4474650314714 311.271267647721</t>
  </si>
  <si>
    <t>-559.419126700828 42.8997702087772 771.005290787275</t>
  </si>
  <si>
    <t>-409.543209164864 65.829047594714 824.8131509955</t>
  </si>
  <si>
    <t>9763-20170724T121026.805557200.bin</t>
  </si>
  <si>
    <t>-580.704562361226 182.661244460218 -102.17425547219</t>
  </si>
  <si>
    <t>-601.18271474122 172.997183640797 -210.547545710942</t>
  </si>
  <si>
    <t>-613.36268890779 167.300957553712 -302.444337081423</t>
  </si>
  <si>
    <t>-623.15925627805 162.673484417684 -385.635374953355</t>
  </si>
  <si>
    <t>-631.183690451021 158.677716024519 -469.048663711082</t>
  </si>
  <si>
    <t>-640.942248999457 153.45221453871 -591.206007830551</t>
  </si>
  <si>
    <t>-628.735709340291 154.090889942504 -668.606250446519</t>
  </si>
  <si>
    <t>-643.63046161959 186.312562392191 -538.355180116836</t>
  </si>
  <si>
    <t>-683.18136199918 335.949567527626 -518.780151753615</t>
  </si>
  <si>
    <t>-773.200555727654 403.50924240627 -260.108849259533</t>
  </si>
  <si>
    <t>-565.251853056184 454.107333535327 -169.855304442052</t>
  </si>
  <si>
    <t>-629.690171257778 125.177349704561 -536.853665343848</t>
  </si>
  <si>
    <t>-421.106528762387 38.0863227513535 -246.725286833963</t>
  </si>
  <si>
    <t>-622.008824870713 266.040479012729 -103.623737298299</t>
  </si>
  <si>
    <t>-618.362754069046 283.211233920702 311.580400708687</t>
  </si>
  <si>
    <t>-627.209219153396 320.553289303036 773.169867090151</t>
  </si>
  <si>
    <t>-474.030173033443 325.083315671841 822.154520468104</t>
  </si>
  <si>
    <t>-539.686100807551 99.0875784682157 -104.100017897429</t>
  </si>
  <si>
    <t>-533.895966882736 91.9613674786433 311.373521825622</t>
  </si>
  <si>
    <t>-559.423989862714 42.8770656097529 771.069808825149</t>
  </si>
  <si>
    <t>-409.488587641996 65.0499084242392 825.028929454117</t>
  </si>
  <si>
    <t>9763-20170724T121026.837640800.bin</t>
  </si>
  <si>
    <t>-580.56107851758 182.719215499954 -102.173903299857</t>
  </si>
  <si>
    <t>-601.04479045969 173.075163739617 -210.547793191892</t>
  </si>
  <si>
    <t>-613.249818435322 167.351634576428 -302.439743700605</t>
  </si>
  <si>
    <t>-623.078819684449 162.684397433525 -385.624645547085</t>
  </si>
  <si>
    <t>-631.146291298245 158.632913439737 -469.031038351044</t>
  </si>
  <si>
    <t>-640.98015500024 153.30877791366 -591.178089457545</t>
  </si>
  <si>
    <t>-628.781899264951 153.882229264192 -668.580237965619</t>
  </si>
  <si>
    <t>-643.594574764672 186.221193871579 -538.355914121597</t>
  </si>
  <si>
    <t>-682.858026524013 335.946822915058 -518.871289372246</t>
  </si>
  <si>
    <t>-773.550945007847 403.077991330007 -260.323842535198</t>
  </si>
  <si>
    <t>-566.16554139249 453.894013655374 -168.904133048705</t>
  </si>
  <si>
    <t>-629.735724116525 125.068713379755 -536.806169431532</t>
  </si>
  <si>
    <t>-421.113472518423 38.1282655230111 -246.849471088005</t>
  </si>
  <si>
    <t>-621.709326032429 266.189381704839 -103.62787980854</t>
  </si>
  <si>
    <t>-618.23542273129 283.232784964455 311.583000559562</t>
  </si>
  <si>
    <t>-627.185781228911 320.537535396532 773.168157432747</t>
  </si>
  <si>
    <t>-474.001906956397 324.982754137709 822.145495403143</t>
  </si>
  <si>
    <t>-539.670077552862 99.0849210965825 -104.089394431888</t>
  </si>
  <si>
    <t>-533.836759425836 91.9856526392437 311.383994590615</t>
  </si>
  <si>
    <t>-559.417344705462 42.8727026175802 771.07960271999</t>
  </si>
  <si>
    <t>-409.439238106085 64.6504358745747 825.080762828661</t>
  </si>
  <si>
    <t>9763-20170724T121026.876276700.bin</t>
  </si>
  <si>
    <t>-580.420346359261 182.835771932332 -102.166699037817</t>
  </si>
  <si>
    <t>-600.89382789096 173.216465144496 -210.544788285809</t>
  </si>
  <si>
    <t>-613.112223277123 167.470711446886 -302.433407712151</t>
  </si>
  <si>
    <t>-622.96398930929 162.767279479949 -385.613698157404</t>
  </si>
  <si>
    <t>-631.065319054568 158.664287721846 -469.014351564928</t>
  </si>
  <si>
    <t>-640.961629511535 153.248079310431 -591.152207859669</t>
  </si>
  <si>
    <t>-628.761586238606 153.771973908958 -668.554430850713</t>
  </si>
  <si>
    <t>-643.520397537864 186.206868912162 -538.356201455318</t>
  </si>
  <si>
    <t>-682.596082753947 335.993720379136 -518.96234895326</t>
  </si>
  <si>
    <t>-773.862640301922 402.899551308051 -260.558333303612</t>
  </si>
  <si>
    <t>-566.965977873168 453.80450261515 -168.08664326449</t>
  </si>
  <si>
    <t>-629.717998425484 125.042557143071 -536.762287243619</t>
  </si>
  <si>
    <t>-420.96458936689 38.0179352214634 -246.886679477397</t>
  </si>
  <si>
    <t>-621.463395451766 266.352079705459 -103.628593477059</t>
  </si>
  <si>
    <t>-618.159204130262 283.270782432475 311.58881764001</t>
  </si>
  <si>
    <t>-627.160235098827 320.523857275008 773.169041965712</t>
  </si>
  <si>
    <t>-473.972646333609 324.871343764462 822.143374576185</t>
  </si>
  <si>
    <t>-539.646831613978 99.2137812110509 -104.07539183183</t>
  </si>
  <si>
    <t>-533.755617719763 92.0833336681249 311.396674228767</t>
  </si>
  <si>
    <t>-559.440109415283 42.9949003834797 771.084028113616</t>
  </si>
  <si>
    <t>-409.593773794528 65.5930762836367 825.113932301351</t>
  </si>
  <si>
    <t>9763-20170724T121026.939046700.bin</t>
  </si>
  <si>
    <t>-580.157789337236 183.113733993028 -102.150220000041</t>
  </si>
  <si>
    <t>-600.592020222838 173.537348199907 -210.539586693038</t>
  </si>
  <si>
    <t>-612.81532481611 167.769976838337 -302.426162851915</t>
  </si>
  <si>
    <t>-622.688760233896 163.025045979104 -385.601628506676</t>
  </si>
  <si>
    <t>-630.829847982891 158.859222756956 -468.995326838172</t>
  </si>
  <si>
    <t>-640.805202725652 153.327987679801 -591.121504017144</t>
  </si>
  <si>
    <t>-628.592767609999 153.818361978073 -668.521997712673</t>
  </si>
  <si>
    <t>-643.312652322828 186.340122441376 -538.356450383118</t>
  </si>
  <si>
    <t>-682.249036736875 336.178912875346 -519.122559420108</t>
  </si>
  <si>
    <t>-774.541830530253 402.846699855196 -261.021668585721</t>
  </si>
  <si>
    <t>-568.399107130911 453.800722275495 -166.908069797133</t>
  </si>
  <si>
    <t>-629.543530637388 125.170005552966 -536.710770841253</t>
  </si>
  <si>
    <t>-420.520178998469 37.571232335112 -246.745663332813</t>
  </si>
  <si>
    <t>-621.100740492091 266.585393296204 -103.617026855403</t>
  </si>
  <si>
    <t>-618.116761006853 283.327321346409 311.609840749089</t>
  </si>
  <si>
    <t>-627.102353702775 320.529117187844 773.172916098629</t>
  </si>
  <si>
    <t>-473.912634545084 324.898697663894 822.138563312157</t>
  </si>
  <si>
    <t>-539.476596666073 99.5460242291156 -104.061654833934</t>
  </si>
  <si>
    <t>-533.473154094406 92.2263602461553 311.405488535877</t>
  </si>
  <si>
    <t>-559.420033454733 43.0980078263838 771.083459333604</t>
  </si>
  <si>
    <t>-409.693568635206 66.236222717178 825.217011953568</t>
  </si>
  <si>
    <t>9763-20170724T121026.976649500.bin</t>
  </si>
  <si>
    <t>-580.043053240529 183.266986771991 -102.144225021533</t>
  </si>
  <si>
    <t>-600.445895487168 173.701393236654 -210.540389035744</t>
  </si>
  <si>
    <t>-612.661060492673 167.932200801549 -302.427938242521</t>
  </si>
  <si>
    <t>-622.534694170978 163.181544666001 -385.602890659469</t>
  </si>
  <si>
    <t>-630.683751588077 159.006428361667 -468.995350559426</t>
  </si>
  <si>
    <t>-640.679372832052 153.458442856824 -591.119188850153</t>
  </si>
  <si>
    <t>-628.460868296781 153.959923509666 -668.518577401787</t>
  </si>
  <si>
    <t>-643.182532938034 186.476929365486 -538.357983415343</t>
  </si>
  <si>
    <t>-682.120317112412 336.321979510421 -519.158529260249</t>
  </si>
  <si>
    <t>-774.889892961786 402.881433062076 -261.200712581663</t>
  </si>
  <si>
    <t>-569.066647108672 453.861641268016 -166.40441006284</t>
  </si>
  <si>
    <t>-629.404265529166 125.30873527662 -536.706683510708</t>
  </si>
  <si>
    <t>-420.332269489804 37.3312756740718 -246.835197187911</t>
  </si>
  <si>
    <t>-620.960956130911 266.700425404202 -103.617388585296</t>
  </si>
  <si>
    <t>-618.148648085642 283.345296978088 311.614670297228</t>
  </si>
  <si>
    <t>-627.071700457898 320.540100051245 773.173898324395</t>
  </si>
  <si>
    <t>-473.879445979869 324.910792744403 822.13150329319</t>
  </si>
  <si>
    <t>-539.390652260254 99.7066705020507 -104.050374681593</t>
  </si>
  <si>
    <t>-533.340957871129 92.2635067029582 311.413952188012</t>
  </si>
  <si>
    <t>-559.391911475756 43.0800357579756 771.076852179787</t>
  </si>
  <si>
    <t>-409.653654948977 65.9742468086936 825.281022361785</t>
  </si>
  <si>
    <t>9763-20170724T121027.040402700.bin</t>
  </si>
  <si>
    <t>-579.870487536002 183.513217758605 -102.162619356583</t>
  </si>
  <si>
    <t>-600.197571236002 173.964371408489 -210.574546238402</t>
  </si>
  <si>
    <t>-612.369362490989 168.198963535893 -302.468101942741</t>
  </si>
  <si>
    <t>-622.212402978635 163.447568747248 -385.646671133768</t>
  </si>
  <si>
    <t>-630.339876601087 159.268489932525 -469.041010302967</t>
  </si>
  <si>
    <t>-640.314141549667 153.711327244339 -591.166226068402</t>
  </si>
  <si>
    <t>-628.076146695391 154.284594695909 -668.562061257376</t>
  </si>
  <si>
    <t>-642.861108104593 186.725951793701 -538.404617460359</t>
  </si>
  <si>
    <t>-681.888081429876 336.545055700637 -519.219007497313</t>
  </si>
  <si>
    <t>-775.732659860242 402.843069723208 -261.582933457849</t>
  </si>
  <si>
    <t>-570.631425414096 454.270000959626 -165.472238944091</t>
  </si>
  <si>
    <t>-629.013866865438 125.573719320589 -536.752940620384</t>
  </si>
  <si>
    <t>-419.896295764535 36.7392605254508 -247.365511937572</t>
  </si>
  <si>
    <t>-620.788750088285 266.910168482713 -103.637689769212</t>
  </si>
  <si>
    <t>-618.226765484794 283.397207184795 311.602265108557</t>
  </si>
  <si>
    <t>-627.03092947572 320.550743845991 773.172801843569</t>
  </si>
  <si>
    <t>-473.833139218433 324.88383374057 822.116671969238</t>
  </si>
  <si>
    <t>-539.208565241179 99.9221018508665 -104.059858237334</t>
  </si>
  <si>
    <t>-533.138386048153 92.3195792610982 311.401289721744</t>
  </si>
  <si>
    <t>-559.339265101095 43.0020912982025 771.060871467736</t>
  </si>
  <si>
    <t>-409.523374541372 65.1196591568764 825.373184001621</t>
  </si>
  <si>
    <t>9763-20170724T121027.106580800.bin</t>
  </si>
  <si>
    <t>-579.72817517795 183.779841828988 -102.174467528103</t>
  </si>
  <si>
    <t>-599.994863383411 174.249421250995 -210.599339990407</t>
  </si>
  <si>
    <t>-612.129423701194 168.504692810927 -302.49909998823</t>
  </si>
  <si>
    <t>-621.944151141445 163.774756530636 -385.682236885782</t>
  </si>
  <si>
    <t>-630.049074912928 159.620128716057 -469.080037985196</t>
  </si>
  <si>
    <t>-639.996429554015 154.103430017613 -591.209258958394</t>
  </si>
  <si>
    <t>-627.722126357372 154.770306685833 -668.598507022066</t>
  </si>
  <si>
    <t>-642.598657308903 187.090836624733 -538.43320336467</t>
  </si>
  <si>
    <t>-681.774131712599 336.878976596964 -519.246047029739</t>
  </si>
  <si>
    <t>-776.862992092444 402.750155654193 -261.95682891402</t>
  </si>
  <si>
    <t>-572.479260738501 454.57183396465 -164.538633955196</t>
  </si>
  <si>
    <t>-628.664520532676 125.957533008979 -536.806773211535</t>
  </si>
  <si>
    <t>-419.275022502741 36.4712603772257 -248.29715916334</t>
  </si>
  <si>
    <t>-620.630545784186 267.145500524779 -103.652872590891</t>
  </si>
  <si>
    <t>-618.282253167335 283.482119122586 311.594250413258</t>
  </si>
  <si>
    <t>-626.980683662629 320.568510204351 773.16955096554</t>
  </si>
  <si>
    <t>-473.779812135483 324.966792500627 822.097827645029</t>
  </si>
  <si>
    <t>-539.07024510448 100.241324841214 -104.06490919106</t>
  </si>
  <si>
    <t>-532.995720446778 92.5480034680859 311.394454818767</t>
  </si>
  <si>
    <t>-559.362932914549 43.1055648007011 771.029215170473</t>
  </si>
  <si>
    <t>-409.723785224573 66.3420265298189 825.361735738904</t>
  </si>
  <si>
    <t>9763-20170724T121027.138665100.bin</t>
  </si>
  <si>
    <t>-579.61342997098 183.837990175171 -102.180996169783</t>
  </si>
  <si>
    <t>-599.847037288039 174.31115230025 -210.612243630662</t>
  </si>
  <si>
    <t>-611.958894455155 168.567930525896 -302.515155155881</t>
  </si>
  <si>
    <t>-621.755065451252 163.839059028855 -385.700554810349</t>
  </si>
  <si>
    <t>-629.84336431167 159.685499088142 -469.099940343779</t>
  </si>
  <si>
    <t>-639.76868301281 154.17076708497 -591.231078949125</t>
  </si>
  <si>
    <t>-627.457058218008 154.868530776689 -668.614199004636</t>
  </si>
  <si>
    <t>-642.393683653933 187.154355176416 -538.453767852457</t>
  </si>
  <si>
    <t>-681.572885689341 336.936228254185 -519.248367645759</t>
  </si>
  <si>
    <t>-777.318473575769 402.567609481803 -262.141599073477</t>
  </si>
  <si>
    <t>-573.366351169194 454.706636283848 -163.990802445656</t>
  </si>
  <si>
    <t>-628.433378294854 126.026803617266 -536.828148152524</t>
  </si>
  <si>
    <t>-418.803172509001 36.1745747362386 -248.725241033362</t>
  </si>
  <si>
    <t>-620.529394844909 267.171151264034 -103.663814300802</t>
  </si>
  <si>
    <t>-618.285452182633 283.46827796256 311.585536501102</t>
  </si>
  <si>
    <t>-626.963471002314 320.575041320938 773.16249774389</t>
  </si>
  <si>
    <t>-473.758405651476 324.936440381116 822.08099779329</t>
  </si>
  <si>
    <t>-538.94624252632 100.327149349558 -104.070543136424</t>
  </si>
  <si>
    <t>-532.883700216719 92.5897211674587 311.388239231121</t>
  </si>
  <si>
    <t>-559.360742689154 43.1053473040113 771.016437107615</t>
  </si>
  <si>
    <t>-409.680235115942 66.0008077697505 825.379799831953</t>
  </si>
  <si>
    <t>9763-20170724T121027.206851400.bin</t>
  </si>
  <si>
    <t>-579.327236654841 183.820453839693 -102.194050535845</t>
  </si>
  <si>
    <t>-599.446729624898 174.329669990494 -210.64977566908</t>
  </si>
  <si>
    <t>-611.50196729759 168.588624283083 -302.560216894484</t>
  </si>
  <si>
    <t>-621.263793194825 163.850521255142 -385.749157094122</t>
  </si>
  <si>
    <t>-629.335290297086 159.678370270446 -469.149286780026</t>
  </si>
  <si>
    <t>-639.255878828548 154.126737720229 -591.279078939689</t>
  </si>
  <si>
    <t>-626.883625736362 154.858991079917 -668.652208264165</t>
  </si>
  <si>
    <t>-641.921683369164 187.117315809431 -538.508332289093</t>
  </si>
  <si>
    <t>-681.238697338012 336.871654048311 -519.34497287662</t>
  </si>
  <si>
    <t>-778.288996876831 402.482158635517 -262.722493212203</t>
  </si>
  <si>
    <t>-575.169731149633 454.540418194042 -162.817074283111</t>
  </si>
  <si>
    <t>-627.883911816117 126.008007477813 -536.870836524811</t>
  </si>
  <si>
    <t>-417.709238947228 35.4489424016017 -249.502785957879</t>
  </si>
  <si>
    <t>-620.263441218144 267.120035487755 -103.673020251734</t>
  </si>
  <si>
    <t>-618.268374566806 283.327359828279 311.581110110384</t>
  </si>
  <si>
    <t>-626.914100361986 320.611700704832 773.145223572212</t>
  </si>
  <si>
    <t>-473.706023836575 324.898964646634 822.060747139805</t>
  </si>
  <si>
    <t>-538.63225977487 100.365230527879 -104.079633950711</t>
  </si>
  <si>
    <t>-532.65079663298 92.5030371202479 311.377940810978</t>
  </si>
  <si>
    <t>-559.325661443627 42.9837289695613 770.989712043707</t>
  </si>
  <si>
    <t>-409.456352738248 64.4403288585422 825.419559689391</t>
  </si>
  <si>
    <t>9763-20170724T121027.240942000.bin</t>
  </si>
  <si>
    <t>-579.233281034081 183.81952546308 -102.187597512203</t>
  </si>
  <si>
    <t>-599.297412088889 174.350972629297 -210.655513238196</t>
  </si>
  <si>
    <t>-611.319246488922 168.620774146445 -302.571051896164</t>
  </si>
  <si>
    <t>-621.056290182137 163.889445941827 -385.763222696662</t>
  </si>
  <si>
    <t>-629.108742138983 159.722023242632 -469.165355106607</t>
  </si>
  <si>
    <t>-639.007884501069 154.175273657036 -591.297115482938</t>
  </si>
  <si>
    <t>-626.598662609441 154.923389270602 -668.664226408464</t>
  </si>
  <si>
    <t>-641.713334709284 187.15677040018 -538.522806920245</t>
  </si>
  <si>
    <t>-681.109188626227 336.885993994158 -519.353513736408</t>
  </si>
  <si>
    <t>-778.857691372357 402.468068262392 -262.989036820229</t>
  </si>
  <si>
    <t>-576.162197561869 454.492842205672 -162.209486879277</t>
  </si>
  <si>
    <t>-627.615181662496 126.061101898069 -536.890808542275</t>
  </si>
  <si>
    <t>-417.275847924383 35.0556760520337 -249.906639793349</t>
  </si>
  <si>
    <t>-620.220073933596 267.059612294983 -103.663652599483</t>
  </si>
  <si>
    <t>-618.332238928738 283.238468241145 311.591987330564</t>
  </si>
  <si>
    <t>-626.886602424638 320.628627301513 773.142116065392</t>
  </si>
  <si>
    <t>-473.679441995805 324.919476027294 822.060092663105</t>
  </si>
  <si>
    <t>-538.510712041135 100.441504109162 -104.080489346233</t>
  </si>
  <si>
    <t>-532.497607580621 92.5134017989899 311.375389510189</t>
  </si>
  <si>
    <t>-559.334802668654 43.0255334872684 770.973807002319</t>
  </si>
  <si>
    <t>-409.599093752961 65.3835878491657 825.408687070435</t>
  </si>
  <si>
    <t>9763-20170724T121027.308127900.bin</t>
  </si>
  <si>
    <t>-579.064261666247 183.715534571488 -102.177585983828</t>
  </si>
  <si>
    <t>-599.013035014986 174.283980974333 -210.670045902907</t>
  </si>
  <si>
    <t>-610.924390715001 168.63925940998 -302.605215930323</t>
  </si>
  <si>
    <t>-620.554197876405 164.004852938719 -385.815351486666</t>
  </si>
  <si>
    <t>-628.491287566083 159.954510595792 -469.234391984848</t>
  </si>
  <si>
    <t>-638.212149332775 154.60078487509 -591.389067818798</t>
  </si>
  <si>
    <t>-625.676092068278 155.416268801711 -668.735008897214</t>
  </si>
  <si>
    <t>-641.051333344252 187.486120702855 -538.561554287519</t>
  </si>
  <si>
    <t>-680.238626395285 337.243954678444 -519.185452702263</t>
  </si>
  <si>
    <t>-779.794385102185 402.008575752216 -263.309066867042</t>
  </si>
  <si>
    <t>-577.81969485075 454.708799372143 -161.439271861001</t>
  </si>
  <si>
    <t>-626.842098625903 126.413887104504 -537.015748671429</t>
  </si>
  <si>
    <t>-416.13019092796 34.5366242865186 -250.457791317745</t>
  </si>
  <si>
    <t>-620.172294785371 266.796581233461 -103.640329416832</t>
  </si>
  <si>
    <t>-618.564397394898 282.985206917885 311.61611777343</t>
  </si>
  <si>
    <t>-626.834206710895 320.674648740542 773.13386213672</t>
  </si>
  <si>
    <t>-473.623702936516 324.964822060422 822.04156299816</t>
  </si>
  <si>
    <t>-538.181741127653 100.48232722609 -104.091026088923</t>
  </si>
  <si>
    <t>-532.221967007764 92.3400804531907 311.361375330139</t>
  </si>
  <si>
    <t>-559.315140446701 43.0465121730838 770.946331234078</t>
  </si>
  <si>
    <t>-409.613480787964 65.418658261696 825.468973679415</t>
  </si>
  <si>
    <t>9763-20170724T121027.343220000.bin</t>
  </si>
  <si>
    <t>-578.953939435997 183.561179080554 -102.186042167354</t>
  </si>
  <si>
    <t>-598.8192446296 174.161995438349 -210.696442997618</t>
  </si>
  <si>
    <t>-610.644540897023 168.551160608187 -302.644977535182</t>
  </si>
  <si>
    <t>-620.189794166516 163.948815896559 -385.866547725312</t>
  </si>
  <si>
    <t>-628.035649931481 159.932173916154 -469.295830102184</t>
  </si>
  <si>
    <t>-637.615561874101 154.629547812733 -591.463887214999</t>
  </si>
  <si>
    <t>-624.993864974242 155.454241463222 -668.795940221912</t>
  </si>
  <si>
    <t>-640.542682665547 187.48648560974 -538.623566290395</t>
  </si>
  <si>
    <t>-679.734990577806 337.241671776909 -519.16780708131</t>
  </si>
  <si>
    <t>-780.08017916212 401.453442859705 -263.460491915721</t>
  </si>
  <si>
    <t>-578.272414835244 454.327640028276 -161.350308107116</t>
  </si>
  <si>
    <t>-626.281274433684 126.426143150813 -537.09172560751</t>
  </si>
  <si>
    <t>-415.474857439413 34.1424881334167 -250.645298893636</t>
  </si>
  <si>
    <t>-620.134494043826 266.588576599491 -103.635411695531</t>
  </si>
  <si>
    <t>-618.669358447048 282.834844522733 311.619301890976</t>
  </si>
  <si>
    <t>-626.805072051146 320.699637867821 773.128064627753</t>
  </si>
  <si>
    <t>-473.593954593905 325.087270272701 822.025289443407</t>
  </si>
  <si>
    <t>-537.979917229904 100.354788634262 -104.110237462586</t>
  </si>
  <si>
    <t>-532.142600852702 92.1286666181718 311.342320364606</t>
  </si>
  <si>
    <t>-559.279920842822 42.9399968104444 770.935635459321</t>
  </si>
  <si>
    <t>-409.487167260887 64.5618848502847 825.510813018201</t>
  </si>
  <si>
    <t>9763-20170724T121027.405394500.bin</t>
  </si>
  <si>
    <t>-578.7803566422 183.19977916026 -102.180780297426</t>
  </si>
  <si>
    <t>-598.402539626597 173.923673545411 -210.745994247082</t>
  </si>
  <si>
    <t>-610.029218559595 168.400031369158 -302.725101415446</t>
  </si>
  <si>
    <t>-619.397898671084 163.86921718818 -385.970715640263</t>
  </si>
  <si>
    <t>-627.070785327733 159.918368759937 -469.419255362215</t>
  </si>
  <si>
    <t>-636.402193211692 154.706540890648 -591.610430523683</t>
  </si>
  <si>
    <t>-623.584018255948 155.623607914315 -668.908962774047</t>
  </si>
  <si>
    <t>-639.522963661765 187.504090453531 -538.744421296635</t>
  </si>
  <si>
    <t>-679.041278572204 337.142414185879 -519.141484624486</t>
  </si>
  <si>
    <t>-780.7401007734 400.494549558499 -263.754542808944</t>
  </si>
  <si>
    <t>-579.367629043566 453.640875137424 -160.928729686259</t>
  </si>
  <si>
    <t>-625.092357195928 126.482898154547 -537.243640430541</t>
  </si>
  <si>
    <t>-414.204238611366 33.4890656618377 -250.894160791161</t>
  </si>
  <si>
    <t>-620.07865424306 266.081932995071 -103.607217230125</t>
  </si>
  <si>
    <t>-618.723109801268 282.537486949228 311.639679917306</t>
  </si>
  <si>
    <t>-626.748682746422 320.726549101765 773.120488946201</t>
  </si>
  <si>
    <t>-473.540665554952 325.16573553498 822.022527513111</t>
  </si>
  <si>
    <t>-537.711036230248 100.186418825303 -104.147534016269</t>
  </si>
  <si>
    <t>-531.996925562092 91.7553970929894 311.302662677006</t>
  </si>
  <si>
    <t>-559.287822320286 42.9840278656479 770.912714235266</t>
  </si>
  <si>
    <t>-409.629827648212 65.4003339916019 825.536997126259</t>
  </si>
  <si>
    <t>9763-20170724T121027.439484500.bin</t>
  </si>
  <si>
    <t>-578.661809401919 183.024164049569 -102.168234091959</t>
  </si>
  <si>
    <t>-598.167416942178 173.791796649574 -210.758199298808</t>
  </si>
  <si>
    <t>-609.697729477938 168.317284226424 -302.752258512028</t>
  </si>
  <si>
    <t>-618.979646372632 163.835317519307 -386.010405252019</t>
  </si>
  <si>
    <t>-626.56595130217 159.938974880849 -469.469287837397</t>
  </si>
  <si>
    <t>-635.771103943531 154.812407179626 -591.673676022391</t>
  </si>
  <si>
    <t>-622.85061805854 155.79859902839 -668.954378520547</t>
  </si>
  <si>
    <t>-638.989128867785 187.5630912734 -538.784308495076</t>
  </si>
  <si>
    <t>-678.666405115454 337.14713697581 -519.050722759473</t>
  </si>
  <si>
    <t>-781.041736165229 400.016164352093 -263.814918946363</t>
  </si>
  <si>
    <t>-579.942142220503 453.465737003201 -160.613099381177</t>
  </si>
  <si>
    <t>-624.474875991701 126.56055855428 -537.318673064655</t>
  </si>
  <si>
    <t>-413.566029465417 33.4963599426208 -251.028313048962</t>
  </si>
  <si>
    <t>-620.039834379357 265.834208591453 -103.584932106421</t>
  </si>
  <si>
    <t>-618.858045809405 282.316432559241 311.6613985511</t>
  </si>
  <si>
    <t>-626.71236044861 320.759675814829 773.118258332533</t>
  </si>
  <si>
    <t>-473.507743131997 325.280160234767 822.023703916975</t>
  </si>
  <si>
    <t>-537.514008180696 100.052291849835 -104.15108323869</t>
  </si>
  <si>
    <t>-531.844690143594 91.5851524779346 311.298994527014</t>
  </si>
  <si>
    <t>-559.275547384129 43.0009410116602 770.908023724876</t>
  </si>
  <si>
    <t>-409.69417993633 65.832080553221 825.570369644078</t>
  </si>
  <si>
    <t>9763-20170724T121027.504671400.bin</t>
  </si>
  <si>
    <t>-578.363471369442 182.599326207609 -102.153198160266</t>
  </si>
  <si>
    <t>-597.712247247552 173.386337640602 -210.772880769488</t>
  </si>
  <si>
    <t>-609.072196553584 167.983104525129 -302.792349249272</t>
  </si>
  <si>
    <t>-618.182232631387 163.583946518535 -386.073673937651</t>
  </si>
  <si>
    <t>-625.578513608302 159.789827795388 -469.554520963734</t>
  </si>
  <si>
    <t>-634.484829024097 154.833911719926 -591.788056802385</t>
  </si>
  <si>
    <t>-621.366847187784 155.971717104344 -669.033299222352</t>
  </si>
  <si>
    <t>-637.940481860727 187.485048297715 -538.85215671298</t>
  </si>
  <si>
    <t>-678.118752890979 336.904894418809 -518.866500657365</t>
  </si>
  <si>
    <t>-781.706337271551 398.94619132969 -263.917324734897</t>
  </si>
  <si>
    <t>-581.134731693847 453.190058459074 -160.104379912158</t>
  </si>
  <si>
    <t>-623.213136525855 126.5318677055 -537.453941192828</t>
  </si>
  <si>
    <t>-412.359356993238 33.2652810145898 -251.258493165928</t>
  </si>
  <si>
    <t>-620.070922335901 265.23015377609 -103.55187196248</t>
  </si>
  <si>
    <t>-619.084638173572 281.914754039687 311.686880611966</t>
  </si>
  <si>
    <t>-626.649147106887 320.785029180344 773.115293116356</t>
  </si>
  <si>
    <t>-473.449511252883 325.415472459139 822.025948749166</t>
  </si>
  <si>
    <t>-536.924258784966 99.8620593249948 -104.153301168115</t>
  </si>
  <si>
    <t>-531.58366447647 91.238384482474 311.297850290312</t>
  </si>
  <si>
    <t>-559.254891279721 42.9781058416263 770.910952116851</t>
  </si>
  <si>
    <t>-409.674739002009 65.6142927473277 825.657830563446</t>
  </si>
  <si>
    <t>9763-20170724T121027.538762800.bin</t>
  </si>
  <si>
    <t>-578.293993496252 182.457077193743 -102.150931465573</t>
  </si>
  <si>
    <t>-597.587278532402 173.247214501808 -210.780815509474</t>
  </si>
  <si>
    <t>-608.865769421765 167.868003209097 -302.811780730355</t>
  </si>
  <si>
    <t>-617.8870404092 163.496336610704 -386.104209086397</t>
  </si>
  <si>
    <t>-625.179305073197 159.736224167973 -469.595752107618</t>
  </si>
  <si>
    <t>-633.916938946687 154.836007472344 -591.843628349279</t>
  </si>
  <si>
    <t>-620.697256540273 156.040335584805 -669.070589623174</t>
  </si>
  <si>
    <t>-637.509931958307 187.447290863316 -538.892426219245</t>
  </si>
  <si>
    <t>-678.027456850195 336.75192758562 -518.809875357544</t>
  </si>
  <si>
    <t>-782.071368490343 398.510639300335 -263.977875310095</t>
  </si>
  <si>
    <t>-581.727066902565 453.106010633614 -159.910393565114</t>
  </si>
  <si>
    <t>-622.655989832417 126.524983140521 -537.512217001201</t>
  </si>
  <si>
    <t>-411.863784384513 33.0685003347708 -251.213336343502</t>
  </si>
  <si>
    <t>-620.143932806293 264.960161391068 -103.535337726019</t>
  </si>
  <si>
    <t>-619.097582114656 281.814815321718 311.696431503026</t>
  </si>
  <si>
    <t>-626.607581192735 320.79706238884 773.11654038155</t>
  </si>
  <si>
    <t>-473.410919531837 325.501107479091 822.029558044702</t>
  </si>
  <si>
    <t>-536.706685984995 99.8501681613538 -104.157986516448</t>
  </si>
  <si>
    <t>-531.478743564291 91.0781499463174 311.291497989489</t>
  </si>
  <si>
    <t>-559.260985237181 42.9728767923366 770.904641470612</t>
  </si>
  <si>
    <t>-409.737606083564 65.9200355688936 825.67692330703</t>
  </si>
  <si>
    <t>9763-20170724T121027.570849200.bin</t>
  </si>
  <si>
    <t>-578.238011727709 182.331043169084 -102.149016661245</t>
  </si>
  <si>
    <t>-597.498398404371 173.114019717039 -210.784090695385</t>
  </si>
  <si>
    <t>-608.705901858841 167.769541581535 -302.825715175658</t>
  </si>
  <si>
    <t>-617.644228897908 163.442931128007 -386.129594769355</t>
  </si>
  <si>
    <t>-624.834298446542 159.742441495043 -469.632517685699</t>
  </si>
  <si>
    <t>-633.400724947306 154.944824952953 -591.896578446264</t>
  </si>
  <si>
    <t>-620.091730452231 156.229556536487 -669.106875085623</t>
  </si>
  <si>
    <t>-637.133068435156 187.495753824302 -538.918018519004</t>
  </si>
  <si>
    <t>-677.968717142809 336.7007153289 -518.733092628419</t>
  </si>
  <si>
    <t>-782.581831427257 398.340501233896 -264.105434763236</t>
  </si>
  <si>
    <t>-582.458033213724 453.26316968281 -159.786117306935</t>
  </si>
  <si>
    <t>-622.150650635131 126.603855845189 -537.578351283224</t>
  </si>
  <si>
    <t>-411.409918342154 32.9097354793976 -251.16484007376</t>
  </si>
  <si>
    <t>-620.184290500986 264.720250933713 -103.519090469588</t>
  </si>
  <si>
    <t>-619.088836030662 281.750970272014 311.705381904665</t>
  </si>
  <si>
    <t>-626.570531687615 320.809654277986 773.115679107522</t>
  </si>
  <si>
    <t>-473.378291638675 325.613149175168 822.032585995831</t>
  </si>
  <si>
    <t>-536.535767182704 99.7807796815678 -104.168496156217</t>
  </si>
  <si>
    <t>-531.324851043286 90.9356786740382 311.27976305814</t>
  </si>
  <si>
    <t>-559.243290594313 42.8821754806322 770.900403244665</t>
  </si>
  <si>
    <t>-409.755945446707 66.0274887252972 825.687838709876</t>
  </si>
  <si>
    <t>9763-20170724T121027.639854300.bin</t>
  </si>
  <si>
    <t>-578.109388545192 181.995245952031 -102.121671469046</t>
  </si>
  <si>
    <t>-597.367163690116 172.72356564776 -210.752509023873</t>
  </si>
  <si>
    <t>-608.461644493762 167.413185555122 -302.809911508372</t>
  </si>
  <si>
    <t>-617.250166469923 163.145596707482 -386.132684625653</t>
  </si>
  <si>
    <t>-624.242039262047 159.531479538086 -469.656126599076</t>
  </si>
  <si>
    <t>-632.464410652987 154.889628633508 -591.950062913785</t>
  </si>
  <si>
    <t>-619.053091129083 156.366487955318 -669.139057464584</t>
  </si>
  <si>
    <t>-636.445022197466 187.348947986171 -538.933100734256</t>
  </si>
  <si>
    <t>-677.70251005074 336.426559180939 -518.616575177694</t>
  </si>
  <si>
    <t>-783.816823804982 398.21312648055 -264.646618582726</t>
  </si>
  <si>
    <t>-584.085513998599 453.63735913244 -159.841688055007</t>
  </si>
  <si>
    <t>-621.267976627852 126.504034823422 -537.644022502499</t>
  </si>
  <si>
    <t>-410.73514545269 32.8342128889772 -251.363248593439</t>
  </si>
  <si>
    <t>-620.212798798675 264.256480411329 -103.496387259211</t>
  </si>
  <si>
    <t>-618.98280932567 281.5291293129 311.717722456769</t>
  </si>
  <si>
    <t>-626.506334068015 320.84898827643 773.108894218735</t>
  </si>
  <si>
    <t>-473.316857346357 325.679571846891 822.032009788287</t>
  </si>
  <si>
    <t>-536.247518848391 99.523020849877 -104.142646874689</t>
  </si>
  <si>
    <t>-530.902199016209 90.7686324382857 311.305787954272</t>
  </si>
  <si>
    <t>-559.265392885646 42.9151597197263 770.911611002093</t>
  </si>
  <si>
    <t>-409.73031814075 65.6292414141064 825.749153585753</t>
  </si>
  <si>
    <t>9763-20170724T121027.706011200.bin</t>
  </si>
  <si>
    <t>-577.839110273715 181.678684106523 -102.098829275831</t>
  </si>
  <si>
    <t>-597.110763578919 172.353803795533 -210.722629374016</t>
  </si>
  <si>
    <t>-608.141423157932 167.025443241732 -302.786588052739</t>
  </si>
  <si>
    <t>-616.840629908588 162.748762578081 -386.118369171989</t>
  </si>
  <si>
    <t>-623.71151450752 159.132688271794 -469.651855690294</t>
  </si>
  <si>
    <t>-631.721905298124 154.494893504639 -591.959895934314</t>
  </si>
  <si>
    <t>-618.215972958684 156.148897900045 -669.128908051362</t>
  </si>
  <si>
    <t>-635.866950704559 186.934227032189 -538.94342009385</t>
  </si>
  <si>
    <t>-677.356817237118 335.945619354593 -518.621556623396</t>
  </si>
  <si>
    <t>-784.871758674173 398.081328674482 -265.326797001041</t>
  </si>
  <si>
    <t>-585.492927946998 453.687733867074 -159.948726082536</t>
  </si>
  <si>
    <t>-620.547119715737 126.125485413634 -537.640787361364</t>
  </si>
  <si>
    <t>-410.042405235648 33.1810979020074 -251.726667278709</t>
  </si>
  <si>
    <t>-620.100106580061 263.870447173249 -103.464082317454</t>
  </si>
  <si>
    <t>-618.831328837593 281.335316740977 311.741841339585</t>
  </si>
  <si>
    <t>-626.44147324271 320.894119363908 773.107274789227</t>
  </si>
  <si>
    <t>-473.254040702396 325.79671324164 822.029761487778</t>
  </si>
  <si>
    <t>-535.792526777622 99.3384560064665 -104.104250967968</t>
  </si>
  <si>
    <t>-530.710227031208 90.5400385890389 311.346568594947</t>
  </si>
  <si>
    <t>-559.249651064137 42.7859234217824 770.937995394963</t>
  </si>
  <si>
    <t>-409.631588446827 64.830786282977 825.822273468374</t>
  </si>
  <si>
    <t>9763-20170724T121027.741105100.bin</t>
  </si>
  <si>
    <t>-577.75762352063 181.603012118042 -102.086450467872</t>
  </si>
  <si>
    <t>-597.048095823146 172.260093632283 -210.70542610668</t>
  </si>
  <si>
    <t>-608.063459036264 166.905980301281 -302.76965713972</t>
  </si>
  <si>
    <t>-616.736652170988 162.600577900507 -386.102623527495</t>
  </si>
  <si>
    <t>-623.569666243542 158.950277687533 -469.637697436398</t>
  </si>
  <si>
    <t>-631.512055400208 154.256076100291 -591.947958622722</t>
  </si>
  <si>
    <t>-617.934768375581 156.001707817574 -669.102640613507</t>
  </si>
  <si>
    <t>-635.714338297781 186.713029408331 -538.946773900117</t>
  </si>
  <si>
    <t>-677.309077031721 335.70149082238 -518.666381894466</t>
  </si>
  <si>
    <t>-785.370821590146 397.915310101469 -265.623587545572</t>
  </si>
  <si>
    <t>-586.195442009102 453.712331014602 -159.961677680982</t>
  </si>
  <si>
    <t>-620.339648195102 125.918803342665 -537.611835169693</t>
  </si>
  <si>
    <t>-409.812285618633 33.5673201051379 -251.910547502633</t>
  </si>
  <si>
    <t>-620.034850821025 263.746705132432 -103.452039942048</t>
  </si>
  <si>
    <t>-618.763962130899 281.301075752104 311.750158861269</t>
  </si>
  <si>
    <t>-626.419680811057 320.925086722233 773.104741695264</t>
  </si>
  <si>
    <t>-473.229361621811 325.838200125426 822.016954957651</t>
  </si>
  <si>
    <t>-535.722311693401 99.312574298674 -104.088111997072</t>
  </si>
  <si>
    <t>-530.560720391042 90.4846549922422 311.361084762626</t>
  </si>
  <si>
    <t>-559.262621905478 42.8090417540939 770.94474931269</t>
  </si>
  <si>
    <t>-409.762878466775 65.6430637789456 825.828661465139</t>
  </si>
  <si>
    <t>9763-20170724T121027.805853400.bin</t>
  </si>
  <si>
    <t>-577.69774033027 181.390915433294 -102.083548458817</t>
  </si>
  <si>
    <t>-597.061319295389 171.967763815139 -210.682677166511</t>
  </si>
  <si>
    <t>-608.066261640632 166.547416064574 -302.744189228328</t>
  </si>
  <si>
    <t>-616.700563005858 162.180611185071 -386.077993070245</t>
  </si>
  <si>
    <t>-623.465665176363 158.466605380122 -469.615839693832</t>
  </si>
  <si>
    <t>-631.276866720223 153.67639860472 -591.930907006387</t>
  </si>
  <si>
    <t>-617.545809647335 155.650751704243 -669.052682661034</t>
  </si>
  <si>
    <t>-635.592639669089 186.160697198041 -538.95550333471</t>
  </si>
  <si>
    <t>-677.469816419324 335.081653236958 -518.775634412536</t>
  </si>
  <si>
    <t>-786.213245005544 397.285772658524 -266.022544755714</t>
  </si>
  <si>
    <t>-587.402254815341 453.728939462815 -160.018453204559</t>
  </si>
  <si>
    <t>-620.106107219912 125.395938265116 -537.564712337048</t>
  </si>
  <si>
    <t>-409.471399505339 33.9601676462403 -251.98373181329</t>
  </si>
  <si>
    <t>-620.093066355738 263.504250058454 -103.472860546842</t>
  </si>
  <si>
    <t>-618.67495403796 281.243793825735 311.720895224757</t>
  </si>
  <si>
    <t>-626.429497434873 321.021768445914 773.067918140667</t>
  </si>
  <si>
    <t>-473.209927202228 325.987286387317 821.883101408969</t>
  </si>
  <si>
    <t>-535.525105162752 99.116407005678 -104.07787370861</t>
  </si>
  <si>
    <t>-530.271364867587 90.5488326715736 311.375615103502</t>
  </si>
  <si>
    <t>-559.259536781718 42.7824707501281 770.945190895439</t>
  </si>
  <si>
    <t>-409.784627723599 65.6721643197805 825.873494242595</t>
  </si>
  <si>
    <t>9763-20170724T121027.838941200.bin</t>
  </si>
  <si>
    <t>-577.703014636578 181.324536032434 -102.082354599704</t>
  </si>
  <si>
    <t>-597.104804598468 171.842615356409 -210.669427670086</t>
  </si>
  <si>
    <t>-608.106556346946 166.402601069876 -302.730326753424</t>
  </si>
  <si>
    <t>-616.722734517291 162.027424545167 -386.065659124788</t>
  </si>
  <si>
    <t>-623.454041581943 158.315429411879 -469.606324073114</t>
  </si>
  <si>
    <t>-631.198432772925 153.538035903703 -591.925993603612</t>
  </si>
  <si>
    <t>-617.378938108976 155.653543712525 -669.02828079776</t>
  </si>
  <si>
    <t>-635.580810789882 186.007176616457 -538.946792918081</t>
  </si>
  <si>
    <t>-677.616982678938 334.878615035433 -518.743542839833</t>
  </si>
  <si>
    <t>-786.696611609671 397.128847641573 -266.146730697507</t>
  </si>
  <si>
    <t>-588.005734746053 453.789094357324 -160.032984267915</t>
  </si>
  <si>
    <t>-620.019689928257 125.261625677533 -537.559565858514</t>
  </si>
  <si>
    <t>-409.47550857158 34.0986057621267 -251.956055978859</t>
  </si>
  <si>
    <t>-620.166476744408 263.394576159811 -103.477392516911</t>
  </si>
  <si>
    <t>-618.654045081815 281.282249978165 311.709695684123</t>
  </si>
  <si>
    <t>-626.435177872052 321.054039539694 773.048887101968</t>
  </si>
  <si>
    <t>-473.197947699173 325.940781711154 821.816725368259</t>
  </si>
  <si>
    <t>-535.495139924154 99.0923125008749 -104.061532658945</t>
  </si>
  <si>
    <t>-530.198090780646 90.5849181844364 311.392639142495</t>
  </si>
  <si>
    <t>-559.2724477104 42.7820617510736 770.945361839597</t>
  </si>
  <si>
    <t>-409.826675848666 65.8498330805667 825.878506906731</t>
  </si>
  <si>
    <t>9763-20170724T121027.903998400.bin</t>
  </si>
  <si>
    <t>-577.928144410843 181.232631824263 -102.082935274505</t>
  </si>
  <si>
    <t>-597.376532996662 171.667216361915 -210.654429118615</t>
  </si>
  <si>
    <t>-608.323819722196 166.218386192153 -302.72129247023</t>
  </si>
  <si>
    <t>-616.850464685637 161.856201732709 -386.066301757781</t>
  </si>
  <si>
    <t>-623.451582713638 158.177904703373 -469.61893626128</t>
  </si>
  <si>
    <t>-630.960074148532 153.471486023593 -591.956156597771</t>
  </si>
  <si>
    <t>-616.878266612005 155.860519865293 -669.002933230612</t>
  </si>
  <si>
    <t>-635.537022371215 185.885963461908 -538.96002565257</t>
  </si>
  <si>
    <t>-677.985165458991 334.634000234788 -518.674489578028</t>
  </si>
  <si>
    <t>-787.8262994459 396.560906184175 -266.328468451336</t>
  </si>
  <si>
    <t>-589.441166382436 453.667669463402 -159.882728458696</t>
  </si>
  <si>
    <t>-619.79389547415 125.187097439432 -537.591172139815</t>
  </si>
  <si>
    <t>-409.461559079803 33.9700539491732 -251.937765987048</t>
  </si>
  <si>
    <t>-620.540934542199 263.212962055385 -103.484799389124</t>
  </si>
  <si>
    <t>-618.825034088618 281.241291127032 311.695471928551</t>
  </si>
  <si>
    <t>-626.418777123963 321.126305785073 773.02076961622</t>
  </si>
  <si>
    <t>-473.159983576988 326.076448140776 821.714429781553</t>
  </si>
  <si>
    <t>-535.559893210129 99.1084188358764 -104.050194170016</t>
  </si>
  <si>
    <t>-530.150479905673 90.4911403935671 311.400290239885</t>
  </si>
  <si>
    <t>-559.264798786591 42.6556920289543 770.940062120125</t>
  </si>
  <si>
    <t>-409.705041037406 64.9091647206626 825.899060828039</t>
  </si>
  <si>
    <t>9763-20170724T121027.941096900.bin</t>
  </si>
  <si>
    <t>-578.116318221024 181.253366015967 -102.075338918141</t>
  </si>
  <si>
    <t>-597.574880807063 171.659165423564 -210.64253674825</t>
  </si>
  <si>
    <t>-608.494405423752 166.217106926589 -302.71297911139</t>
  </si>
  <si>
    <t>-616.9802331697 161.871716358052 -386.063123520873</t>
  </si>
  <si>
    <t>-623.524595055201 158.221311556212 -469.621354483238</t>
  </si>
  <si>
    <t>-630.932239412065 153.567659120387 -591.966685698219</t>
  </si>
  <si>
    <t>-616.732142992166 156.084023985038 -668.987715155954</t>
  </si>
  <si>
    <t>-635.603681058127 185.946346349679 -538.956849070314</t>
  </si>
  <si>
    <t>-678.294695139017 334.617714695219 -518.642749843348</t>
  </si>
  <si>
    <t>-788.517565139089 396.210173128715 -266.381156377713</t>
  </si>
  <si>
    <t>-590.351110261602 453.618115306929 -159.690398807198</t>
  </si>
  <si>
    <t>-619.75994057637 125.272952439764 -537.608383170116</t>
  </si>
  <si>
    <t>-409.46229510508 33.8572671609452 -251.798143996241</t>
  </si>
  <si>
    <t>-620.792468408809 263.159930605418 -103.484795503477</t>
  </si>
  <si>
    <t>-618.987352800935 281.264736088692 311.691713269343</t>
  </si>
  <si>
    <t>-626.401337213225 321.155737861171 773.014974472008</t>
  </si>
  <si>
    <t>-473.136919111421 326.152325148602 821.686102029004</t>
  </si>
  <si>
    <t>-535.663336600311 99.1945728582764 -104.049171535964</t>
  </si>
  <si>
    <t>-530.150805837639 90.5974921952566 311.400271151054</t>
  </si>
  <si>
    <t>-559.300454051522 42.7301481414627 770.933747851046</t>
  </si>
  <si>
    <t>-409.815770188821 65.4913610555916 825.888892917818</t>
  </si>
  <si>
    <t>9763-20170724T121028.006951300.bin</t>
  </si>
  <si>
    <t>-578.474535153426 181.24631423441 -102.080060596462</t>
  </si>
  <si>
    <t>-597.995220542907 171.582144004618 -210.629756389489</t>
  </si>
  <si>
    <t>-608.908262317199 166.151002775784 -302.701669243072</t>
  </si>
  <si>
    <t>-617.362073203385 161.840980302297 -386.056972524311</t>
  </si>
  <si>
    <t>-623.847466602356 158.252103296407 -469.622553636846</t>
  </si>
  <si>
    <t>-631.138457561727 153.716147449613 -591.979232765645</t>
  </si>
  <si>
    <t>-616.760041972039 156.432644551206 -668.960429263074</t>
  </si>
  <si>
    <t>-635.939682202019 186.02317194732 -538.937331528452</t>
  </si>
  <si>
    <t>-678.956313375169 334.5832512232 -518.502473470007</t>
  </si>
  <si>
    <t>-789.917896962577 395.600073141997 -266.425095209674</t>
  </si>
  <si>
    <t>-592.220105913294 453.151453363719 -158.944696284713</t>
  </si>
  <si>
    <t>-619.938804214885 125.389927716444 -537.642987196281</t>
  </si>
  <si>
    <t>-409.570677846398 33.8871115265554 -251.679624206279</t>
  </si>
  <si>
    <t>-621.279939107854 263.102083662425 -103.492435575263</t>
  </si>
  <si>
    <t>-619.185289317314 281.336035248617 311.677095744223</t>
  </si>
  <si>
    <t>-626.362427774251 321.184565238912 773.008970797547</t>
  </si>
  <si>
    <t>-473.088264518983 326.218351653728 821.645322448345</t>
  </si>
  <si>
    <t>-535.902605119179 99.2013785991276 -104.050507174544</t>
  </si>
  <si>
    <t>-530.307410991784 90.6578653923825 311.39901569048</t>
  </si>
  <si>
    <t>-559.306901803771 42.6198002866183 770.925327047184</t>
  </si>
  <si>
    <t>-409.759561357548 64.9389505075681 825.891483722705</t>
  </si>
  <si>
    <t>9763-20170724T121028.038060900.bin</t>
  </si>
  <si>
    <t>-578.679148342727 181.286111315622 -102.08512310574</t>
  </si>
  <si>
    <t>-598.235985417944 171.58348581263 -210.624919478238</t>
  </si>
  <si>
    <t>-609.130157464145 166.172932789901 -302.700315732417</t>
  </si>
  <si>
    <t>-617.545507758048 161.901177897631 -386.061318190564</t>
  </si>
  <si>
    <t>-623.970299478844 158.369903064172 -469.633966325588</t>
  </si>
  <si>
    <t>-631.147659576313 153.938820883482 -592.001452536333</t>
  </si>
  <si>
    <t>-616.652819226948 156.752132104386 -668.957191367063</t>
  </si>
  <si>
    <t>-636.03152656437 186.191361727863 -538.933951801764</t>
  </si>
  <si>
    <t>-679.120468512264 334.722140025013 -518.456142847494</t>
  </si>
  <si>
    <t>-790.596267179013 395.487900336539 -266.544903734963</t>
  </si>
  <si>
    <t>-593.188037416679 452.846288348885 -158.431683153729</t>
  </si>
  <si>
    <t>-619.965130640567 125.574554090656 -537.681396053017</t>
  </si>
  <si>
    <t>-409.610844497927 34.2001341954544 -251.876831409078</t>
  </si>
  <si>
    <t>-621.52064053829 263.12643377701 -103.499525412212</t>
  </si>
  <si>
    <t>-619.228756023878 281.405777298585 311.667015347531</t>
  </si>
  <si>
    <t>-626.337474904297 321.190312896014 773.006431304964</t>
  </si>
  <si>
    <t>-473.06043070413 326.217068955547 821.634816685525</t>
  </si>
  <si>
    <t>-536.05617091069 99.2361679349292 -104.056070435277</t>
  </si>
  <si>
    <t>-530.488653604363 90.7701673090073 311.395337440062</t>
  </si>
  <si>
    <t>-559.343427821229 42.672447402487 770.923034864126</t>
  </si>
  <si>
    <t>-409.883048793506 65.6312450972823 825.862319785921</t>
  </si>
  <si>
    <t>9763-20170724T121028.075134400.bin</t>
  </si>
  <si>
    <t>-578.895664623886 181.271640867841 -102.107993886852</t>
  </si>
  <si>
    <t>-598.472248057252 171.545193899972 -210.642120216446</t>
  </si>
  <si>
    <t>-609.342557474658 166.150445810745 -302.721179746471</t>
  </si>
  <si>
    <t>-617.71880732436 161.906980144649 -386.087782327042</t>
  </si>
  <si>
    <t>-624.086423695586 158.417075611718 -469.666492779713</t>
  </si>
  <si>
    <t>-631.160043798384 154.059679289815 -592.042457286243</t>
  </si>
  <si>
    <t>-616.5911362414 156.92570476824 -668.982522094605</t>
  </si>
  <si>
    <t>-636.098986277957 186.277950521921 -538.959122096699</t>
  </si>
  <si>
    <t>-679.177112363319 334.817127193662 -518.42728112027</t>
  </si>
  <si>
    <t>-791.161749092683 395.278053156604 -266.668349490089</t>
  </si>
  <si>
    <t>-594.016920144071 452.253401010176 -157.873985751733</t>
  </si>
  <si>
    <t>-620.01337380492 125.665594223321 -537.730805271309</t>
  </si>
  <si>
    <t>-409.689788317877 34.4348735175654 -251.978892340854</t>
  </si>
  <si>
    <t>-621.756137053713 263.161595511225 -103.520928618809</t>
  </si>
  <si>
    <t>-619.272266803947 281.469031849792 311.643227303491</t>
  </si>
  <si>
    <t>-626.310347552622 321.197008128054 773.003342155183</t>
  </si>
  <si>
    <t>-473.031034850065 326.262102699834 821.620342215145</t>
  </si>
  <si>
    <t>-536.267636180257 99.1453749288917 -104.064120034688</t>
  </si>
  <si>
    <t>-530.663359616798 90.8306561688801 311.389824398391</t>
  </si>
  <si>
    <t>-559.349091931927 42.6222545053224 770.923381380047</t>
  </si>
  <si>
    <t>-409.842064697361 65.2923647018144 825.855567863968</t>
  </si>
  <si>
    <t>9763-20170724T121028.155982400.bin</t>
  </si>
  <si>
    <t>-579.320444019534 180.956758162539 -102.117719886802</t>
  </si>
  <si>
    <t>-598.911224924294 171.217877459474 -210.64811423885</t>
  </si>
  <si>
    <t>-609.73561728184 165.84991021143 -302.734319250486</t>
  </si>
  <si>
    <t>-618.04653667698 161.644439634114 -386.109141610462</t>
  </si>
  <si>
    <t>-624.32414923895 158.205963688287 -469.696773207378</t>
  </si>
  <si>
    <t>-631.238629616626 153.937946173588 -592.085245449263</t>
  </si>
  <si>
    <t>-616.610700475421 156.854839379291 -669.011997773831</t>
  </si>
  <si>
    <t>-636.247804442079 186.116728032028 -538.984685673851</t>
  </si>
  <si>
    <t>-679.316936083446 334.651722701359 -518.412248386598</t>
  </si>
  <si>
    <t>-792.199797996147 394.504859264712 -266.909491431325</t>
  </si>
  <si>
    <t>-595.55014280672 450.795499428714 -156.869622588524</t>
  </si>
  <si>
    <t>-620.161555831339 125.504193006965 -537.779723314939</t>
  </si>
  <si>
    <t>-409.866029235481 34.3361637679911 -251.989751128042</t>
  </si>
  <si>
    <t>-622.107120599565 263.017782393284 -103.547489360154</t>
  </si>
  <si>
    <t>-619.312529970007 281.468148362649 311.608367961952</t>
  </si>
  <si>
    <t>-626.25338080253 321.185788681025 772.989376826034</t>
  </si>
  <si>
    <t>-472.968503296153 326.243642917537 821.589589826449</t>
  </si>
  <si>
    <t>-536.776246924629 98.7104967289533 -104.081121879487</t>
  </si>
  <si>
    <t>-531.470069039737 90.7380561769132 311.383557956444</t>
  </si>
  <si>
    <t>-559.440052523561 42.5855503151108 770.9628043353</t>
  </si>
  <si>
    <t>-409.877415233651 65.1163292449633 825.800697202607</t>
  </si>
  <si>
    <t>9763-20170724T121028.175502300.bin</t>
  </si>
  <si>
    <t>-579.389993456062 180.923855902806 -102.124505295451</t>
  </si>
  <si>
    <t>-598.981395092855 171.185886280089 -210.654900199065</t>
  </si>
  <si>
    <t>-609.806756898188 165.815654875574 -302.740771700422</t>
  </si>
  <si>
    <t>-618.118798263622 161.607451230452 -386.115365954603</t>
  </si>
  <si>
    <t>-624.398011079007 158.165352040771 -469.702853183325</t>
  </si>
  <si>
    <t>-631.31520924655 153.89123277095 -592.09083713928</t>
  </si>
  <si>
    <t>-616.693503380402 156.80082458046 -669.019026481397</t>
  </si>
  <si>
    <t>-636.321710792833 186.073319239893 -538.991917621605</t>
  </si>
  <si>
    <t>-679.375429390252 334.613768880737 -518.41184375338</t>
  </si>
  <si>
    <t>-792.346399855362 394.372834747103 -266.926315108167</t>
  </si>
  <si>
    <t>-595.752130366496 450.547378371989 -156.728217243547</t>
  </si>
  <si>
    <t>-620.238268622511 125.460069839034 -537.784151773725</t>
  </si>
  <si>
    <t>-409.927321149013 34.3149665143749 -252.006396588101</t>
  </si>
  <si>
    <t>-622.159803197658 263.010899004806 -103.553422236265</t>
  </si>
  <si>
    <t>-619.304496132399 281.477736177475 311.601316488049</t>
  </si>
  <si>
    <t>-626.247986356717 321.165525258014 772.988652102048</t>
  </si>
  <si>
    <t>-472.961789955458 326.162434254557 821.591143002038</t>
  </si>
  <si>
    <t>-536.850377615825 98.6645431231073 -104.090849668053</t>
  </si>
  <si>
    <t>-531.702076572123 90.8124075421097 311.3780593119</t>
  </si>
  <si>
    <t>-559.508046342378 42.6906909495074 770.969043276534</t>
  </si>
  <si>
    <t>-409.994156538851 65.6817787854018 825.748877335296</t>
  </si>
  <si>
    <t>9763-20170724T121028.240056600.bin</t>
  </si>
  <si>
    <t>-579.47291415718 180.75869364815 -102.150381506945</t>
  </si>
  <si>
    <t>-599.134338926155 171.013286423933 -210.667457209139</t>
  </si>
  <si>
    <t>-610.016837050501 165.626914101029 -302.745562219515</t>
  </si>
  <si>
    <t>-618.380454090795 161.400358588952 -386.114240847496</t>
  </si>
  <si>
    <t>-624.710987341926 157.93653575765 -469.696838686679</t>
  </si>
  <si>
    <t>-631.703440579307 153.625815329516 -592.07922244931</t>
  </si>
  <si>
    <t>-617.160044500679 156.484978178696 -669.024215168272</t>
  </si>
  <si>
    <t>-636.652307107155 185.830199680061 -538.988481515778</t>
  </si>
  <si>
    <t>-679.519728851697 334.415952584453 -518.40563787531</t>
  </si>
  <si>
    <t>-792.555734604687 393.986352691893 -266.904433945256</t>
  </si>
  <si>
    <t>-596.306489421036 450.353893645373 -156.190840126876</t>
  </si>
  <si>
    <t>-620.618165353869 125.204255104985 -537.769275122719</t>
  </si>
  <si>
    <t>-410.181903897234 34.1554831429573 -252.095628762889</t>
  </si>
  <si>
    <t>-622.168780552151 262.941838746671 -103.569933077617</t>
  </si>
  <si>
    <t>-619.105329561416 281.540583683265 311.577366951688</t>
  </si>
  <si>
    <t>-626.135736045003 321.168299509404 772.97928610141</t>
  </si>
  <si>
    <t>-472.874501835488 326.226999899184 821.654063839124</t>
  </si>
  <si>
    <t>-537.064368737489 98.4723920879169 -104.106538761665</t>
  </si>
  <si>
    <t>-532.25235844882 90.8571996416804 311.370780369282</t>
  </si>
  <si>
    <t>-559.691528147979 42.6350618346414 770.983723486679</t>
  </si>
  <si>
    <t>-410.140234184012 66.0596794146536 825.477206251439</t>
  </si>
  <si>
    <t>9763-20170724T121028.306909600.bin</t>
  </si>
  <si>
    <t>-579.198311969152 180.874758514428 -102.148331719899</t>
  </si>
  <si>
    <t>-599.033674889012 171.070433838389 -210.628384537254</t>
  </si>
  <si>
    <t>-610.048934931406 165.625056787397 -302.687336697673</t>
  </si>
  <si>
    <t>-618.527192208846 161.342355155048 -386.04147527414</t>
  </si>
  <si>
    <t>-624.966964227464 157.816879422666 -469.613252804648</t>
  </si>
  <si>
    <t>-632.112825224115 153.411056054828 -591.983311563474</t>
  </si>
  <si>
    <t>-617.669647440527 156.178765916173 -668.950549323127</t>
  </si>
  <si>
    <t>-636.925206462728 185.675375304214 -538.916274812957</t>
  </si>
  <si>
    <t>-679.368499057518 334.383991840272 -518.378008342013</t>
  </si>
  <si>
    <t>-792.264329625232 394.043774953872 -266.835134234191</t>
  </si>
  <si>
    <t>-596.01238082875 452.967173367378 -157.465403908641</t>
  </si>
  <si>
    <t>-621.029258801117 125.013516567629 -537.660573179945</t>
  </si>
  <si>
    <t>-410.47742937138 34.0659364725991 -252.450881627179</t>
  </si>
  <si>
    <t>-621.760330089077 263.191593108632 -103.574479943674</t>
  </si>
  <si>
    <t>-618.422661170803 281.879536036491 311.566742135922</t>
  </si>
  <si>
    <t>-625.936911625478 321.284032927302 772.998371037995</t>
  </si>
  <si>
    <t>-472.743040060494 326.385878043657 821.880129862085</t>
  </si>
  <si>
    <t>-536.922083169818 98.4138626678291 -104.097191627486</t>
  </si>
  <si>
    <t>-532.494095271845 91.0919393588574 311.389685742249</t>
  </si>
  <si>
    <t>-559.882005608702 42.6111730415469 770.995185305596</t>
  </si>
  <si>
    <t>-410.210109638091 65.9236075762446 825.204644824749</t>
  </si>
  <si>
    <t>9763-20170724T121028.339997500.bin</t>
  </si>
  <si>
    <t>-578.976889393196 181.057999589107 -102.155288302331</t>
  </si>
  <si>
    <t>-598.897683655018 171.240396809017 -210.618469680451</t>
  </si>
  <si>
    <t>-609.985971689441 165.761806615003 -302.666728386254</t>
  </si>
  <si>
    <t>-618.53193453144 161.441476237037 -386.011962228538</t>
  </si>
  <si>
    <t>-625.041053726232 157.870668165685 -469.576544499723</t>
  </si>
  <si>
    <t>-632.290553872102 153.390139219358 -591.937737049471</t>
  </si>
  <si>
    <t>-617.91475007616 156.089375750578 -668.920009270829</t>
  </si>
  <si>
    <t>-637.01866753622 185.696937694465 -538.889099205166</t>
  </si>
  <si>
    <t>-679.271046485993 334.476783106654 -518.427419670715</t>
  </si>
  <si>
    <t>-791.987908314175 394.330804901763 -266.850456121104</t>
  </si>
  <si>
    <t>-595.422143686703 455.075813387042 -159.052062456666</t>
  </si>
  <si>
    <t>-621.20041700141 125.015482668623 -537.604301847673</t>
  </si>
  <si>
    <t>-410.560820720404 34.0045393512503 -252.715267437311</t>
  </si>
  <si>
    <t>-621.378311932222 263.489448270121 -103.581354525757</t>
  </si>
  <si>
    <t>-618.001963493142 282.113383628569 311.562400003492</t>
  </si>
  <si>
    <t>-625.834335917227 321.325287121984 773.005493801298</t>
  </si>
  <si>
    <t>-472.680364570006 326.440726064907 822.010679413256</t>
  </si>
  <si>
    <t>-536.843511681026 98.477911120252 -104.08537276101</t>
  </si>
  <si>
    <t>-532.571333086179 91.2802956004957 311.405380518484</t>
  </si>
  <si>
    <t>-559.975473261319 42.5332726180654 770.996000314353</t>
  </si>
  <si>
    <t>-410.211190876326 65.6192289367946 825.047038777748</t>
  </si>
  <si>
    <t>9763-20170724T121028.404868100.bin</t>
  </si>
  <si>
    <t>-578.329628716985 181.545658266838 -102.125970362598</t>
  </si>
  <si>
    <t>-598.462720632736 171.678969724667 -210.545652522025</t>
  </si>
  <si>
    <t>-609.741620998536 166.13775929815 -302.566783983009</t>
  </si>
  <si>
    <t>-618.466416323041 161.755955730752 -385.890339626952</t>
  </si>
  <si>
    <t>-625.160620740431 158.117553556841 -469.437274310295</t>
  </si>
  <si>
    <t>-632.687826910308 153.531806167955 -591.777886190352</t>
  </si>
  <si>
    <t>-618.485002794363 156.098174118337 -668.796810573702</t>
  </si>
  <si>
    <t>-637.192756712577 185.910519519798 -538.753830826533</t>
  </si>
  <si>
    <t>-678.829692629191 334.870107124607 -518.349444857931</t>
  </si>
  <si>
    <t>-791.638701241557 394.837136355008 -266.840686043396</t>
  </si>
  <si>
    <t>-594.818935163205 454.780378264394 -159.057008609707</t>
  </si>
  <si>
    <t>-621.57714404913 125.177392385612 -537.438087855144</t>
  </si>
  <si>
    <t>-410.521578934007 33.6977594975579 -253.255421431332</t>
  </si>
  <si>
    <t>-620.329222440172 264.227407945115 -103.590148510338</t>
  </si>
  <si>
    <t>-617.011568570909 282.653322582811 311.562934698337</t>
  </si>
  <si>
    <t>-625.574940839501 321.490752704591 773.030549217889</t>
  </si>
  <si>
    <t>-472.523620520317 326.699872775148 822.345568901636</t>
  </si>
  <si>
    <t>-536.621413800408 98.6902699770067 -104.03692152701</t>
  </si>
  <si>
    <t>-532.710288162916 91.6407893079709 311.459899191277</t>
  </si>
  <si>
    <t>-560.138989391438 42.4893958809002 771.018615197465</t>
  </si>
  <si>
    <t>-410.296711320731 65.6795849152118 824.808166039405</t>
  </si>
  <si>
    <t>9763-20170724T121028.439963000.bin</t>
  </si>
  <si>
    <t>-577.932351703896 181.844618662984 -102.105669985067</t>
  </si>
  <si>
    <t>-598.186793354326 171.942982572735 -210.499426849733</t>
  </si>
  <si>
    <t>-609.559790876505 166.389502338561 -302.508418108707</t>
  </si>
  <si>
    <t>-618.366372587693 162.005577754509 -385.823199459308</t>
  </si>
  <si>
    <t>-625.138626350656 158.37283990068 -469.364124111205</t>
  </si>
  <si>
    <t>-632.775381804473 153.803930858471 -591.698631143499</t>
  </si>
  <si>
    <t>-618.67412921686 156.307944244875 -668.738264378058</t>
  </si>
  <si>
    <t>-637.183640402333 186.188039393407 -538.669532738308</t>
  </si>
  <si>
    <t>-678.403317736236 335.259622627514 -518.256558473186</t>
  </si>
  <si>
    <t>-791.520041345507 395.667159087686 -266.991430318072</t>
  </si>
  <si>
    <t>-593.762329377418 452.652058682256 -159.319995286275</t>
  </si>
  <si>
    <t>-621.665176148533 125.429654227785 -537.369083179608</t>
  </si>
  <si>
    <t>-410.276931070375 33.449101657387 -253.421378138287</t>
  </si>
  <si>
    <t>-619.679976206084 264.647675953 -103.588395002442</t>
  </si>
  <si>
    <t>-616.518369476618 282.888395626491 311.574112082296</t>
  </si>
  <si>
    <t>-625.452518258908 321.547602001949 773.042882464803</t>
  </si>
  <si>
    <t>-472.450142047896 326.814877915509 822.503737152002</t>
  </si>
  <si>
    <t>-536.463794203275 98.9114616384541 -103.996940469918</t>
  </si>
  <si>
    <t>-532.808993743132 91.7262941007757 311.499931185073</t>
  </si>
  <si>
    <t>-560.184223209519 42.5107735078373 771.051700640423</t>
  </si>
  <si>
    <t>-410.376610622545 66.0978346578702 824.76506680376</t>
  </si>
  <si>
    <t>9763-20170724T121028.509860600.bin</t>
  </si>
  <si>
    <t>-577.222627026946 182.247589797528 -102.061988815265</t>
  </si>
  <si>
    <t>-597.691287682036 172.302410244963 -210.41152044671</t>
  </si>
  <si>
    <t>-609.239032209184 166.726777384875 -302.397248180233</t>
  </si>
  <si>
    <t>-618.201895337255 162.332486101371 -385.694952749081</t>
  </si>
  <si>
    <t>-625.128198629322 158.697241400155 -469.223102461483</t>
  </si>
  <si>
    <t>-632.987415125189 154.13394699742 -591.543741980333</t>
  </si>
  <si>
    <t>-619.108922538372 156.514803542227 -668.627566419854</t>
  </si>
  <si>
    <t>-637.220411390272 186.535429672636 -538.511050780244</t>
  </si>
  <si>
    <t>-678.039911859017 335.717760526091 -518.104377881569</t>
  </si>
  <si>
    <t>-790.435501317848 397.592852463107 -266.872905626955</t>
  </si>
  <si>
    <t>-590.461384200406 448.023836265688 -160.029049197057</t>
  </si>
  <si>
    <t>-621.857235697034 125.7372667113 -537.229984215241</t>
  </si>
  <si>
    <t>-409.967236913629 32.4793226647535 -253.608657913818</t>
  </si>
  <si>
    <t>-618.528130701021 265.235882044575 -103.562057728879</t>
  </si>
  <si>
    <t>-615.45392715405 283.242514532788 311.611295103818</t>
  </si>
  <si>
    <t>-625.15240897574 321.702775628086 773.080565310159</t>
  </si>
  <si>
    <t>-472.279321641893 327.238831185715 822.91043271056</t>
  </si>
  <si>
    <t>-536.176923412579 99.0333897265209 -103.907614259152</t>
  </si>
  <si>
    <t>-532.691375673725 91.7181245676989 311.588389710743</t>
  </si>
  <si>
    <t>-560.129954715785 42.3929323202178 771.150998779393</t>
  </si>
  <si>
    <t>-410.128031375933 64.5807667002241 824.918479674309</t>
  </si>
  <si>
    <t>9763-20170724T121028.542951600.bin</t>
  </si>
  <si>
    <t>-576.885752757777 182.403120853593 -102.001376940519</t>
  </si>
  <si>
    <t>-597.457796939196 172.420408436708 -210.327869389792</t>
  </si>
  <si>
    <t>-609.084886924485 166.84510024793 -302.303746015112</t>
  </si>
  <si>
    <t>-618.115631893394 162.464774813153 -385.594776677358</t>
  </si>
  <si>
    <t>-625.105057923546 158.856068687856 -469.118802785705</t>
  </si>
  <si>
    <t>-633.050775818205 154.34480261611 -591.435734959094</t>
  </si>
  <si>
    <t>-619.28894280902 156.679366345551 -668.542088037244</t>
  </si>
  <si>
    <t>-637.188756684968 186.738241193507 -538.39052826996</t>
  </si>
  <si>
    <t>-677.819961020527 335.964498251568 -517.961939399852</t>
  </si>
  <si>
    <t>-789.533595676947 398.838706067282 -266.67434424836</t>
  </si>
  <si>
    <t>-587.929956368837 445.249875653421 -161.078428238942</t>
  </si>
  <si>
    <t>-621.939719679387 125.910590454593 -537.137742467598</t>
  </si>
  <si>
    <t>-409.950585718816 32.0263109398063 -253.717429543619</t>
  </si>
  <si>
    <t>-618.017837681302 265.474031180372 -103.518747102053</t>
  </si>
  <si>
    <t>-614.987767394232 283.36598926264 311.659863669965</t>
  </si>
  <si>
    <t>-624.979527829211 321.753123412365 773.111240200211</t>
  </si>
  <si>
    <t>-472.185997725214 327.366014594464 823.175767266322</t>
  </si>
  <si>
    <t>-536.015581025159 99.1403039318493 -103.853121948418</t>
  </si>
  <si>
    <t>-532.663386564648 91.7587471685288 311.642867710062</t>
  </si>
  <si>
    <t>-560.134580673292 42.435825860962 771.205843176999</t>
  </si>
  <si>
    <t>-410.253469436978 65.4303845967243 824.971207553359</t>
  </si>
  <si>
    <t>9763-20170724T121028.577043300.bin</t>
  </si>
  <si>
    <t>-576.520020460974 182.58110030199 -101.956922100029</t>
  </si>
  <si>
    <t>-597.208661434037 172.563240583823 -210.257955910629</t>
  </si>
  <si>
    <t>-608.900283392065 166.986002412515 -302.225543636993</t>
  </si>
  <si>
    <t>-617.975331790493 162.615162154517 -385.512325433897</t>
  </si>
  <si>
    <t>-624.993939649015 159.025662597924 -469.034701101119</t>
  </si>
  <si>
    <t>-632.965331438556 154.551819311408 -591.351283194248</t>
  </si>
  <si>
    <t>-619.305702423288 156.844126573368 -668.47698094517</t>
  </si>
  <si>
    <t>-637.029394649735 186.944305364372 -538.299961255663</t>
  </si>
  <si>
    <t>-677.397643730816 336.250537540095 -517.853433946936</t>
  </si>
  <si>
    <t>-787.926464234669 400.913645153595 -266.495740055581</t>
  </si>
  <si>
    <t>-584.316963883803 441.314565190328 -162.286981729002</t>
  </si>
  <si>
    <t>-621.905796303253 126.085236778983 -537.059619423674</t>
  </si>
  <si>
    <t>-409.968107069626 31.698184249592 -253.986402601108</t>
  </si>
  <si>
    <t>-617.456512602058 265.71243781848 -103.49952400955</t>
  </si>
  <si>
    <t>-614.562329388702 283.515227116187 311.683873629967</t>
  </si>
  <si>
    <t>-624.820200720104 321.83694170612 773.145084321282</t>
  </si>
  <si>
    <t>-472.108224983708 327.613882000477 823.439227871466</t>
  </si>
  <si>
    <t>-535.836009170341 99.291238241598 -103.798997255534</t>
  </si>
  <si>
    <t>-532.661314874271 91.8302812788947 311.696946894876</t>
  </si>
  <si>
    <t>-560.175408987482 42.5438282285311 771.256934415824</t>
  </si>
  <si>
    <t>-410.446001090585 66.5953779108727 824.982625215107</t>
  </si>
  <si>
    <t>9763-20170724T121028.642003500.bin</t>
  </si>
  <si>
    <t>-575.956414794538 182.680867417881 -101.878985044808</t>
  </si>
  <si>
    <t>-596.85829337095 172.613969632755 -210.134594148933</t>
  </si>
  <si>
    <t>-608.604820117384 167.0200411084 -302.094113403136</t>
  </si>
  <si>
    <t>-617.678626063363 162.642601661521 -385.380655332494</t>
  </si>
  <si>
    <t>-624.64397343865 159.049934175356 -468.907258340011</t>
  </si>
  <si>
    <t>-632.479730921642 154.573272476223 -591.232665187651</t>
  </si>
  <si>
    <t>-619.000097443667 156.812146606244 -668.391577534954</t>
  </si>
  <si>
    <t>-636.480875004566 186.997108478628 -538.195547787352</t>
  </si>
  <si>
    <t>-676.454461815428 336.392563040341 -517.709518825394</t>
  </si>
  <si>
    <t>-780.42551962111 405.37327029961 -264.707036768096</t>
  </si>
  <si>
    <t>-571.790866237195 435.851066484739 -167.284154700988</t>
  </si>
  <si>
    <t>-621.601938804088 126.07843282841 -536.919299308095</t>
  </si>
  <si>
    <t>-410.139326429382 31.0344379186115 -254.838055909255</t>
  </si>
  <si>
    <t>-616.61114936625 265.92207513459 -103.438329685894</t>
  </si>
  <si>
    <t>-613.879772363673 283.70430241714 311.7471046108</t>
  </si>
  <si>
    <t>-624.583006650266 321.99675329305 773.188708700073</t>
  </si>
  <si>
    <t>-471.985212284591 327.848243836923 823.819655288717</t>
  </si>
  <si>
    <t>-535.585583505503 99.264535735937 -103.698232469156</t>
  </si>
  <si>
    <t>-532.387303369495 91.9395172989116 311.799922394599</t>
  </si>
  <si>
    <t>-560.169269699634 42.4887145594271 771.353771369168</t>
  </si>
  <si>
    <t>-410.254853839032 65.4153887357902 825.055270285772</t>
  </si>
  <si>
    <t>9763-20170724T121028.706925600.bin</t>
  </si>
  <si>
    <t>-575.575234260681 182.648103016846 -101.800235260218</t>
  </si>
  <si>
    <t>-596.582706199568 172.573126616877 -210.034607729221</t>
  </si>
  <si>
    <t>-608.439915580429 166.973683185741 -301.979617247197</t>
  </si>
  <si>
    <t>-617.622531083808 162.592445113891 -385.254078230525</t>
  </si>
  <si>
    <t>-624.704673016925 158.996397766268 -468.770775122431</t>
  </si>
  <si>
    <t>-632.719814791188 154.513730903956 -591.084269086986</t>
  </si>
  <si>
    <t>-619.51479621687 156.706511845744 -668.291962697072</t>
  </si>
  <si>
    <t>-636.547387532577 186.963211984175 -538.049932955298</t>
  </si>
  <si>
    <t>-676.675016298436 336.330680189192 -517.567612669736</t>
  </si>
  <si>
    <t>-767.026418934552 411.665308526798 -261.169668248293</t>
  </si>
  <si>
    <t>-553.300236251341 432.366293118818 -172.619665276939</t>
  </si>
  <si>
    <t>-621.858249236322 125.998287985878 -536.778263739819</t>
  </si>
  <si>
    <t>-410.810592277535 30.8251545138589 -255.379588435214</t>
  </si>
  <si>
    <t>-616.10449705051 265.931783125855 -103.370438102626</t>
  </si>
  <si>
    <t>-613.664773908544 283.609799057354 311.821255730176</t>
  </si>
  <si>
    <t>-624.449769011215 322.025340517495 773.243086483675</t>
  </si>
  <si>
    <t>-471.907392184644 327.914747235186 824.036447101067</t>
  </si>
  <si>
    <t>-535.327228926619 99.2784739741137 -103.602952118858</t>
  </si>
  <si>
    <t>-531.907220336888 92.0111652562923 311.894476681719</t>
  </si>
  <si>
    <t>-560.127020386868 42.5854467323518 771.423486685479</t>
  </si>
  <si>
    <t>-410.360734401429 66.3464644895664 825.175855285399</t>
  </si>
  <si>
    <t>9763-20170724T121028.741015900.bin</t>
  </si>
  <si>
    <t>-575.415489436792 182.62997715774 -101.769453387291</t>
  </si>
  <si>
    <t>-596.442198489245 172.534074657944 -209.998122108746</t>
  </si>
  <si>
    <t>-608.372049112989 166.941807693472 -301.934170772486</t>
  </si>
  <si>
    <t>-617.641662055015 162.577888986978 -385.199783414527</t>
  </si>
  <si>
    <t>-624.831612664756 159.008882991688 -468.708486096813</t>
  </si>
  <si>
    <t>-633.02617583717 154.577322433395 -591.011948823188</t>
  </si>
  <si>
    <t>-619.952165641176 156.768967635144 -668.24191680494</t>
  </si>
  <si>
    <t>-636.713317849126 187.019517483481 -537.963403741475</t>
  </si>
  <si>
    <t>-676.348386493833 336.520819516829 -517.550800913092</t>
  </si>
  <si>
    <t>-757.148520159429 414.555882213038 -258.783777813613</t>
  </si>
  <si>
    <t>-540.739775018636 429.649823301166 -175.790070256458</t>
  </si>
  <si>
    <t>-622.147557104828 126.024347017596 -536.729204068926</t>
  </si>
  <si>
    <t>-411.119067818173 30.7935910519036 -255.511968406921</t>
  </si>
  <si>
    <t>-615.951897057127 265.893281213597 -103.355037060198</t>
  </si>
  <si>
    <t>-613.588889349043 283.536198095193 311.83854479954</t>
  </si>
  <si>
    <t>-624.441466138848 322.003490255381 773.254463531937</t>
  </si>
  <si>
    <t>-471.898205927136 327.951538685935 824.038297751628</t>
  </si>
  <si>
    <t>-535.145980346389 99.2641280271578 -103.561406706357</t>
  </si>
  <si>
    <t>-531.57666787469 91.9328678487163 311.933649144974</t>
  </si>
  <si>
    <t>-560.027192010143 42.4968092111351 771.45692281172</t>
  </si>
  <si>
    <t>-410.190289891169 65.5241999879922 825.331328786408</t>
  </si>
  <si>
    <t>9763-20170724T121028.805190500.bin</t>
  </si>
  <si>
    <t>-575.141976347551 182.456398572701 -101.708612078746</t>
  </si>
  <si>
    <t>-596.26883369185 172.300058892865 -209.91220716521</t>
  </si>
  <si>
    <t>-608.292806074411 166.690029063032 -301.834881039186</t>
  </si>
  <si>
    <t>-617.649529157188 162.320580677454 -385.090472700487</t>
  </si>
  <si>
    <t>-624.926639698511 158.754531706185 -468.591803464535</t>
  </si>
  <si>
    <t>-633.247781720308 154.334074775544 -590.887082298043</t>
  </si>
  <si>
    <t>-620.44074779572 156.509562798649 -668.162186375297</t>
  </si>
  <si>
    <t>-636.739941541224 186.804314829291 -537.842491764039</t>
  </si>
  <si>
    <t>-675.378887433545 336.592608967413 -517.731092643696</t>
  </si>
  <si>
    <t>-731.16524698115 419.097330659344 -253.800415105616</t>
  </si>
  <si>
    <t>-510.28037619416 426.091598950558 -182.319567069388</t>
  </si>
  <si>
    <t>-622.453103459786 125.743117231485 -536.607319373069</t>
  </si>
  <si>
    <t>-411.653754679122 30.0617017551735 -255.623012931105</t>
  </si>
  <si>
    <t>-615.795484903936 265.665899724398 -103.295938105014</t>
  </si>
  <si>
    <t>-613.654599600026 283.096396851089 311.907902911164</t>
  </si>
  <si>
    <t>-624.534185101452 321.898268906849 773.268595638887</t>
  </si>
  <si>
    <t>-471.93198878529 327.840536269941 823.875676102456</t>
  </si>
  <si>
    <t>-534.786367046519 98.9863184605119 -103.494370571224</t>
  </si>
  <si>
    <t>-530.80046036777 91.979537926482 312.002521233049</t>
  </si>
  <si>
    <t>-559.809100907093 42.4133300913359 771.514797916996</t>
  </si>
  <si>
    <t>-409.993562422607 64.8648041853605 825.691131691766</t>
  </si>
  <si>
    <t>9763-20170724T121028.839279700.bin</t>
  </si>
  <si>
    <t>-575.240340374586 182.357182300178 -101.707945607113</t>
  </si>
  <si>
    <t>-596.373064423438 172.19130230503 -209.909453350599</t>
  </si>
  <si>
    <t>-608.420593183866 166.568166419022 -301.828296173126</t>
  </si>
  <si>
    <t>-617.805585942595 162.185280284365 -385.080128353625</t>
  </si>
  <si>
    <t>-625.117541699307 158.60190860855 -468.577497212058</t>
  </si>
  <si>
    <t>-633.496528236759 154.150793629018 -590.867684942239</t>
  </si>
  <si>
    <t>-620.861424962024 156.313781051045 -668.17166434307</t>
  </si>
  <si>
    <t>-636.868753066227 186.656232919646 -537.836941568485</t>
  </si>
  <si>
    <t>-674.803120388601 336.643576086633 -517.810125097813</t>
  </si>
  <si>
    <t>-716.533458307297 420.189176430956 -251.619809636789</t>
  </si>
  <si>
    <t>-493.967453623441 423.254365816647 -185.260886539105</t>
  </si>
  <si>
    <t>-622.771014645636 125.551539481892 -536.578827092522</t>
  </si>
  <si>
    <t>-412.182861498116 29.5825029987448 -255.749340393786</t>
  </si>
  <si>
    <t>-615.931683011551 265.585150695129 -103.282609961153</t>
  </si>
  <si>
    <t>-613.972321369426 282.829762115161 311.92985147022</t>
  </si>
  <si>
    <t>-624.630992890317 321.767832907836 773.273635308848</t>
  </si>
  <si>
    <t>-471.972841759286 327.58317754772 823.726582055771</t>
  </si>
  <si>
    <t>-534.899648786731 98.8828210484749 -103.469802814892</t>
  </si>
  <si>
    <t>-530.605169989231 91.8597608021068 312.023668464647</t>
  </si>
  <si>
    <t>-559.736851774745 42.4513453000034 771.529107404171</t>
  </si>
  <si>
    <t>-409.934277258446 64.6607470567631 825.840773541338</t>
  </si>
  <si>
    <t>9763-20170724T121028.909049200.bin</t>
  </si>
  <si>
    <t>-575.840179102428 182.366915463173 -101.711842867052</t>
  </si>
  <si>
    <t>-596.878482923335 172.253900298949 -209.93669524229</t>
  </si>
  <si>
    <t>-608.904680141674 166.616540758364 -301.857402384886</t>
  </si>
  <si>
    <t>-618.295440802191 162.19867353733 -385.106590700068</t>
  </si>
  <si>
    <t>-625.637617618253 158.554550952537 -468.598854691786</t>
  </si>
  <si>
    <t>-634.088093525219 153.985177038666 -590.87974764775</t>
  </si>
  <si>
    <t>-621.818382489643 156.173877821375 -668.241841224529</t>
  </si>
  <si>
    <t>-637.193073400563 186.595035918134 -537.89681284812</t>
  </si>
  <si>
    <t>-673.21498616162 337.075598786822 -517.942142895897</t>
  </si>
  <si>
    <t>-685.331542143772 417.350610310008 -247.779686657591</t>
  </si>
  <si>
    <t>-460.343633565767 417.942241903518 -190.085413079868</t>
  </si>
  <si>
    <t>-623.567111814635 125.385384025553 -536.551107422951</t>
  </si>
  <si>
    <t>-413.4774316034 28.53549518557 -255.828705780763</t>
  </si>
  <si>
    <t>-616.310241407528 265.590290436129 -103.3240615526</t>
  </si>
  <si>
    <t>-614.716374715402 282.692832847176 311.895842352429</t>
  </si>
  <si>
    <t>-624.852118711467 321.49722901147 773.260691087191</t>
  </si>
  <si>
    <t>-472.071106880115 327.216119117307 823.35147120655</t>
  </si>
  <si>
    <t>-535.616719785 98.8911051211567 -103.469629403887</t>
  </si>
  <si>
    <t>-530.693436097619 91.4873400012216 312.010369542689</t>
  </si>
  <si>
    <t>-559.638802231197 42.5108971611382 771.552581183073</t>
  </si>
  <si>
    <t>-409.993989915655 65.3664797116323 826.030643907313</t>
  </si>
  <si>
    <t>9763-20170724T121028.941138500.bin</t>
  </si>
  <si>
    <t>-576.071749163129 182.346460108314 -101.725244483577</t>
  </si>
  <si>
    <t>-597.052594292026 172.291270572045 -209.966589643018</t>
  </si>
  <si>
    <t>-609.061879298395 166.630004066663 -301.888037205425</t>
  </si>
  <si>
    <t>-618.45306939041 162.164732793611 -385.134709284998</t>
  </si>
  <si>
    <t>-625.811840699117 158.446109480701 -468.622131073757</t>
  </si>
  <si>
    <t>-634.30570714974 153.737793401876 -590.894939261786</t>
  </si>
  <si>
    <t>-622.241008800488 155.954944855364 -668.288317709012</t>
  </si>
  <si>
    <t>-637.275259024051 186.433337595367 -537.956948941188</t>
  </si>
  <si>
    <t>-672.374066584786 337.102744529157 -517.927226730679</t>
  </si>
  <si>
    <t>-670.012886885359 414.067945055927 -246.542978825656</t>
  </si>
  <si>
    <t>-444.406434520289 414.014772543165 -191.313839977297</t>
  </si>
  <si>
    <t>-623.882058094628 125.17423352222 -536.52847216858</t>
  </si>
  <si>
    <t>-414.242269870644 28.0262521145644 -256.038431710667</t>
  </si>
  <si>
    <t>-616.298136332172 265.717384789484 -103.37157240462</t>
  </si>
  <si>
    <t>-614.92878713232 282.625685298799 311.857069864665</t>
  </si>
  <si>
    <t>-624.94281214898 321.401646001197 773.239069315445</t>
  </si>
  <si>
    <t>-472.106846460303 327.024491672541 823.172837716795</t>
  </si>
  <si>
    <t>-536.03628044284 98.6630311165004 -103.472432273808</t>
  </si>
  <si>
    <t>-530.85555436088 91.3485356790507 312.005921858116</t>
  </si>
  <si>
    <t>-559.599098507138 42.5435499810878 771.576803112192</t>
  </si>
  <si>
    <t>-410.020893215267 65.6709315553594 826.123198554414</t>
  </si>
  <si>
    <t>9763-20170724T121028.974726000.bin</t>
  </si>
  <si>
    <t>-576.242715099069 182.368742890726 -101.753475391269</t>
  </si>
  <si>
    <t>-597.184392722133 172.365022091865 -210.007159027952</t>
  </si>
  <si>
    <t>-609.172915196136 166.698218146895 -301.93102962096</t>
  </si>
  <si>
    <t>-618.5528507242 162.21199368938 -385.1777056306</t>
  </si>
  <si>
    <t>-625.908347428182 158.45431585925 -468.663799710627</t>
  </si>
  <si>
    <t>-634.406598214569 153.669899548569 -590.933252931852</t>
  </si>
  <si>
    <t>-622.540533206922 155.970661179675 -668.354965021974</t>
  </si>
  <si>
    <t>-637.264789283558 186.421941337424 -538.02399184717</t>
  </si>
  <si>
    <t>-671.3142612456 337.31237101721 -517.824713908175</t>
  </si>
  <si>
    <t>-655.057267109924 410.217105697358 -245.796908097102</t>
  </si>
  <si>
    <t>-429.070331532685 410.327954346153 -192.145932698716</t>
  </si>
  <si>
    <t>-624.090481472972 125.116532679195 -536.540795893763</t>
  </si>
  <si>
    <t>-415.162617191315 27.8353421301742 -256.397845459298</t>
  </si>
  <si>
    <t>-616.205730615278 265.920003332816 -103.427825940912</t>
  </si>
  <si>
    <t>-615.05152110761 282.59423446866 311.810932372434</t>
  </si>
  <si>
    <t>-625.000145668948 321.330850728966 773.214737474498</t>
  </si>
  <si>
    <t>-472.127755326974 326.874665930305 823.045512702808</t>
  </si>
  <si>
    <t>-536.546656503332 98.5147040836755 -103.465639218598</t>
  </si>
  <si>
    <t>-531.052686751042 91.1033585394998 312.007066075785</t>
  </si>
  <si>
    <t>-559.554000270263 42.5524783416261 771.617429078187</t>
  </si>
  <si>
    <t>-410.004329681947 65.6941926326494 826.236001132667</t>
  </si>
  <si>
    <t>9763-20170724T121029.038400100.bin</t>
  </si>
  <si>
    <t>-576.531438296669 182.909851481143 -101.766370834111</t>
  </si>
  <si>
    <t>-597.386421243858 172.988847548917 -210.044529903018</t>
  </si>
  <si>
    <t>-609.312688107123 167.326811055944 -301.976679122142</t>
  </si>
  <si>
    <t>-618.644731365133 162.825401230675 -385.228078970508</t>
  </si>
  <si>
    <t>-625.960353414543 159.028208258715 -468.715823529601</t>
  </si>
  <si>
    <t>-634.410026394907 154.160601253701 -590.985187673737</t>
  </si>
  <si>
    <t>-622.944312658017 156.816720063955 -668.455833985435</t>
  </si>
  <si>
    <t>-637.047881516104 186.999037993025 -538.11823495263</t>
  </si>
  <si>
    <t>-669.02468703377 338.306663218877 -517.660069439494</t>
  </si>
  <si>
    <t>-629.642404130638 403.563963373217 -246.055327758622</t>
  </si>
  <si>
    <t>-403.5900538396 403.580500363682 -192.6805873572</t>
  </si>
  <si>
    <t>-624.356861965254 125.593966612274 -536.550718346413</t>
  </si>
  <si>
    <t>-417.503721846199 28.7529047715389 -256.959854563467</t>
  </si>
  <si>
    <t>-615.954651704019 266.905195220972 -103.555767999322</t>
  </si>
  <si>
    <t>-615.35885398837 282.85261499988 311.712731532731</t>
  </si>
  <si>
    <t>-625.068786710009 321.338971190361 773.168515803644</t>
  </si>
  <si>
    <t>-472.145318391256 326.758214995866 822.856407899296</t>
  </si>
  <si>
    <t>-537.352851770511 98.7950987675404 -103.398495876242</t>
  </si>
  <si>
    <t>-531.467578288975 90.6302536235512 312.054616832639</t>
  </si>
  <si>
    <t>-559.423492668811 42.5219559549182 771.755756443744</t>
  </si>
  <si>
    <t>-409.847582547701 65.1395753170345 826.521956840938</t>
  </si>
  <si>
    <t>9763-20170724T121029.104564500.bin</t>
  </si>
  <si>
    <t>-576.631404024789 183.424726738204 -101.826763111194</t>
  </si>
  <si>
    <t>-597.54579302874 173.504646246993 -210.093338798103</t>
  </si>
  <si>
    <t>-609.350837147596 167.858499829124 -302.042329867982</t>
  </si>
  <si>
    <t>-618.504964363312 163.37652122822 -385.314349554905</t>
  </si>
  <si>
    <t>-625.571483968332 159.593705908274 -468.824222744888</t>
  </si>
  <si>
    <t>-633.578338520423 154.736210806727 -591.123968655158</t>
  </si>
  <si>
    <t>-622.501164395282 158.0608680947 -668.625338414119</t>
  </si>
  <si>
    <t>-636.039621089539 187.643074250386 -538.29112521251</t>
  </si>
  <si>
    <t>-665.260307575716 339.508580360333 -517.664677931947</t>
  </si>
  <si>
    <t>-611.740483209606 397.931012405626 -246.923091522208</t>
  </si>
  <si>
    <t>-386.171911186007 397.299041172213 -191.543000382273</t>
  </si>
  <si>
    <t>-624.09042243632 126.091945459714 -536.628755042346</t>
  </si>
  <si>
    <t>-419.887284997808 29.9409162683439 -256.954930129456</t>
  </si>
  <si>
    <t>-615.573798221339 267.962075184364 -103.69989144074</t>
  </si>
  <si>
    <t>-615.639663726988 283.190108932165 311.596033387768</t>
  </si>
  <si>
    <t>-625.181145977692 321.355105222592 773.101786244864</t>
  </si>
  <si>
    <t>-472.192734366083 326.398670635492 822.629031648549</t>
  </si>
  <si>
    <t>-537.942757485367 98.6171362394211 -103.345070440926</t>
  </si>
  <si>
    <t>-531.993860584499 90.5822020536652 312.109673111651</t>
  </si>
  <si>
    <t>-559.417001353756 42.7602642818529 771.864180462535</t>
  </si>
  <si>
    <t>-409.945602978333 65.8838671120111 826.7040917784</t>
  </si>
  <si>
    <t>9763-20170724T121029.140660200.bin</t>
  </si>
  <si>
    <t>-576.848175176649 183.698195435293 -101.86367963271</t>
  </si>
  <si>
    <t>-597.742707701295 173.83101389635 -210.139143769784</t>
  </si>
  <si>
    <t>-609.463849270859 168.204240153192 -302.099847851171</t>
  </si>
  <si>
    <t>-618.516488558028 163.731185971344 -385.383451236731</t>
  </si>
  <si>
    <t>-625.455259045115 159.943441807176 -468.903899212607</t>
  </si>
  <si>
    <t>-633.246965745046 155.060792672897 -591.216535733342</t>
  </si>
  <si>
    <t>-622.353391667367 158.710375920005 -668.729318884845</t>
  </si>
  <si>
    <t>-635.611243538626 188.014543926858 -538.408264222858</t>
  </si>
  <si>
    <t>-663.352200618692 340.147958915878 -517.743906029074</t>
  </si>
  <si>
    <t>-606.085816630095 395.880603803308 -247.20172497222</t>
  </si>
  <si>
    <t>-380.82347588932 394.940317416639 -190.593202320285</t>
  </si>
  <si>
    <t>-624.044828466254 126.391914487972 -536.685199585034</t>
  </si>
  <si>
    <t>-421.248960279254 30.2762077899629 -256.75120136763</t>
  </si>
  <si>
    <t>-615.399743463381 268.447432795248 -103.771031889753</t>
  </si>
  <si>
    <t>-615.781696229973 283.393169759854 311.534948613257</t>
  </si>
  <si>
    <t>-625.222330562326 321.36811261533 773.068773435886</t>
  </si>
  <si>
    <t>-472.208202281203 326.367983078984 822.520785877784</t>
  </si>
  <si>
    <t>-538.592512231498 98.770637275823 -103.309435970644</t>
  </si>
  <si>
    <t>-532.246833663691 90.7045095890567 312.138802331998</t>
  </si>
  <si>
    <t>-559.404648422599 42.7598788811806 771.919350656306</t>
  </si>
  <si>
    <t>-409.850780561751 65.3019370967479 826.776674674097</t>
  </si>
  <si>
    <t>9763-20170724T121029.204842500.bin</t>
  </si>
  <si>
    <t>-577.198846124848 183.845819763577 -101.885636536564</t>
  </si>
  <si>
    <t>-598.049930343132 174.174391110585 -210.187007700819</t>
  </si>
  <si>
    <t>-609.655004901651 168.627410355166 -302.167399663804</t>
  </si>
  <si>
    <t>-618.57632959677 164.197690133684 -385.46764568846</t>
  </si>
  <si>
    <t>-625.356435345755 160.41782949729 -469.001283308454</t>
  </si>
  <si>
    <t>-632.888107866833 155.505248187337 -591.328995321086</t>
  </si>
  <si>
    <t>-622.243981603052 159.661794435614 -668.850814203799</t>
  </si>
  <si>
    <t>-635.0150337971 188.534748191906 -538.557990884219</t>
  </si>
  <si>
    <t>-660.323013415143 341.105037853405 -517.901585954093</t>
  </si>
  <si>
    <t>-600.254259289979 391.59255838939 -246.93781316731</t>
  </si>
  <si>
    <t>-375.68115718661 389.963423261227 -187.669070807153</t>
  </si>
  <si>
    <t>-624.15155192471 126.786798734397 -536.74719155026</t>
  </si>
  <si>
    <t>-424.304014509707 30.3632093198612 -256.059982357519</t>
  </si>
  <si>
    <t>-614.826083445381 269.114973137731 -103.862904461085</t>
  </si>
  <si>
    <t>-615.949304107967 283.701220961343 311.454539281678</t>
  </si>
  <si>
    <t>-625.275824709761 321.328138154291 773.030863465887</t>
  </si>
  <si>
    <t>-472.22577226477 326.079904250761 822.395907898436</t>
  </si>
  <si>
    <t>-539.838104255737 98.3106454073027 -103.276491819559</t>
  </si>
  <si>
    <t>-532.692259601246 90.6078061825101 312.165768767225</t>
  </si>
  <si>
    <t>-559.386045347911 42.800352921156 772.03126467278</t>
  </si>
  <si>
    <t>-409.735571710053 64.6301368004101 826.913188993864</t>
  </si>
  <si>
    <t>9763-20170724T121029.241933200.bin</t>
  </si>
  <si>
    <t>-577.155771996848 183.897903121507 -101.880288075904</t>
  </si>
  <si>
    <t>-598.033312196503 174.304315214255 -210.183429244426</t>
  </si>
  <si>
    <t>-609.606382320351 168.805993080897 -302.170770269987</t>
  </si>
  <si>
    <t>-618.478694779661 164.416876982601 -385.478363023855</t>
  </si>
  <si>
    <t>-625.189144900919 160.669933454233 -469.019147960382</t>
  </si>
  <si>
    <t>-632.596626029856 155.796674663487 -591.356069274509</t>
  </si>
  <si>
    <t>-621.989148082158 160.157779315183 -668.871704622153</t>
  </si>
  <si>
    <t>-634.62640664855 188.835249712717 -538.586970341187</t>
  </si>
  <si>
    <t>-658.901043320596 341.55757357133 -517.843560421327</t>
  </si>
  <si>
    <t>-599.769742694498 390.110295235813 -246.320603473245</t>
  </si>
  <si>
    <t>-375.524540812903 388.125559704712 -185.833614032166</t>
  </si>
  <si>
    <t>-624.066072437411 127.035002738744 -536.764545941337</t>
  </si>
  <si>
    <t>-425.328309747629 30.4107266514845 -255.733826701331</t>
  </si>
  <si>
    <t>-614.340262303536 269.446879215642 -103.89592459037</t>
  </si>
  <si>
    <t>-615.886807807806 283.832217133205 311.427226082586</t>
  </si>
  <si>
    <t>-625.289458354549 321.287733472862 773.023124458075</t>
  </si>
  <si>
    <t>-472.22881959862 325.889666810495 822.369605390144</t>
  </si>
  <si>
    <t>-540.223109941471 98.1401699428652 -103.255578193485</t>
  </si>
  <si>
    <t>-532.994641070135 90.571520399667 312.187605939552</t>
  </si>
  <si>
    <t>-559.363097302327 42.8104670135376 772.095857731538</t>
  </si>
  <si>
    <t>-409.759787582234 64.9400647585762 826.986165610513</t>
  </si>
  <si>
    <t>9763-20170724T121029.276032000.bin</t>
  </si>
  <si>
    <t>-577.075411867475 184.043743024043 -101.864113907807</t>
  </si>
  <si>
    <t>-598.003825028712 174.522955281819 -210.163894679707</t>
  </si>
  <si>
    <t>-609.564214042487 169.081977588023 -302.156255429053</t>
  </si>
  <si>
    <t>-618.404193819259 164.745240192569 -385.470044262555</t>
  </si>
  <si>
    <t>-625.060818601139 161.048801419911 -469.017363994746</t>
  </si>
  <si>
    <t>-632.365939507503 156.246791671971 -591.363144628585</t>
  </si>
  <si>
    <t>-621.734605194165 160.821265452409 -668.863318503809</t>
  </si>
  <si>
    <t>-634.323968811407 189.273749751932 -538.584173333427</t>
  </si>
  <si>
    <t>-657.801941425463 342.090745261146 -517.665769807841</t>
  </si>
  <si>
    <t>-600.78031389851 389.593620720141 -245.506602580183</t>
  </si>
  <si>
    <t>-376.761176751985 386.832927699046 -184.217775952231</t>
  </si>
  <si>
    <t>-623.997132412797 127.43369082173 -536.773511021916</t>
  </si>
  <si>
    <t>-426.198600228314 30.599320273953 -255.471966582548</t>
  </si>
  <si>
    <t>-613.808773746837 269.821211749702 -103.914226451093</t>
  </si>
  <si>
    <t>-615.705714638226 284.017803638487 311.413924039402</t>
  </si>
  <si>
    <t>-625.28780681272 321.236238715392 773.024331486035</t>
  </si>
  <si>
    <t>-472.22459220786 325.762953424469 822.369840133392</t>
  </si>
  <si>
    <t>-540.645586638159 98.1720803115495 -103.209094624999</t>
  </si>
  <si>
    <t>-533.207003082478 90.6433288964367 312.23114954999</t>
  </si>
  <si>
    <t>-559.353502278539 42.8934594711202 772.157458265402</t>
  </si>
  <si>
    <t>-409.847280295168 65.6560031454951 827.053591291519</t>
  </si>
  <si>
    <t>9763-20170724T121029.340227700.bin</t>
  </si>
  <si>
    <t>-576.800171673817 184.437479993908 -101.822069618843</t>
  </si>
  <si>
    <t>-597.914446360314 174.983932797263 -210.091644828021</t>
  </si>
  <si>
    <t>-609.546932758268 169.691995426602 -302.083536364037</t>
  </si>
  <si>
    <t>-618.416825572242 165.53028150534 -385.403118475253</t>
  </si>
  <si>
    <t>-625.065376325176 162.046303161349 -468.960183302233</t>
  </si>
  <si>
    <t>-632.315706988402 157.593893080588 -591.322644180966</t>
  </si>
  <si>
    <t>-621.508992136178 162.696691152349 -668.765358442498</t>
  </si>
  <si>
    <t>-634.163204636174 190.491945569234 -538.45898363589</t>
  </si>
  <si>
    <t>-656.487773226395 343.378359311113 -516.895919444003</t>
  </si>
  <si>
    <t>-604.729288578808 389.95900993789 -243.52832373542</t>
  </si>
  <si>
    <t>-381.038381789779 386.506466560469 -181.086338583182</t>
  </si>
  <si>
    <t>-624.105471710267 128.603163960369 -536.803039862194</t>
  </si>
  <si>
    <t>-427.46105166185 31.3091780104376 -255.175773138577</t>
  </si>
  <si>
    <t>-612.905303921323 270.540432015734 -103.910754689632</t>
  </si>
  <si>
    <t>-615.079662353414 284.340085131231 311.429387647975</t>
  </si>
  <si>
    <t>-625.249722373889 321.126729265419 773.055104475225</t>
  </si>
  <si>
    <t>-472.199054697975 325.643558117827 822.440486303825</t>
  </si>
  <si>
    <t>-541.013870536334 98.2448796516805 -103.137401210603</t>
  </si>
  <si>
    <t>-533.306867401039 90.8391267658781 312.300174455885</t>
  </si>
  <si>
    <t>-559.291691800519 42.9478288896823 772.263246950735</t>
  </si>
  <si>
    <t>-409.708953567186 65.0790140463957 827.209153418075</t>
  </si>
  <si>
    <t>9763-20170724T121029.408026800.bin</t>
  </si>
  <si>
    <t>-576.490371413198 185.206449124915 -101.79179827222</t>
  </si>
  <si>
    <t>-597.764606925471 175.739933343214 -210.029076331665</t>
  </si>
  <si>
    <t>-609.538492140909 170.59884306381 -302.011523415154</t>
  </si>
  <si>
    <t>-618.534438048356 166.64185795319 -385.327422460159</t>
  </si>
  <si>
    <t>-625.30440175148 163.430279983608 -468.885795081286</t>
  </si>
  <si>
    <t>-632.723961765833 159.452230145925 -591.254289390355</t>
  </si>
  <si>
    <t>-621.679884576876 165.224200609848 -668.616680038555</t>
  </si>
  <si>
    <t>-634.485458287801 192.147141841025 -538.261972961112</t>
  </si>
  <si>
    <t>-656.360697322772 344.951679193201 -515.740903917072</t>
  </si>
  <si>
    <t>-608.799991745675 390.402227849237 -241.421966953209</t>
  </si>
  <si>
    <t>-384.96380491431 386.274546195362 -179.544294252205</t>
  </si>
  <si>
    <t>-624.451144886145 130.248565794107 -536.858131108682</t>
  </si>
  <si>
    <t>-427.955410976454 32.6090609391838 -255.618599151516</t>
  </si>
  <si>
    <t>-612.271706965138 271.478881316628 -103.885366316415</t>
  </si>
  <si>
    <t>-614.435236896604 284.7229069085 311.472910076777</t>
  </si>
  <si>
    <t>-625.221491069203 321.028081673399 773.095921996205</t>
  </si>
  <si>
    <t>-472.186693863179 325.554014183644 822.529515879642</t>
  </si>
  <si>
    <t>-541.031539357718 98.8560688505163 -103.058174617364</t>
  </si>
  <si>
    <t>-533.145001693192 91.5170432941627 312.377180130394</t>
  </si>
  <si>
    <t>-559.226324047314 43.0451091767238 772.315440433613</t>
  </si>
  <si>
    <t>-409.590359144151 64.6482338844894 827.326378403502</t>
  </si>
  <si>
    <t>9763-20170724T121029.441114000.bin</t>
  </si>
  <si>
    <t>-576.272712994262 185.550902186645 -101.765171431203</t>
  </si>
  <si>
    <t>-597.618559394789 176.081912005578 -209.988157431956</t>
  </si>
  <si>
    <t>-609.471459488072 171.029804983195 -301.96537293333</t>
  </si>
  <si>
    <t>-618.543767701046 167.190518733246 -385.278544631113</t>
  </si>
  <si>
    <t>-625.393245795174 164.135890632541 -468.83625977861</t>
  </si>
  <si>
    <t>-632.931226070185 160.430246950637 -591.206044413791</t>
  </si>
  <si>
    <t>-621.769269241835 166.567765781011 -668.523319678893</t>
  </si>
  <si>
    <t>-634.680897583409 193.000846721542 -538.136820306783</t>
  </si>
  <si>
    <t>-656.576486902326 345.740919494426 -515.154554017878</t>
  </si>
  <si>
    <t>-610.435331227984 390.496720470557 -240.479240430609</t>
  </si>
  <si>
    <t>-386.380265581062 385.947011209797 -179.428767704619</t>
  </si>
  <si>
    <t>-624.566344321912 131.111840579083 -536.885687776062</t>
  </si>
  <si>
    <t>-427.798690194837 33.4311247776195 -256.230246774759</t>
  </si>
  <si>
    <t>-611.996823101542 271.79601017958 -103.847609552073</t>
  </si>
  <si>
    <t>-614.235543832548 284.923011115863 311.51401285364</t>
  </si>
  <si>
    <t>-625.225917253382 320.979281556443 773.117244596019</t>
  </si>
  <si>
    <t>-472.191560737237 325.426538466831 822.559502123228</t>
  </si>
  <si>
    <t>-540.822661102168 99.1272949481599 -103.050712865639</t>
  </si>
  <si>
    <t>-533.015008722814 91.8426262479675 312.38704880799</t>
  </si>
  <si>
    <t>-559.168331335731 43.0100447606321 772.319187815942</t>
  </si>
  <si>
    <t>-409.46692818381 64.0687658213808 827.362957732651</t>
  </si>
  <si>
    <t>9763-20170724T121029.503816300.bin</t>
  </si>
  <si>
    <t>-575.941959159512 186.418374532973 -101.742374366261</t>
  </si>
  <si>
    <t>-597.415773169549 176.941033134422 -209.939242196601</t>
  </si>
  <si>
    <t>-609.427718675885 172.064903870528 -301.905299588458</t>
  </si>
  <si>
    <t>-618.658952851021 168.459848614612 -385.211549607247</t>
  </si>
  <si>
    <t>-625.680305392618 165.718379659771 -468.765894513551</t>
  </si>
  <si>
    <t>-633.480413554579 162.559727633858 -591.134619233689</t>
  </si>
  <si>
    <t>-622.199909998272 169.362724970717 -668.378814026706</t>
  </si>
  <si>
    <t>-635.259465286672 194.869216991497 -537.906856134357</t>
  </si>
  <si>
    <t>-657.530206244347 347.421898843403 -514.048583850371</t>
  </si>
  <si>
    <t>-612.855030704041 391.129736181239 -238.962541073418</t>
  </si>
  <si>
    <t>-388.309455900465 384.701837161951 -179.915840777357</t>
  </si>
  <si>
    <t>-624.856055504285 133.022656706884 -536.973650053357</t>
  </si>
  <si>
    <t>-427.217900612619 35.9627005711689 -257.990989293112</t>
  </si>
  <si>
    <t>-611.677607584278 272.56418536198 -103.800481362981</t>
  </si>
  <si>
    <t>-614.021318711099 285.274703682011 311.573510752643</t>
  </si>
  <si>
    <t>-625.21381526671 320.893181868704 773.163909181342</t>
  </si>
  <si>
    <t>-472.188932257967 325.370398720025 822.63303565555</t>
  </si>
  <si>
    <t>-540.489965535605 100.119630825252 -103.052474637185</t>
  </si>
  <si>
    <t>-532.731007773784 92.7068582502666 312.383945696638</t>
  </si>
  <si>
    <t>-559.113345448344 43.1464604607818 772.250455516285</t>
  </si>
  <si>
    <t>-409.510928891858 64.8390506468684 827.317325755284</t>
  </si>
  <si>
    <t>9763-20170724T121029.541917300.bin</t>
  </si>
  <si>
    <t>-575.796550745617 186.744534905496 -101.74283293124</t>
  </si>
  <si>
    <t>-597.335493581111 177.262057051565 -209.92630330252</t>
  </si>
  <si>
    <t>-609.424996505337 172.479832386468 -301.887177999173</t>
  </si>
  <si>
    <t>-618.732236832331 168.999959338359 -385.190162713687</t>
  </si>
  <si>
    <t>-625.834305623709 166.425336767067 -468.743072296915</t>
  </si>
  <si>
    <t>-633.755758684099 163.5572658115 -591.111107396805</t>
  </si>
  <si>
    <t>-622.458645970466 170.645113984924 -668.327403856007</t>
  </si>
  <si>
    <t>-635.549492128266 195.728634728712 -537.800530428823</t>
  </si>
  <si>
    <t>-657.943011749908 348.198360148111 -513.48411687885</t>
  </si>
  <si>
    <t>-613.966030326342 391.457504278712 -238.214640313905</t>
  </si>
  <si>
    <t>-389.163563847872 384.08237558566 -180.266374117344</t>
  </si>
  <si>
    <t>-625.010309015756 133.9027061249 -537.033607036734</t>
  </si>
  <si>
    <t>-426.683787403636 37.1650424436589 -258.824384838694</t>
  </si>
  <si>
    <t>-611.593349247259 272.842312562762 -103.782846676853</t>
  </si>
  <si>
    <t>-613.966332669583 285.43437001456 311.594571451738</t>
  </si>
  <si>
    <t>-625.22097422721 320.871099745549 773.188088462104</t>
  </si>
  <si>
    <t>-472.198151385164 325.245330026526 822.672324621753</t>
  </si>
  <si>
    <t>-540.28948191294 100.444659578775 -103.073157214961</t>
  </si>
  <si>
    <t>-532.48146022944 93.0346693977426 312.362458228756</t>
  </si>
  <si>
    <t>-559.072171744753 43.1541307417622 772.193130220747</t>
  </si>
  <si>
    <t>-409.38491518509 64.1874144315586 827.285522907711</t>
  </si>
  <si>
    <t>9763-20170724T121029.574506600.bin</t>
  </si>
  <si>
    <t>-575.633398997554 187.059209418109 -101.750473242012</t>
  </si>
  <si>
    <t>-597.240675133942 177.570660433395 -209.919800458636</t>
  </si>
  <si>
    <t>-609.389887742915 172.873023454326 -301.877232650467</t>
  </si>
  <si>
    <t>-618.749054662693 169.504923083022 -385.179054459008</t>
  </si>
  <si>
    <t>-625.899665013677 167.07819768718 -468.732167839873</t>
  </si>
  <si>
    <t>-633.887042716207 164.465843742815 -591.101576181297</t>
  </si>
  <si>
    <t>-622.558436272355 171.79803167499 -668.290360713902</t>
  </si>
  <si>
    <t>-635.703018952676 196.516986020446 -537.719354273233</t>
  </si>
  <si>
    <t>-658.185985665242 348.917552512552 -513.036104124383</t>
  </si>
  <si>
    <t>-615.004468422521 391.430986388631 -237.524649058867</t>
  </si>
  <si>
    <t>-389.959642746412 383.112925107725 -180.655109439273</t>
  </si>
  <si>
    <t>-625.061557829967 134.707040596866 -537.094459622544</t>
  </si>
  <si>
    <t>-425.997634163943 38.2411349695815 -259.596843355544</t>
  </si>
  <si>
    <t>-611.50774253221 273.112685397034 -103.76103782696</t>
  </si>
  <si>
    <t>-613.922770232025 285.585955219958 311.61971076103</t>
  </si>
  <si>
    <t>-625.252851900231 320.81233387954 773.210147755209</t>
  </si>
  <si>
    <t>-472.224967359114 324.960040663823 822.698305174247</t>
  </si>
  <si>
    <t>-540.04747767626 100.793937979839 -103.1118272545</t>
  </si>
  <si>
    <t>-532.343147483611 93.3495499672608 312.325135534237</t>
  </si>
  <si>
    <t>-559.033723259255 43.1637938727799 772.12214430245</t>
  </si>
  <si>
    <t>-409.345266866003 64.1382185490929 827.233256849109</t>
  </si>
  <si>
    <t>9763-20170724T121029.642191400.bin</t>
  </si>
  <si>
    <t>-575.144856520961 187.615785931906 -101.830003850573</t>
  </si>
  <si>
    <t>-596.732289108028 178.19546585771 -210.009265300022</t>
  </si>
  <si>
    <t>-608.938198631718 173.612080409917 -301.964817507522</t>
  </si>
  <si>
    <t>-618.376578373086 170.371243544552 -385.262824047243</t>
  </si>
  <si>
    <t>-625.633697143895 168.09880493344 -468.811094994329</t>
  </si>
  <si>
    <t>-633.805710436988 165.743243729586 -591.173600624102</t>
  </si>
  <si>
    <t>-622.398925445596 173.42627163933 -668.316745266456</t>
  </si>
  <si>
    <t>-635.600836579204 197.671995381337 -537.717399104592</t>
  </si>
  <si>
    <t>-658.060624746053 349.971171005426 -512.430985851423</t>
  </si>
  <si>
    <t>-616.735055141967 390.894775745729 -236.394709685903</t>
  </si>
  <si>
    <t>-391.609579474516 380.371980719284 -180.213606137437</t>
  </si>
  <si>
    <t>-624.838968782532 135.88164944334 -537.246617785507</t>
  </si>
  <si>
    <t>-424.540237580102 40.1480565958354 -260.809468003869</t>
  </si>
  <si>
    <t>-611.018104686151 273.50538718496 -103.754439337575</t>
  </si>
  <si>
    <t>-613.734425555233 285.842732332374 311.628548191373</t>
  </si>
  <si>
    <t>-625.289684517987 320.735969850462 773.233611610189</t>
  </si>
  <si>
    <t>-472.256877672746 324.903791580306 822.704890250851</t>
  </si>
  <si>
    <t>-539.543842028678 101.517610552416 -103.22504355501</t>
  </si>
  <si>
    <t>-532.03263566792 93.9826912388507 312.213729929905</t>
  </si>
  <si>
    <t>-559.007114632521 43.322019662229 771.949841521707</t>
  </si>
  <si>
    <t>-409.374779654603 64.6842236703831 827.064725480099</t>
  </si>
  <si>
    <t>9763-20170724T121029.674779900.bin</t>
  </si>
  <si>
    <t>-574.784633340286 187.78549170526 -101.856447235496</t>
  </si>
  <si>
    <t>-596.367296065098 178.403121109165 -210.039917405764</t>
  </si>
  <si>
    <t>-608.617157933576 173.866624250591 -301.992146115483</t>
  </si>
  <si>
    <t>-618.114036049717 170.676624678952 -385.285317649247</t>
  </si>
  <si>
    <t>-625.448706504236 168.46358858038 -468.828419097588</t>
  </si>
  <si>
    <t>-633.754340157637 166.205979845045 -591.183759690292</t>
  </si>
  <si>
    <t>-622.310734757673 173.986298354976 -668.311750108614</t>
  </si>
  <si>
    <t>-635.501441634834 198.090391287009 -537.699196894602</t>
  </si>
  <si>
    <t>-657.898260622438 350.360651540536 -512.178468415883</t>
  </si>
  <si>
    <t>-617.72055749724 390.657262753376 -235.880534860028</t>
  </si>
  <si>
    <t>-392.676746833348 379.21218098788 -179.552858970894</t>
  </si>
  <si>
    <t>-624.718242356734 136.303187966817 -537.29130569731</t>
  </si>
  <si>
    <t>-423.992703865286 41.0206362052013 -261.26421809136</t>
  </si>
  <si>
    <t>-610.638613146583 273.663886936557 -103.76051164598</t>
  </si>
  <si>
    <t>-613.543260638367 285.90722082103 311.623959543998</t>
  </si>
  <si>
    <t>-625.298345199362 320.675991234656 773.242747497301</t>
  </si>
  <si>
    <t>-472.265004242958 324.84261802143 822.712406291152</t>
  </si>
  <si>
    <t>-539.199425695207 101.687660294937 -103.284665006434</t>
  </si>
  <si>
    <t>-531.814307660811 94.1055786596944 312.155572584518</t>
  </si>
  <si>
    <t>-558.952218357292 43.2560413013953 771.863694086646</t>
  </si>
  <si>
    <t>-409.220972808085 63.8486000684968 827.002990189744</t>
  </si>
  <si>
    <t>9763-20170724T121029.754119500.bin</t>
  </si>
  <si>
    <t>-573.789887727897 188.223010672909 -101.934692556318</t>
  </si>
  <si>
    <t>-595.332102844502 178.903836201398 -210.131687493275</t>
  </si>
  <si>
    <t>-607.700901053521 174.475577435131 -302.073239016163</t>
  </si>
  <si>
    <t>-617.365815819456 171.410539151423 -385.351737941211</t>
  </si>
  <si>
    <t>-624.927785037676 169.351984423003 -468.87845012256</t>
  </si>
  <si>
    <t>-633.629720084058 167.355405460589 -591.210920448986</t>
  </si>
  <si>
    <t>-622.170562967639 175.200620119737 -668.329920055486</t>
  </si>
  <si>
    <t>-635.169845874023 199.131344651348 -537.655678255906</t>
  </si>
  <si>
    <t>-657.326019493111 351.337344251566 -511.585376780622</t>
  </si>
  <si>
    <t>-619.364139355376 390.255756543629 -234.776961794888</t>
  </si>
  <si>
    <t>-394.436359010573 377.108229218671 -178.357486589934</t>
  </si>
  <si>
    <t>-624.452888143823 137.331716184055 -537.409380567145</t>
  </si>
  <si>
    <t>-423.148706479586 42.6151072317798 -262.031998959582</t>
  </si>
  <si>
    <t>-609.509868423804 274.097463769793 -103.802717756231</t>
  </si>
  <si>
    <t>-612.913091009261 285.977474619633 311.588556504737</t>
  </si>
  <si>
    <t>-625.282726237309 320.603606587932 773.243586984813</t>
  </si>
  <si>
    <t>-472.262382057618 324.753218849013 822.754973423527</t>
  </si>
  <si>
    <t>-538.350265141087 102.202760322334 -103.41500412375</t>
  </si>
  <si>
    <t>-531.481544861971 94.2777948837052 312.027639636559</t>
  </si>
  <si>
    <t>-558.925841619287 43.4086581444287 771.623038523195</t>
  </si>
  <si>
    <t>-409.338762587482 65.026486379237 826.760903154382</t>
  </si>
  <si>
    <t>9763-20170724T121029.776178900.bin</t>
  </si>
  <si>
    <t>-573.223973950216 188.337010227356 -101.972033886838</t>
  </si>
  <si>
    <t>-594.744021455793 179.066133205056 -210.177702426053</t>
  </si>
  <si>
    <t>-607.173973650079 174.711543076583 -302.114272607041</t>
  </si>
  <si>
    <t>-616.925968092228 171.729007005369 -385.385755936595</t>
  </si>
  <si>
    <t>-624.606080813777 169.770857122199 -468.90419321231</t>
  </si>
  <si>
    <t>-633.514227131922 167.941468262926 -591.224375898143</t>
  </si>
  <si>
    <t>-622.063257572088 175.804871535742 -668.342800348348</t>
  </si>
  <si>
    <t>-634.938659072432 199.648564902492 -537.625066895951</t>
  </si>
  <si>
    <t>-656.831962856307 351.846161498492 -511.263790863055</t>
  </si>
  <si>
    <t>-620.079565243884 390.045550482664 -234.192128986382</t>
  </si>
  <si>
    <t>-395.168792921081 376.503049855071 -177.798216389125</t>
  </si>
  <si>
    <t>-624.272119209659 137.839915023535 -537.477586705532</t>
  </si>
  <si>
    <t>-422.860763250385 43.3345553364759 -262.43753004911</t>
  </si>
  <si>
    <t>-608.81903566129 274.191870207075 -103.805458689364</t>
  </si>
  <si>
    <t>-612.533975151429 285.957903921847 311.586355691353</t>
  </si>
  <si>
    <t>-625.282899366363 320.557217199248 773.240670614449</t>
  </si>
  <si>
    <t>-472.268519631428 324.57909608515 822.781163943583</t>
  </si>
  <si>
    <t>-537.913616406752 102.282381330165 -103.47667937881</t>
  </si>
  <si>
    <t>-531.163288266207 94.2329661850245 311.965564156156</t>
  </si>
  <si>
    <t>-558.867299638744 43.3265931227677 771.58433360902</t>
  </si>
  <si>
    <t>-409.137143444749 63.8313290079652 826.759094638456</t>
  </si>
  <si>
    <t>9763-20170724T121029.839867900.bin</t>
  </si>
  <si>
    <t>-571.97198587878 188.488098272743 -101.93883028002</t>
  </si>
  <si>
    <t>-593.480585447883 179.321264217473 -210.155502713287</t>
  </si>
  <si>
    <t>-605.984503932315 175.101428100415 -302.088501630865</t>
  </si>
  <si>
    <t>-615.836527433827 172.265570031197 -385.353350466999</t>
  </si>
  <si>
    <t>-623.648708480268 170.479315991382 -468.863305348339</t>
  </si>
  <si>
    <t>-632.784109449094 168.930699791849 -591.170549900991</t>
  </si>
  <si>
    <t>-621.313277358656 176.846059750197 -668.280673557169</t>
  </si>
  <si>
    <t>-634.036630210722 200.526992027535 -537.501845131942</t>
  </si>
  <si>
    <t>-655.470695138813 352.70838022353 -510.648435463346</t>
  </si>
  <si>
    <t>-621.417625121379 390.081153671446 -233.119554732358</t>
  </si>
  <si>
    <t>-396.548837653376 375.397175343059 -176.844026113169</t>
  </si>
  <si>
    <t>-623.514489604074 138.693402133379 -537.504613591715</t>
  </si>
  <si>
    <t>-422.303408674158 43.9860740367619 -263.196345049596</t>
  </si>
  <si>
    <t>-607.309874220752 274.379196121751 -103.75762868129</t>
  </si>
  <si>
    <t>-611.708686680244 285.889847991791 311.634626328082</t>
  </si>
  <si>
    <t>-625.254850578906 320.494227362722 773.246680575362</t>
  </si>
  <si>
    <t>-472.261473157841 324.632494445832 822.84234653937</t>
  </si>
  <si>
    <t>-536.920984784502 102.410999988679 -103.469480495508</t>
  </si>
  <si>
    <t>-530.350653152397 94.2508527519572 311.973447459266</t>
  </si>
  <si>
    <t>-558.793527121354 43.3724003790662 771.545189749562</t>
  </si>
  <si>
    <t>-409.124606964448 64.2050529114242 826.763152539093</t>
  </si>
  <si>
    <t>9763-20170724T121029.904127400.bin</t>
  </si>
  <si>
    <t>-570.443017173179 188.623125834339 -101.883084799191</t>
  </si>
  <si>
    <t>-591.985873675594 179.548956802169 -210.100761277327</t>
  </si>
  <si>
    <t>-604.529603590434 175.46096540665 -302.034365893721</t>
  </si>
  <si>
    <t>-614.421868459521 172.770680274346 -385.299163092345</t>
  </si>
  <si>
    <t>-622.277287320482 171.154941419959 -468.808593078918</t>
  </si>
  <si>
    <t>-631.478470441166 169.883515785768 -591.114074634116</t>
  </si>
  <si>
    <t>-619.975828785542 177.864306866243 -668.21285628005</t>
  </si>
  <si>
    <t>-632.61602828162 201.372576650741 -537.379813925059</t>
  </si>
  <si>
    <t>-653.42070045755 353.539583654744 -509.998963594003</t>
  </si>
  <si>
    <t>-622.344931135682 390.993334773751 -232.131971443392</t>
  </si>
  <si>
    <t>-397.687485644878 374.880452358513 -175.405234972632</t>
  </si>
  <si>
    <t>-622.266119319019 139.510274703557 -537.5152719622</t>
  </si>
  <si>
    <t>-421.508426854654 44.7624186401686 -264.378383297177</t>
  </si>
  <si>
    <t>-605.377404394119 274.607661276215 -103.703846170478</t>
  </si>
  <si>
    <t>-610.671688302017 285.908506178019 311.683706721141</t>
  </si>
  <si>
    <t>-625.212491908956 320.422658478533 773.269230401638</t>
  </si>
  <si>
    <t>-472.243927523276 324.756231817106 822.924541195274</t>
  </si>
  <si>
    <t>-535.805715496665 102.464141551379 -103.43668373779</t>
  </si>
  <si>
    <t>-529.389930747965 94.0951373899215 312.004525010336</t>
  </si>
  <si>
    <t>-558.726098211457 43.3531420278393 771.512193377594</t>
  </si>
  <si>
    <t>-409.127393350924 64.626203708297 826.752613593544</t>
  </si>
  <si>
    <t>9763-20170724T121029.940223100.bin</t>
  </si>
  <si>
    <t>-569.659958591003 188.658079896291 -101.842328848011</t>
  </si>
  <si>
    <t>-591.221952038734 179.595855294323 -210.057123509982</t>
  </si>
  <si>
    <t>-603.774056984178 175.561294456457 -301.991984202126</t>
  </si>
  <si>
    <t>-613.670866042977 172.938577222792 -385.258394278087</t>
  </si>
  <si>
    <t>-621.526740577972 171.410282280572 -468.769454316399</t>
  </si>
  <si>
    <t>-630.72369958516 170.288328716907 -591.076777516951</t>
  </si>
  <si>
    <t>-619.188599496325 178.319744918881 -668.165344552473</t>
  </si>
  <si>
    <t>-631.825858616278 201.718072966041 -537.306873144503</t>
  </si>
  <si>
    <t>-652.546488499293 353.869550534732 -509.751417671199</t>
  </si>
  <si>
    <t>-622.913990337793 391.226680891333 -231.713730505512</t>
  </si>
  <si>
    <t>-398.29147705494 374.910657127463 -174.906894687337</t>
  </si>
  <si>
    <t>-621.550388032215 139.843413545233 -537.512004055461</t>
  </si>
  <si>
    <t>-420.993586977185 45.0054549883537 -264.859385847131</t>
  </si>
  <si>
    <t>-604.347206104292 274.734059704935 -103.692224335035</t>
  </si>
  <si>
    <t>-610.125761598524 285.814316974893 311.694848450305</t>
  </si>
  <si>
    <t>-625.188074295153 320.405963144093 773.26931930221</t>
  </si>
  <si>
    <t>-472.232979619549 324.823112454044 822.958561750098</t>
  </si>
  <si>
    <t>-535.280487481671 102.377188382526 -103.394205740662</t>
  </si>
  <si>
    <t>-528.940444170329 93.8488109056566 312.044926483398</t>
  </si>
  <si>
    <t>-558.690478464163 43.2907444051823 771.513563993053</t>
  </si>
  <si>
    <t>-408.999229881737 63.8331970319471 826.779716220348</t>
  </si>
  <si>
    <t>9763-20170724T121030.004924400.bin</t>
  </si>
  <si>
    <t>-568.142124023211 188.72001014424 -101.804447556238</t>
  </si>
  <si>
    <t>-589.627577554715 179.708713214524 -210.038738067115</t>
  </si>
  <si>
    <t>-602.195980551828 175.768083186809 -301.975322323187</t>
  </si>
  <si>
    <t>-612.141036694189 173.259771813808 -385.239662715741</t>
  </si>
  <si>
    <t>-620.07785402631 171.874837087844 -468.745407274418</t>
  </si>
  <si>
    <t>-629.428239858331 170.998161363808 -591.043216098353</t>
  </si>
  <si>
    <t>-617.873854913845 179.083453135625 -668.123142455175</t>
  </si>
  <si>
    <t>-630.382708558941 202.333120293917 -537.215312256195</t>
  </si>
  <si>
    <t>-651.019614958432 354.445786394641 -509.400000591744</t>
  </si>
  <si>
    <t>-624.492129170918 391.855424159601 -231.056065313171</t>
  </si>
  <si>
    <t>-399.908418309857 375.490040579204 -174.109825762234</t>
  </si>
  <si>
    <t>-620.26809502197 140.432461961849 -537.544799391457</t>
  </si>
  <si>
    <t>-420.22254323204 44.9382857327314 -265.285442477881</t>
  </si>
  <si>
    <t>-602.326825198971 274.981060579322 -103.698230576651</t>
  </si>
  <si>
    <t>-609.197644192246 285.690249539623 311.682002035</t>
  </si>
  <si>
    <t>-625.146117056433 320.403425885566 773.244227280207</t>
  </si>
  <si>
    <t>-472.220683133842 324.899817548411 823.018054570101</t>
  </si>
  <si>
    <t>-534.210556287811 102.236706844421 -103.255214893234</t>
  </si>
  <si>
    <t>-528.266449997286 93.2380776933437 312.179847663261</t>
  </si>
  <si>
    <t>-558.635177831729 43.1857990006754 771.607066554138</t>
  </si>
  <si>
    <t>-408.92747679619 63.5948512488917 826.878134113719</t>
  </si>
  <si>
    <t>9763-20170724T121030.037998500.bin</t>
  </si>
  <si>
    <t>-567.306678735699 188.758396904507 -101.780512027484</t>
  </si>
  <si>
    <t>-588.645864141815 179.823086228701 -210.050053439458</t>
  </si>
  <si>
    <t>-601.173373198148 175.9442023815 -301.994949962598</t>
  </si>
  <si>
    <t>-611.116004706417 173.495406478169 -385.261194525229</t>
  </si>
  <si>
    <t>-619.084800164662 172.175211352075 -468.765080683334</t>
  </si>
  <si>
    <t>-628.519991541704 171.399824276177 -591.056900718517</t>
  </si>
  <si>
    <t>-616.948620204649 179.493560097069 -668.133472600447</t>
  </si>
  <si>
    <t>-629.39457799761 202.697145951655 -537.205700032804</t>
  </si>
  <si>
    <t>-650.04619588308 354.803062007295 -509.363440579919</t>
  </si>
  <si>
    <t>-625.410885867367 392.466831716163 -230.879685434331</t>
  </si>
  <si>
    <t>-400.922286612776 375.885048553034 -173.622258016988</t>
  </si>
  <si>
    <t>-619.36524100293 140.782911622674 -537.586857495855</t>
  </si>
  <si>
    <t>-419.618839597985 44.9854032523201 -265.466767490348</t>
  </si>
  <si>
    <t>-601.248492601519 275.098615199973 -103.695711098768</t>
  </si>
  <si>
    <t>-608.809027627723 285.632947350969 311.67696927984</t>
  </si>
  <si>
    <t>-625.12778438283 320.404501453856 773.233007036565</t>
  </si>
  <si>
    <t>-472.214728907924 324.833679891436 823.05066500331</t>
  </si>
  <si>
    <t>-533.595492447263 102.270934532105 -103.200262738282</t>
  </si>
  <si>
    <t>-528.031782222367 92.8578460911026 312.230902175714</t>
  </si>
  <si>
    <t>-558.649499459021 43.202698397339 771.670451912391</t>
  </si>
  <si>
    <t>-409.006256841985 64.2247928963568 826.886206870736</t>
  </si>
  <si>
    <t>9763-20170724T121030.105691100.bin</t>
  </si>
  <si>
    <t>-565.482359498596 188.9871051382 -101.671334861525</t>
  </si>
  <si>
    <t>-586.488145881857 180.163678641758 -210.015248350143</t>
  </si>
  <si>
    <t>-598.927131425826 176.361823503682 -301.975259581037</t>
  </si>
  <si>
    <t>-608.869286961137 173.984855679402 -385.243762981806</t>
  </si>
  <si>
    <t>-616.917194929821 172.740360731471 -468.741234608908</t>
  </si>
  <si>
    <t>-626.555582392818 172.084156610886 -591.017989864978</t>
  </si>
  <si>
    <t>-614.963564199393 180.138942597128 -668.095431978294</t>
  </si>
  <si>
    <t>-627.261339738702 203.341760732026 -537.141295785057</t>
  </si>
  <si>
    <t>-648.021890163158 355.445365086061 -509.387298119425</t>
  </si>
  <si>
    <t>-627.108974418851 393.878965888142 -230.704662677732</t>
  </si>
  <si>
    <t>-402.874165137687 376.669267097059 -172.643339338726</t>
  </si>
  <si>
    <t>-617.391355281324 141.402386484413 -537.586769883421</t>
  </si>
  <si>
    <t>-418.143883207618 45.2016108655389 -265.81645246425</t>
  </si>
  <si>
    <t>-599.086486999989 275.379446055495 -103.691608372008</t>
  </si>
  <si>
    <t>-607.9316670625 285.626072638225 311.662913320353</t>
  </si>
  <si>
    <t>-625.071103126559 320.414400328359 773.208234739509</t>
  </si>
  <si>
    <t>-472.197400285301 325.051479948141 823.127590889711</t>
  </si>
  <si>
    <t>-532.145765664052 102.435668855956 -103.060428907682</t>
  </si>
  <si>
    <t>-527.652167941082 91.780595502813 312.353654255507</t>
  </si>
  <si>
    <t>-558.87366939032 43.278992537332 771.828301273941</t>
  </si>
  <si>
    <t>-409.065691833924 64.3197216081257 826.5885544076</t>
  </si>
  <si>
    <t>9763-20170724T121030.146799200.bin</t>
  </si>
  <si>
    <t>-564.62630224478 188.971797181327 -101.629947759548</t>
  </si>
  <si>
    <t>-585.512908740015 180.212744194808 -210.002139611961</t>
  </si>
  <si>
    <t>-597.922374515247 176.447879907374 -301.967628618582</t>
  </si>
  <si>
    <t>-607.867552538487 174.101368233691 -385.236647726781</t>
  </si>
  <si>
    <t>-615.948470133435 172.884380705601 -468.73131599051</t>
  </si>
  <si>
    <t>-625.668371725494 172.266198069664 -591.001752607492</t>
  </si>
  <si>
    <t>-614.049197296907 180.287494159317 -668.078837340085</t>
  </si>
  <si>
    <t>-626.301663550362 203.512930980477 -537.11767295067</t>
  </si>
  <si>
    <t>-647.156528162757 355.626584385503 -509.462279757331</t>
  </si>
  <si>
    <t>-627.952695716089 394.202995282177 -230.676126910949</t>
  </si>
  <si>
    <t>-403.838072715577 376.740876551578 -172.22769623446</t>
  </si>
  <si>
    <t>-616.505102051392 141.561829006145 -537.583387408288</t>
  </si>
  <si>
    <t>-417.403362041576 45.2985722912481 -265.97396281722</t>
  </si>
  <si>
    <t>-598.047026430343 275.47404077306 -103.672936002259</t>
  </si>
  <si>
    <t>-607.440682642657 285.543636408049 311.67385523568</t>
  </si>
  <si>
    <t>-625.027390766022 320.411322825178 773.202895561834</t>
  </si>
  <si>
    <t>-472.180359153709 325.06028394332 823.202941367195</t>
  </si>
  <si>
    <t>-531.48703308759 102.244105331841 -103.014136335059</t>
  </si>
  <si>
    <t>-527.506955904181 91.1527242542729 312.393842292992</t>
  </si>
  <si>
    <t>-559.066823849629 43.2883400371591 771.899097302225</t>
  </si>
  <si>
    <t>-409.031526547548 63.6762306334538 826.282744986474</t>
  </si>
  <si>
    <t>9763-20170724T121030.207969500.bin</t>
  </si>
  <si>
    <t>-563.093826857992 188.908056069222 -101.580407642862</t>
  </si>
  <si>
    <t>-583.810770077444 180.303669746308 -209.99749187871</t>
  </si>
  <si>
    <t>-596.153828903087 176.619204234655 -301.975327976635</t>
  </si>
  <si>
    <t>-606.072507421043 174.330613791839 -385.249008470226</t>
  </si>
  <si>
    <t>-614.160787901348 173.157029322919 -468.743501571623</t>
  </si>
  <si>
    <t>-623.929518128515 172.58797297689 -591.010376747209</t>
  </si>
  <si>
    <t>-612.245984337425 180.470094364098 -668.091933127284</t>
  </si>
  <si>
    <t>-624.444357150264 203.828089505337 -537.121355379768</t>
  </si>
  <si>
    <t>-645.441382687687 355.985654707907 -509.785968967592</t>
  </si>
  <si>
    <t>-629.801286208243 394.609482918489 -230.783834598251</t>
  </si>
  <si>
    <t>-405.875770248975 376.67379636376 -171.75691242321</t>
  </si>
  <si>
    <t>-614.841896159492 141.846895564506 -537.600201489234</t>
  </si>
  <si>
    <t>-415.941270924211 45.3189285506382 -266.107532402783</t>
  </si>
  <si>
    <t>-596.06068306277 275.627567935477 -103.611142608315</t>
  </si>
  <si>
    <t>-606.473212088387 285.388449896685 311.718734912539</t>
  </si>
  <si>
    <t>-624.966858343841 320.435321687473 773.199568365404</t>
  </si>
  <si>
    <t>-472.166730224088 325.185341000528 823.333275043218</t>
  </si>
  <si>
    <t>-530.450064522793 101.953799679168 -102.941689951432</t>
  </si>
  <si>
    <t>-526.907865955243 90.3732927106048 312.45687553462</t>
  </si>
  <si>
    <t>-559.519332093867 43.3261294553286 772.024896485583</t>
  </si>
  <si>
    <t>-409.080049757083 63.2034671726256 825.473148873414</t>
  </si>
  <si>
    <t>9763-20170724T121030.240054800.bin</t>
  </si>
  <si>
    <t>-562.527650689704 188.785961277895 -101.551453794018</t>
  </si>
  <si>
    <t>-583.145425399061 180.261645794295 -209.993690186303</t>
  </si>
  <si>
    <t>-595.432489026049 176.606165204758 -301.980299539048</t>
  </si>
  <si>
    <t>-605.313425999108 174.330365892964 -385.258787785594</t>
  </si>
  <si>
    <t>-613.377292718356 173.156120540327 -468.755706185737</t>
  </si>
  <si>
    <t>-623.125448473063 172.572036721757 -591.024033061057</t>
  </si>
  <si>
    <t>-611.407827551793 180.341899669143 -668.111981829157</t>
  </si>
  <si>
    <t>-623.60010677673 203.826493901475 -537.142997033506</t>
  </si>
  <si>
    <t>-644.7299276966 355.999756567017 -509.996399862407</t>
  </si>
  <si>
    <t>-630.948561041292 394.628435368703 -230.896935092394</t>
  </si>
  <si>
    <t>-407.144118248545 376.517419400133 -171.46587955058</t>
  </si>
  <si>
    <t>-614.095953561168 141.830225820641 -537.604600105211</t>
  </si>
  <si>
    <t>-415.312733257734 45.1409463304728 -266.122950866981</t>
  </si>
  <si>
    <t>-595.220714137409 275.692224384322 -103.580981031075</t>
  </si>
  <si>
    <t>-606.033020699464 285.298263825715 311.742270613766</t>
  </si>
  <si>
    <t>-624.948053088634 320.438067495694 773.196721334317</t>
  </si>
  <si>
    <t>-472.17027593279 325.147973423421 823.402234343002</t>
  </si>
  <si>
    <t>-530.138319889365 101.67067389109 -102.918424958067</t>
  </si>
  <si>
    <t>-526.665459166815 90.052131852583 312.479643177548</t>
  </si>
  <si>
    <t>-559.78459459864 43.3596542657633 772.070803161799</t>
  </si>
  <si>
    <t>-409.055920102716 62.4500275791261 824.98821355693</t>
  </si>
  <si>
    <t>9763-20170724T121030.304230800.bin</t>
  </si>
  <si>
    <t>-561.468941761455 188.919552783437 -101.471910344424</t>
  </si>
  <si>
    <t>-581.865016157945 180.467013766794 -209.961705147888</t>
  </si>
  <si>
    <t>-594.074903417658 176.816523056318 -301.958586098798</t>
  </si>
  <si>
    <t>-603.932605520633 174.528517078109 -385.239665317334</t>
  </si>
  <si>
    <t>-612.019946782679 173.325491827286 -468.733961247562</t>
  </si>
  <si>
    <t>-621.854679833101 172.682266603277 -590.99500895883</t>
  </si>
  <si>
    <t>-610.117104081295 180.191018844027 -668.105748919958</t>
  </si>
  <si>
    <t>-622.190629286733 203.978250098703 -537.136816692268</t>
  </si>
  <si>
    <t>-643.306000684443 356.211436105656 -510.344435565413</t>
  </si>
  <si>
    <t>-633.176064171397 395.228337616164 -231.142619519973</t>
  </si>
  <si>
    <t>-409.778207877407 376.479529272232 -170.39399750465</t>
  </si>
  <si>
    <t>-612.887926544933 141.95094382551 -537.558977954327</t>
  </si>
  <si>
    <t>-414.252359128586 45.0017280815259 -265.820728336264</t>
  </si>
  <si>
    <t>-593.735588790109 275.896565289554 -103.535903225919</t>
  </si>
  <si>
    <t>-605.448060604352 285.255735464729 311.76862571361</t>
  </si>
  <si>
    <t>-624.925073623294 320.490363551292 773.185669033938</t>
  </si>
  <si>
    <t>-472.186651566059 325.101335995385 823.519906444998</t>
  </si>
  <si>
    <t>-529.504129182584 101.805956616364 -102.785052195974</t>
  </si>
  <si>
    <t>-526.434224004997 89.7623262417956 312.604057001764</t>
  </si>
  <si>
    <t>-560.146049755303 43.4496967246828 772.186303326015</t>
  </si>
  <si>
    <t>-409.106468534745 62.2318217438128 824.321561638122</t>
  </si>
  <si>
    <t>9763-20170724T121030.337318300.bin</t>
  </si>
  <si>
    <t>-560.959276720075 189.107816358572 -101.41129313552</t>
  </si>
  <si>
    <t>-581.251499133005 180.691458500567 -209.923377405142</t>
  </si>
  <si>
    <t>-593.411787353899 177.055994158569 -301.927489904846</t>
  </si>
  <si>
    <t>-603.240715359982 174.777277075872 -385.212122766076</t>
  </si>
  <si>
    <t>-611.315385279892 173.579342219283 -468.707718819102</t>
  </si>
  <si>
    <t>-621.149494497367 172.93973434118 -590.968876636031</t>
  </si>
  <si>
    <t>-609.373736934355 180.351666541992 -668.083107876425</t>
  </si>
  <si>
    <t>-621.454302397107 204.238684367986 -537.11233367674</t>
  </si>
  <si>
    <t>-642.568579061831 356.490065603643 -510.446403763093</t>
  </si>
  <si>
    <t>-634.035597705972 395.768626090301 -231.227796189311</t>
  </si>
  <si>
    <t>-410.844060379573 376.773974292445 -169.800809067838</t>
  </si>
  <si>
    <t>-612.214447257208 142.202064375586 -537.531094070152</t>
  </si>
  <si>
    <t>-413.69864004919 45.1848950896922 -265.558033345969</t>
  </si>
  <si>
    <t>-593.078603022593 276.09823286517 -103.50648012342</t>
  </si>
  <si>
    <t>-605.221604342334 285.326797266453 311.788606926387</t>
  </si>
  <si>
    <t>-624.923434579231 320.530753447583 773.178226517029</t>
  </si>
  <si>
    <t>-472.201046603862 325.153118938309 823.560131359027</t>
  </si>
  <si>
    <t>-529.087098019683 102.009636712886 -102.694083720336</t>
  </si>
  <si>
    <t>-526.352038534553 89.6788129958854 312.688995153864</t>
  </si>
  <si>
    <t>-560.226962830609 43.4897038493755 772.283592724993</t>
  </si>
  <si>
    <t>-409.117092456934 62.3314599190373 824.193157522018</t>
  </si>
  <si>
    <t>9763-20170724T121030.406022600.bin</t>
  </si>
  <si>
    <t>-560.018643770855 189.436972239705 -101.301119599664</t>
  </si>
  <si>
    <t>-580.121352841609 181.104179734307 -209.854915953132</t>
  </si>
  <si>
    <t>-592.153780858142 177.455508230965 -301.875391905174</t>
  </si>
  <si>
    <t>-601.882655705683 175.133731041292 -385.170533636005</t>
  </si>
  <si>
    <t>-609.873989678987 173.861289646145 -468.672965299053</t>
  </si>
  <si>
    <t>-619.605987803522 173.078737139536 -590.94153240649</t>
  </si>
  <si>
    <t>-607.742626199518 180.291740982854 -668.061299338752</t>
  </si>
  <si>
    <t>-619.905478358084 204.44827930995 -537.125874348034</t>
  </si>
  <si>
    <t>-641.43938313169 356.713355595014 -510.834762905984</t>
  </si>
  <si>
    <t>-635.876059781136 397.03991540574 -231.690698546172</t>
  </si>
  <si>
    <t>-413.169446262922 377.850759989905 -168.587013834546</t>
  </si>
  <si>
    <t>-610.765835586319 142.396146303295 -537.45632718526</t>
  </si>
  <si>
    <t>-412.961462863434 45.0413406608116 -265.043057107522</t>
  </si>
  <si>
    <t>-591.966212798835 276.527065101492 -103.450926010099</t>
  </si>
  <si>
    <t>-604.914630011929 285.342584426061 311.828811169962</t>
  </si>
  <si>
    <t>-624.931204039257 320.583012431222 773.184186570226</t>
  </si>
  <si>
    <t>-472.239796513123 325.134620625573 823.666155580982</t>
  </si>
  <si>
    <t>-528.309482714769 102.193620063264 -102.536610531364</t>
  </si>
  <si>
    <t>-525.972796184612 89.4995292553854 312.83791716467</t>
  </si>
  <si>
    <t>-560.232050272743 43.5116037214261 772.484002421748</t>
  </si>
  <si>
    <t>-408.994893797718 61.9359922519918 824.17232252294</t>
  </si>
  <si>
    <t>9763-20170724T121030.440125200.bin</t>
  </si>
  <si>
    <t>-559.690993216075 189.546662827043 -101.234545655656</t>
  </si>
  <si>
    <t>-579.719658337445 181.248400834389 -209.804784547599</t>
  </si>
  <si>
    <t>-591.690920854196 177.586418868843 -301.832570988185</t>
  </si>
  <si>
    <t>-601.366439903303 175.234717021698 -385.133122916505</t>
  </si>
  <si>
    <t>-609.306564491749 173.91479860467 -468.639728197151</t>
  </si>
  <si>
    <t>-618.966653365071 173.043034002856 -590.913395193214</t>
  </si>
  <si>
    <t>-607.052511025661 180.179626268622 -668.03221588696</t>
  </si>
  <si>
    <t>-619.26454791869 204.456648540015 -537.123549400765</t>
  </si>
  <si>
    <t>-640.864724082742 356.748045703647 -511.063642111738</t>
  </si>
  <si>
    <t>-637.177313883593 397.831370536551 -231.998838319452</t>
  </si>
  <si>
    <t>-414.68189629259 378.538637114417 -168.185819286884</t>
  </si>
  <si>
    <t>-610.19121792038 142.394544158813 -537.397926334505</t>
  </si>
  <si>
    <t>-412.765446513801 44.8933503940084 -264.750981774559</t>
  </si>
  <si>
    <t>-591.58989456346 276.669044294943 -103.402052425826</t>
  </si>
  <si>
    <t>-604.831741008883 285.333046510335 311.871660146057</t>
  </si>
  <si>
    <t>-624.944402438534 320.600274124713 773.194863756143</t>
  </si>
  <si>
    <t>-472.264094951487 325.194937507865 823.706600302551</t>
  </si>
  <si>
    <t>-528.055086972339 102.246821996647 -102.449114688965</t>
  </si>
  <si>
    <t>-525.687068841365 89.4944448573315 312.923419659178</t>
  </si>
  <si>
    <t>-560.186630809932 43.4522269112758 772.570789130318</t>
  </si>
  <si>
    <t>-408.86542735082 61.2843895614167 824.220764776029</t>
  </si>
  <si>
    <t>9763-20170724T121030.505679200.bin</t>
  </si>
  <si>
    <t>-559.184888761508 189.814753266224 -101.124986509299</t>
  </si>
  <si>
    <t>-579.072803631934 181.604273794092 -209.727822390939</t>
  </si>
  <si>
    <t>-590.931970498305 177.924813204067 -301.769362256903</t>
  </si>
  <si>
    <t>-600.511153554347 175.521189624767 -385.079588111401</t>
  </si>
  <si>
    <t>-608.36124905165 174.111228889811 -468.593250157962</t>
  </si>
  <si>
    <t>-617.897707163343 173.066668309452 -590.875204925905</t>
  </si>
  <si>
    <t>-605.932226814302 180.019607700733 -668.002943335308</t>
  </si>
  <si>
    <t>-618.188882009092 204.565088372729 -537.135070516299</t>
  </si>
  <si>
    <t>-639.80805870825 356.927338760997 -511.481748251476</t>
  </si>
  <si>
    <t>-639.807348051973 399.552092726413 -232.623873754017</t>
  </si>
  <si>
    <t>-417.486616232083 380.531174838472 -168.124056274826</t>
  </si>
  <si>
    <t>-609.237496207154 142.484963927512 -537.302847421579</t>
  </si>
  <si>
    <t>-412.307817290606 44.819118401271 -264.608157517737</t>
  </si>
  <si>
    <t>-591.010133359517 276.932393609481 -103.303870512107</t>
  </si>
  <si>
    <t>-604.728433636178 285.349091191244 311.959416694769</t>
  </si>
  <si>
    <t>-624.987842400975 320.573708898641 773.242412836056</t>
  </si>
  <si>
    <t>-472.317498592647 325.202491031646 823.781220293656</t>
  </si>
  <si>
    <t>-527.583758366726 102.520800523295 -102.333780154851</t>
  </si>
  <si>
    <t>-525.423746818757 89.6404225103602 313.035951677213</t>
  </si>
  <si>
    <t>-560.092576618102 43.5101329681731 772.685261477122</t>
  </si>
  <si>
    <t>-408.786668901147 61.5042825393086 824.324008996273</t>
  </si>
  <si>
    <t>9763-20170724T121030.538767800.bin</t>
  </si>
  <si>
    <t>-559.027382815202 190.009267111335 -101.085388756481</t>
  </si>
  <si>
    <t>-578.852880004419 181.844849792831 -209.703015174276</t>
  </si>
  <si>
    <t>-590.680080747365 178.151212565105 -301.748136099467</t>
  </si>
  <si>
    <t>-600.240519788395 175.713886697542 -385.059660343018</t>
  </si>
  <si>
    <t>-608.082604025285 174.250550502977 -468.573154578293</t>
  </si>
  <si>
    <t>-617.620306177297 173.10585698545 -590.854087584451</t>
  </si>
  <si>
    <t>-605.653924765087 179.959309360269 -667.990669448364</t>
  </si>
  <si>
    <t>-617.895081145062 204.650390962743 -537.140943469466</t>
  </si>
  <si>
    <t>-639.551664301468 357.022804712357 -511.585406797978</t>
  </si>
  <si>
    <t>-641.021430429458 400.369229407829 -232.842706604723</t>
  </si>
  <si>
    <t>-418.729722147557 381.721364038947 -168.134171539426</t>
  </si>
  <si>
    <t>-608.97537783326 142.565874023635 -537.255456905862</t>
  </si>
  <si>
    <t>-412.166697227703 44.9901821270003 -264.670535630557</t>
  </si>
  <si>
    <t>-590.806073861979 277.136359059529 -103.272789063415</t>
  </si>
  <si>
    <t>-604.649751487627 285.401121931035 311.989363522594</t>
  </si>
  <si>
    <t>-625.017906671918 320.54497780826 773.265027178354</t>
  </si>
  <si>
    <t>-472.349312053154 325.192190696643 823.807227710269</t>
  </si>
  <si>
    <t>-527.466212043547 102.719440954052 -102.289587961547</t>
  </si>
  <si>
    <t>-525.369770216587 89.7504146984425 313.077809289473</t>
  </si>
  <si>
    <t>-560.000996798469 43.4936668269515 772.732970062686</t>
  </si>
  <si>
    <t>-408.674679358386 61.1769245801929 824.419318478023</t>
  </si>
  <si>
    <t>9763-20170724T121030.607827500.bin</t>
  </si>
  <si>
    <t>-558.952073357037 190.421631080178 -101.021112839392</t>
  </si>
  <si>
    <t>-578.700309832912 182.351724145877 -209.659874057866</t>
  </si>
  <si>
    <t>-590.485220480433 178.640780570228 -301.709715652432</t>
  </si>
  <si>
    <t>-600.020279161903 176.151467130508 -385.022568153569</t>
  </si>
  <si>
    <t>-607.851721423283 174.600116284959 -468.535385244522</t>
  </si>
  <si>
    <t>-617.391753191969 173.288850640415 -590.814614078282</t>
  </si>
  <si>
    <t>-605.411258372228 179.993099297076 -667.962097541074</t>
  </si>
  <si>
    <t>-617.664071062114 204.90688422513 -537.144647339618</t>
  </si>
  <si>
    <t>-639.52904284958 357.250472049555 -511.656877667099</t>
  </si>
  <si>
    <t>-643.384779382333 401.972799195017 -233.154330458947</t>
  </si>
  <si>
    <t>-421.159691550224 384.250510060321 -167.958949967134</t>
  </si>
  <si>
    <t>-608.747308917601 142.821380685375 -537.17448455726</t>
  </si>
  <si>
    <t>-412.101374336844 45.5892283207922 -264.86155036451</t>
  </si>
  <si>
    <t>-590.550348312066 277.580843280038 -103.207293139023</t>
  </si>
  <si>
    <t>-604.623195920823 285.612095797723 312.051706716897</t>
  </si>
  <si>
    <t>-625.107072885251 320.458374127432 773.313073913542</t>
  </si>
  <si>
    <t>-472.429761938913 325.086977544976 823.83082566996</t>
  </si>
  <si>
    <t>-527.630294588305 103.095020449101 -102.23590354285</t>
  </si>
  <si>
    <t>-525.396691445845 90.0582682567751 313.128537563141</t>
  </si>
  <si>
    <t>-559.923839293076 43.5762872794476 772.781543298725</t>
  </si>
  <si>
    <t>-408.564827859445 61.0601636282122 824.43985336157</t>
  </si>
  <si>
    <t>9763-20170724T121030.643918900.bin</t>
  </si>
  <si>
    <t>-558.996451203239 190.632346937128 -101.009189199096</t>
  </si>
  <si>
    <t>-578.72825306754 182.582849711394 -209.652444002074</t>
  </si>
  <si>
    <t>-590.496529068616 178.862642884131 -301.703984708754</t>
  </si>
  <si>
    <t>-600.016463791109 176.355392006856 -385.018149597672</t>
  </si>
  <si>
    <t>-607.833224382744 174.775906602983 -468.531770325199</t>
  </si>
  <si>
    <t>-617.352783215923 173.412634318734 -590.812033292348</t>
  </si>
  <si>
    <t>-605.360139499395 180.069698502776 -667.961599557312</t>
  </si>
  <si>
    <t>-617.63016508405 205.054146911249 -537.155780525733</t>
  </si>
  <si>
    <t>-639.550028458014 357.41289208401 -511.724621061115</t>
  </si>
  <si>
    <t>-644.649602324187 402.720507486423 -233.336828676719</t>
  </si>
  <si>
    <t>-422.454299490303 385.322961697254 -167.952417636198</t>
  </si>
  <si>
    <t>-608.721207507119 142.967516992073 -537.157093687324</t>
  </si>
  <si>
    <t>-412.105388398095 45.8748090163258 -265.005469018217</t>
  </si>
  <si>
    <t>-590.477468515249 277.782074214676 -103.194836701746</t>
  </si>
  <si>
    <t>-604.67424826026 285.694747773813 312.062224837106</t>
  </si>
  <si>
    <t>-625.154634187194 320.431544073306 773.321492225709</t>
  </si>
  <si>
    <t>-472.471694876753 325.116681552014 823.817224756865</t>
  </si>
  <si>
    <t>-527.777933294282 103.332601715917 -102.224876262645</t>
  </si>
  <si>
    <t>-525.481713012815 90.2281963798241 313.137195690409</t>
  </si>
  <si>
    <t>-559.914835088096 43.631966357015 772.785833388226</t>
  </si>
  <si>
    <t>-408.590644816396 61.6261842484605 824.371230686164</t>
  </si>
  <si>
    <t>9763-20170724T121030.706087100.bin</t>
  </si>
  <si>
    <t>-559.10622743164 191.135187314801 -100.997896531119</t>
  </si>
  <si>
    <t>-578.755552637116 183.120586315226 -209.658752728318</t>
  </si>
  <si>
    <t>-590.489179866166 179.377975011107 -301.713889554075</t>
  </si>
  <si>
    <t>-599.993160239346 176.83070275508 -385.028368004324</t>
  </si>
  <si>
    <t>-607.810359026993 175.191680923843 -468.540886548173</t>
  </si>
  <si>
    <t>-617.349393566088 173.720311077335 -590.818440991786</t>
  </si>
  <si>
    <t>-605.343291592672 180.305113168361 -667.972211596682</t>
  </si>
  <si>
    <t>-617.620650930685 205.40872566458 -537.189938341965</t>
  </si>
  <si>
    <t>-639.700863612006 357.76394724662 -511.90777120379</t>
  </si>
  <si>
    <t>-646.90588283691 404.211872438297 -233.754530396745</t>
  </si>
  <si>
    <t>-424.797357435857 387.388691859883 -167.92671692917</t>
  </si>
  <si>
    <t>-608.706821732062 143.323134651721 -537.138298287948</t>
  </si>
  <si>
    <t>-411.86549668961 46.4068912558055 -265.47830011221</t>
  </si>
  <si>
    <t>-590.554665440393 278.183152623418 -103.180976389669</t>
  </si>
  <si>
    <t>-604.893803018059 285.906087088395 312.074756220657</t>
  </si>
  <si>
    <t>-625.247593671647 320.386173692847 773.346466122073</t>
  </si>
  <si>
    <t>-472.555197113523 325.047402996986 823.815445990545</t>
  </si>
  <si>
    <t>-527.888953121938 103.983154197324 -102.20352291924</t>
  </si>
  <si>
    <t>-525.656944993789 90.645301894062 313.151402347779</t>
  </si>
  <si>
    <t>-559.899346791625 43.7368165532405 772.803129181449</t>
  </si>
  <si>
    <t>-408.540600837942 61.8830485780668 824.233267920056</t>
  </si>
  <si>
    <t>9763-20170724T121030.745203200.bin</t>
  </si>
  <si>
    <t>-559.128164556499 191.346501787811 -100.988115631522</t>
  </si>
  <si>
    <t>-578.728895964824 183.34282155517 -209.658511648271</t>
  </si>
  <si>
    <t>-590.441345634242 179.595826479219 -301.716114170285</t>
  </si>
  <si>
    <t>-599.934330360677 177.038709243112 -385.031713947272</t>
  </si>
  <si>
    <t>-607.748855412662 175.384663956038 -468.544203524698</t>
  </si>
  <si>
    <t>-617.29323458103 173.885954156351 -590.820903785164</t>
  </si>
  <si>
    <t>-605.285046713454 180.437918328718 -667.977122340485</t>
  </si>
  <si>
    <t>-617.569321647794 205.585438495797 -537.198856030912</t>
  </si>
  <si>
    <t>-639.818340287051 357.923779658259 -511.97806666804</t>
  </si>
  <si>
    <t>-648.073656640881 404.950397647832 -233.951069695747</t>
  </si>
  <si>
    <t>-426.032740343259 388.151420763296 -167.889401552714</t>
  </si>
  <si>
    <t>-608.641226147781 143.501714921897 -537.134931043433</t>
  </si>
  <si>
    <t>-411.596638276834 46.5744423829394 -265.797115700116</t>
  </si>
  <si>
    <t>-590.61084347416 278.338362439343 -103.170278835092</t>
  </si>
  <si>
    <t>-605.005704536912 285.970247788935 312.085225079881</t>
  </si>
  <si>
    <t>-625.289839715175 320.368950056517 773.358213626409</t>
  </si>
  <si>
    <t>-472.594555911322 325.074366679981 823.814605231725</t>
  </si>
  <si>
    <t>-527.868977030185 104.236496331936 -102.204235425116</t>
  </si>
  <si>
    <t>-525.706051632714 90.7662495942936 313.146805673446</t>
  </si>
  <si>
    <t>-559.883205931148 43.7489032902952 772.784645483701</t>
  </si>
  <si>
    <t>-408.482594657245 61.7178035199554 824.154020747827</t>
  </si>
  <si>
    <t>9763-20170724T121030.776777600.bin</t>
  </si>
  <si>
    <t>-559.131196468391 191.502263772904 -100.984236950744</t>
  </si>
  <si>
    <t>-578.68845565609 183.511320739912 -209.663305082643</t>
  </si>
  <si>
    <t>-590.380646824284 179.769726740016 -301.72382441877</t>
  </si>
  <si>
    <t>-599.861824280235 177.215145450979 -385.040753947221</t>
  </si>
  <si>
    <t>-607.671183664978 175.561801010573 -468.553807678551</t>
  </si>
  <si>
    <t>-617.21508967316 174.062720513449 -590.830515422864</t>
  </si>
  <si>
    <t>-605.205371544187 180.591073358527 -667.988532486756</t>
  </si>
  <si>
    <t>-617.500227201175 205.76121543571 -537.208005088054</t>
  </si>
  <si>
    <t>-639.935347859625 358.087204096159 -512.057996343573</t>
  </si>
  <si>
    <t>-649.354435379952 405.680926458563 -234.164724634212</t>
  </si>
  <si>
    <t>-427.366848449924 388.754883885009 -167.956299842267</t>
  </si>
  <si>
    <t>-608.554326266903 143.680048303528 -537.145009037268</t>
  </si>
  <si>
    <t>-411.415012492032 46.6072251921519 -266.040072092529</t>
  </si>
  <si>
    <t>-590.658222052892 278.418362946679 -103.158785817135</t>
  </si>
  <si>
    <t>-605.126184199201 285.995496074456 312.095233082342</t>
  </si>
  <si>
    <t>-625.335817686914 320.343244947163 773.366961512124</t>
  </si>
  <si>
    <t>-472.636750268135 325.025492220006 823.813950940213</t>
  </si>
  <si>
    <t>-527.814959440702 104.413744168266 -102.214665194139</t>
  </si>
  <si>
    <t>-525.708401326702 90.8424462098633 313.133420440039</t>
  </si>
  <si>
    <t>-559.860751887954 43.7883998858126 772.763347699354</t>
  </si>
  <si>
    <t>-408.483442245244 62.1023417389831 824.079273109625</t>
  </si>
  <si>
    <t>9763-20170724T121030.841464500.bin</t>
  </si>
  <si>
    <t>-559.107497538278 191.652011593343 -100.990003626825</t>
  </si>
  <si>
    <t>-578.636886399719 183.669255913748 -209.674705100641</t>
  </si>
  <si>
    <t>-590.304888706941 179.938356346167 -301.738652172211</t>
  </si>
  <si>
    <t>-599.763906452532 177.393985801648 -385.058560181191</t>
  </si>
  <si>
    <t>-607.550809357329 175.751812259829 -468.573770934279</t>
  </si>
  <si>
    <t>-617.061517870608 174.270757200795 -590.853300533617</t>
  </si>
  <si>
    <t>-605.039982854012 180.790141829288 -668.01016758215</t>
  </si>
  <si>
    <t>-617.37840124315 205.958771008506 -537.224904350329</t>
  </si>
  <si>
    <t>-640.068048442268 358.253977376065 -512.140391766881</t>
  </si>
  <si>
    <t>-650.510453443008 406.324188778697 -234.365702550964</t>
  </si>
  <si>
    <t>-428.587313758977 389.332009607886 -167.95828796152</t>
  </si>
  <si>
    <t>-608.398218827971 143.882548603749 -537.171290847628</t>
  </si>
  <si>
    <t>-411.194160838959 46.5670218896098 -266.197823657721</t>
  </si>
  <si>
    <t>-590.685817643826 278.519917709356 -103.160300734542</t>
  </si>
  <si>
    <t>-605.1821380541 286.027111956152 312.094033902686</t>
  </si>
  <si>
    <t>-625.380367525175 320.31112504136 773.375319733687</t>
  </si>
  <si>
    <t>-472.679239233991 324.998430979277 823.815777418077</t>
  </si>
  <si>
    <t>-527.741516772859 104.636762676661 -102.224386372831</t>
  </si>
  <si>
    <t>-525.657661135004 90.9393161431485 313.119630331731</t>
  </si>
  <si>
    <t>-559.831387882281 43.8703461642885 772.737847461919</t>
  </si>
  <si>
    <t>-408.494590865975 62.6456662420953 824.00667906104</t>
  </si>
  <si>
    <t>9763-20170724T121030.877072200.bin</t>
  </si>
  <si>
    <t>-558.9841974456 191.870509186982 -101.009725991375</t>
  </si>
  <si>
    <t>-578.506130688904 183.87780304012 -209.695117066486</t>
  </si>
  <si>
    <t>-590.155697115892 180.169621940451 -301.762340021005</t>
  </si>
  <si>
    <t>-599.592150974641 177.65775888624 -385.085662765023</t>
  </si>
  <si>
    <t>-607.350107327963 176.06033797381 -468.604443666643</t>
  </si>
  <si>
    <t>-616.811299696454 174.656866188801 -590.888697092042</t>
  </si>
  <si>
    <t>-604.768153824691 181.214358628841 -668.039185616643</t>
  </si>
  <si>
    <t>-617.178242273461 206.306543158627 -537.238066843908</t>
  </si>
  <si>
    <t>-640.171815104641 358.561898453657 -512.174950406082</t>
  </si>
  <si>
    <t>-652.471945211901 407.002031124362 -234.540601206734</t>
  </si>
  <si>
    <t>-430.783422784628 389.777255358908 -167.413591939076</t>
  </si>
  <si>
    <t>-608.141364554138 144.238689461339 -537.224881416979</t>
  </si>
  <si>
    <t>-410.772539042158 46.5850716970845 -266.543863382092</t>
  </si>
  <si>
    <t>-590.667518583851 278.730939515858 -103.174094522661</t>
  </si>
  <si>
    <t>-605.176675525364 286.051569882701 312.083104920275</t>
  </si>
  <si>
    <t>-625.437812206389 320.292144763519 773.38625902522</t>
  </si>
  <si>
    <t>-472.743093776869 325.043186484153 823.839720041321</t>
  </si>
  <si>
    <t>-527.533303708744 104.862583188019 -102.231859749565</t>
  </si>
  <si>
    <t>-525.488668798212 91.076160246178 313.1093461145</t>
  </si>
  <si>
    <t>-559.729355895217 43.8143775969288 772.717550443455</t>
  </si>
  <si>
    <t>-408.312679407527 62.0652294569195 823.939809132589</t>
  </si>
  <si>
    <t>9763-20170724T121030.942538400.bin</t>
  </si>
  <si>
    <t>-558.830702556989 191.860477290621 -101.025107799781</t>
  </si>
  <si>
    <t>-578.336805826345 183.875272938492 -209.71392313426</t>
  </si>
  <si>
    <t>-589.945598510489 180.219590630448 -301.788250957404</t>
  </si>
  <si>
    <t>-599.332858288011 177.772961149347 -385.119039319321</t>
  </si>
  <si>
    <t>-607.028732853684 176.258699203101 -468.645196316346</t>
  </si>
  <si>
    <t>-616.38435110466 174.996150330088 -590.93926698761</t>
  </si>
  <si>
    <t>-604.283957990369 181.629461611374 -668.074057792431</t>
  </si>
  <si>
    <t>-616.832152801488 206.579254371926 -537.249608861482</t>
  </si>
  <si>
    <t>-640.093443767408 358.788733658892 -512.131055087592</t>
  </si>
  <si>
    <t>-654.609590551025 407.588158574292 -234.666663693758</t>
  </si>
  <si>
    <t>-433.219327754077 390.10094097625 -166.629314896283</t>
  </si>
  <si>
    <t>-607.726163446899 144.521240857187 -537.305667318527</t>
  </si>
  <si>
    <t>-410.440053224914 46.6729181424037 -266.643763502978</t>
  </si>
  <si>
    <t>-590.598059105479 278.725110485679 -103.166482635601</t>
  </si>
  <si>
    <t>-605.238531547679 285.941325189734 312.087957639076</t>
  </si>
  <si>
    <t>-625.501732994076 320.281528360809 773.387827750729</t>
  </si>
  <si>
    <t>-472.810398204938 325.007904327763 823.854072625422</t>
  </si>
  <si>
    <t>-527.28294110204 104.785757332198 -102.253333199358</t>
  </si>
  <si>
    <t>-525.272329748719 90.8924166548786 313.08452403204</t>
  </si>
  <si>
    <t>-559.599095736895 43.7030156653179 772.694488444732</t>
  </si>
  <si>
    <t>-408.049585352802 60.8251487347616 823.913788243035</t>
  </si>
  <si>
    <t>9763-20170724T121031.005339800.bin</t>
  </si>
  <si>
    <t>-558.783282410971 191.535384969347 -101.045830592758</t>
  </si>
  <si>
    <t>-578.245680710496 183.563358438938 -209.743459112936</t>
  </si>
  <si>
    <t>-589.777341070416 179.953427804101 -301.829418624045</t>
  </si>
  <si>
    <t>-599.077580053197 177.560909596931 -385.171533009767</t>
  </si>
  <si>
    <t>-606.668621520357 176.112680370079 -468.708463291502</t>
  </si>
  <si>
    <t>-615.850900925074 174.959573297255 -591.016516357143</t>
  </si>
  <si>
    <t>-603.645946705019 181.62093189026 -668.132553243802</t>
  </si>
  <si>
    <t>-616.397045113468 206.491231416711 -537.297974122766</t>
  </si>
  <si>
    <t>-639.935461773579 358.647201544481 -512.113937816923</t>
  </si>
  <si>
    <t>-656.394766118925 407.486736785076 -234.765043334492</t>
  </si>
  <si>
    <t>-435.291783860177 389.926434024742 -165.81839037017</t>
  </si>
  <si>
    <t>-607.24663826095 144.439701207569 -537.39985030742</t>
  </si>
  <si>
    <t>-410.291700931503 46.7098218049275 -266.778627141041</t>
  </si>
  <si>
    <t>-590.651713014168 278.507750571818 -103.178239679824</t>
  </si>
  <si>
    <t>-605.354782587327 285.681435625321 312.074661071097</t>
  </si>
  <si>
    <t>-625.556384726399 320.281885987858 773.380328374304</t>
  </si>
  <si>
    <t>-472.872298848023 325.095640608534 823.859958446794</t>
  </si>
  <si>
    <t>-527.152803783282 104.397265167839 -102.299957018273</t>
  </si>
  <si>
    <t>-525.037159193138 90.5824200772072 313.039950163596</t>
  </si>
  <si>
    <t>-559.514319826512 43.848696716452 772.686106505914</t>
  </si>
  <si>
    <t>-408.062447017866 61.8207113890514 823.902896438699</t>
  </si>
  <si>
    <t>9763-20170724T121031.039429800.bin</t>
  </si>
  <si>
    <t>-558.823631344714 191.372255257006 -101.053084094915</t>
  </si>
  <si>
    <t>-578.26134182666 183.415012404885 -209.756151420792</t>
  </si>
  <si>
    <t>-589.749845118633 179.838109083063 -301.848823738073</t>
  </si>
  <si>
    <t>-599.001522557286 177.482055134075 -385.197434954534</t>
  </si>
  <si>
    <t>-606.534047181468 176.077382934779 -468.740283449531</t>
  </si>
  <si>
    <t>-615.619359657125 174.995644309508 -591.056399388984</t>
  </si>
  <si>
    <t>-603.359836851659 181.681455059464 -668.161622221995</t>
  </si>
  <si>
    <t>-616.217276253246 206.494567414512 -537.319121051507</t>
  </si>
  <si>
    <t>-639.837480203522 358.624870886614 -512.084560569213</t>
  </si>
  <si>
    <t>-657.511708975726 407.558453741399 -234.827098634561</t>
  </si>
  <si>
    <t>-436.52156569287 389.915071634151 -165.540675720503</t>
  </si>
  <si>
    <t>-607.048310540513 144.446193456008 -537.451290620228</t>
  </si>
  <si>
    <t>-410.295407793513 46.7059700384134 -266.83924980113</t>
  </si>
  <si>
    <t>-590.73992787528 278.385501549935 -103.180297912802</t>
  </si>
  <si>
    <t>-605.445713790282 285.539981885285 312.072861130463</t>
  </si>
  <si>
    <t>-625.590308928122 320.263188838635 773.380183309176</t>
  </si>
  <si>
    <t>-472.906412696092 325.035852838014 823.864677554821</t>
  </si>
  <si>
    <t>-527.141602880657 104.219640609207 -102.309024491764</t>
  </si>
  <si>
    <t>-524.949581051792 90.4388086351601 313.03165988549</t>
  </si>
  <si>
    <t>-559.440866358854 43.7695800909769 772.685761451307</t>
  </si>
  <si>
    <t>-407.912122861788 61.0308737332257 823.919720313365</t>
  </si>
  <si>
    <t>9763-20170724T121031.105583900.bin</t>
  </si>
  <si>
    <t>-559.050079866266 191.213413158784 -101.062186714661</t>
  </si>
  <si>
    <t>-578.482056300012 183.266261425442 -209.766922560445</t>
  </si>
  <si>
    <t>-589.886366847249 179.743633288185 -301.872170076626</t>
  </si>
  <si>
    <t>-599.02881628988 177.453163718147 -385.234629549241</t>
  </si>
  <si>
    <t>-606.418387993024 176.129784995491 -468.791666414975</t>
  </si>
  <si>
    <t>-615.257481311705 175.182860695622 -591.127007846461</t>
  </si>
  <si>
    <t>-602.902111626531 181.934995042004 -668.211052144214</t>
  </si>
  <si>
    <t>-616.01145491018 206.615361106456 -537.352720582211</t>
  </si>
  <si>
    <t>-639.886463048888 358.686481074382 -511.994305513646</t>
  </si>
  <si>
    <t>-659.629025837581 408.041344693583 -234.950984674879</t>
  </si>
  <si>
    <t>-438.657034684437 390.33107937369 -165.624052010949</t>
  </si>
  <si>
    <t>-606.746428436694 144.581558168476 -537.541873447996</t>
  </si>
  <si>
    <t>-410.309717483355 46.7356882924123 -267.08395977226</t>
  </si>
  <si>
    <t>-591.014041043725 278.198920038833 -103.178810603195</t>
  </si>
  <si>
    <t>-605.575247567527 285.432611197613 312.077992527798</t>
  </si>
  <si>
    <t>-625.660252435609 320.203528416895 773.383656117069</t>
  </si>
  <si>
    <t>-472.97206444157 324.987237572116 823.853975835516</t>
  </si>
  <si>
    <t>-527.295461564143 104.078913195345 -102.331796651135</t>
  </si>
  <si>
    <t>-524.964666763541 90.3829782174444 313.011007537449</t>
  </si>
  <si>
    <t>-559.339725925631 43.747011331355 772.667307117891</t>
  </si>
  <si>
    <t>-407.754978130792 60.5340388019024 823.893281392885</t>
  </si>
  <si>
    <t>9763-20170724T121031.136666800.bin</t>
  </si>
  <si>
    <t>-559.251245716194 191.194269028265 -101.071978764912</t>
  </si>
  <si>
    <t>-578.691266767791 183.248668920511 -209.775555031725</t>
  </si>
  <si>
    <t>-590.030378615796 179.7572387716 -301.889951421671</t>
  </si>
  <si>
    <t>-599.084478001656 177.505205076747 -385.263156332428</t>
  </si>
  <si>
    <t>-606.355922473582 176.230162903025 -468.831243372578</t>
  </si>
  <si>
    <t>-614.989504885177 175.3636710031 -591.181838454641</t>
  </si>
  <si>
    <t>-602.557102030478 182.177923145704 -668.247976124868</t>
  </si>
  <si>
    <t>-615.86770512796 206.756016778853 -537.385735683943</t>
  </si>
  <si>
    <t>-639.86980033899 358.788152601413 -511.893149247661</t>
  </si>
  <si>
    <t>-660.409284073033 408.158469573976 -234.910574063468</t>
  </si>
  <si>
    <t>-439.409220371186 390.520403481525 -165.654623043597</t>
  </si>
  <si>
    <t>-606.534545691198 144.73208245346 -537.605123140817</t>
  </si>
  <si>
    <t>-410.194086298741 46.9516245217701 -267.20848852487</t>
  </si>
  <si>
    <t>-591.250841596935 278.179955122379 -103.186812048406</t>
  </si>
  <si>
    <t>-605.637827323508 285.436893150451 312.075737256491</t>
  </si>
  <si>
    <t>-625.69433859946 320.169632139321 773.387179010514</t>
  </si>
  <si>
    <t>-473.004764597995 325.021383563781 823.846681012985</t>
  </si>
  <si>
    <t>-527.478889929141 104.059511986763 -102.344340387502</t>
  </si>
  <si>
    <t>-525.047152511915 90.4647760011912 313.001140987605</t>
  </si>
  <si>
    <t>-559.30418525879 43.7821791734882 772.656172944893</t>
  </si>
  <si>
    <t>-407.755166115024 60.9565380051888 823.859522677948</t>
  </si>
  <si>
    <t>9763-20170724T121031.204854100.bin</t>
  </si>
  <si>
    <t>-559.486281960982 191.176691387058 -101.093149109886</t>
  </si>
  <si>
    <t>-578.908734942418 183.239908925722 -209.800486854615</t>
  </si>
  <si>
    <t>-590.185188471894 179.7609573335 -301.92299764388</t>
  </si>
  <si>
    <t>-599.163758745729 177.521182620095 -385.304761331059</t>
  </si>
  <si>
    <t>-606.340618091913 176.259671107922 -468.881248788375</t>
  </si>
  <si>
    <t>-614.815412681638 175.413190640265 -591.242890261127</t>
  </si>
  <si>
    <t>-602.320528939369 182.268385583102 -668.295471853673</t>
  </si>
  <si>
    <t>-615.788029127661 206.792876589479 -537.441224401492</t>
  </si>
  <si>
    <t>-639.979710992191 358.774436869361 -511.831548721109</t>
  </si>
  <si>
    <t>-661.333391503994 408.253261213521 -234.930080902229</t>
  </si>
  <si>
    <t>-440.340808421984 390.825376805326 -165.596832660051</t>
  </si>
  <si>
    <t>-606.405468804537 144.776400438366 -537.662153574759</t>
  </si>
  <si>
    <t>-410.197466010166 47.107413784435 -267.327879146386</t>
  </si>
  <si>
    <t>-591.479409169213 278.146156961226 -103.200176123727</t>
  </si>
  <si>
    <t>-605.711588267302 285.448542988252 312.066850672371</t>
  </si>
  <si>
    <t>-625.737860550691 320.125482504227 773.389869201173</t>
  </si>
  <si>
    <t>-473.04314361809 324.960369880105 823.835349989683</t>
  </si>
  <si>
    <t>-527.723905524058 104.060364242161 -102.3560207227</t>
  </si>
  <si>
    <t>-525.164829145306 90.5745673660567 312.992248343488</t>
  </si>
  <si>
    <t>-559.290828334286 43.9086674781354 772.645402037664</t>
  </si>
  <si>
    <t>-407.832023617149 61.9444993262971 823.819060239214</t>
  </si>
  <si>
    <t>9763-20170724T121031.240950800.bin</t>
  </si>
  <si>
    <t>-559.867670288687 191.198344781649 -101.106070197703</t>
  </si>
  <si>
    <t>-579.28131512678 183.257801516457 -209.814662451122</t>
  </si>
  <si>
    <t>-590.476416703353 179.770471623484 -301.946897853631</t>
  </si>
  <si>
    <t>-599.35201696481 177.518631496593 -385.339295894387</t>
  </si>
  <si>
    <t>-606.39703957134 176.240326484464 -468.926700051449</t>
  </si>
  <si>
    <t>-614.647653090055 175.363829574917 -591.303628336448</t>
  </si>
  <si>
    <t>-601.997577212898 182.274048940581 -668.325832921958</t>
  </si>
  <si>
    <t>-615.778559064481 206.747511236693 -537.507403115748</t>
  </si>
  <si>
    <t>-640.422991712442 358.657080489445 -511.925112407805</t>
  </si>
  <si>
    <t>-663.083988084313 408.638278142736 -235.217729091624</t>
  </si>
  <si>
    <t>-442.214482240003 391.193895018168 -165.49765588115</t>
  </si>
  <si>
    <t>-606.276179325967 144.749397958371 -537.70401041986</t>
  </si>
  <si>
    <t>-410.280867194185 47.3058753532925 -267.585534952602</t>
  </si>
  <si>
    <t>-591.940140664162 278.079732438595 -103.211168026844</t>
  </si>
  <si>
    <t>-605.898320975722 285.448424278151 312.064031615247</t>
  </si>
  <si>
    <t>-625.807124421984 320.061347391786 773.392640956751</t>
  </si>
  <si>
    <t>-473.106726241929 324.965294380389 823.814519629938</t>
  </si>
  <si>
    <t>-528.03034069563 104.21761228814 -102.36845651318</t>
  </si>
  <si>
    <t>-525.423153951033 90.7247728729385 312.979280830791</t>
  </si>
  <si>
    <t>-559.202586716541 43.8769962955478 772.63463841136</t>
  </si>
  <si>
    <t>-407.655923092075 61.2226342896679 823.787147220369</t>
  </si>
  <si>
    <t>9763-20170724T121031.305059100.bin</t>
  </si>
  <si>
    <t>-560.189220846205 191.319792779171 -101.120097299395</t>
  </si>
  <si>
    <t>-579.622380674607 183.375956303514 -209.82493381777</t>
  </si>
  <si>
    <t>-590.788044621626 179.873089308486 -301.960139991093</t>
  </si>
  <si>
    <t>-599.61858499126 177.599240077861 -385.356629774338</t>
  </si>
  <si>
    <t>-606.60052136408 176.290850562089 -468.94904714526</t>
  </si>
  <si>
    <t>-614.739243894732 175.36113889131 -591.332984610683</t>
  </si>
  <si>
    <t>-601.950855721918 182.271938314677 -668.332423389113</t>
  </si>
  <si>
    <t>-615.962107134127 206.761689101772 -537.548619712823</t>
  </si>
  <si>
    <t>-640.955197400762 358.638114439914 -512.093234354629</t>
  </si>
  <si>
    <t>-665.073509041203 409.40368747406 -235.652077011347</t>
  </si>
  <si>
    <t>-444.252804950063 391.936183808081 -165.783177823134</t>
  </si>
  <si>
    <t>-606.373873559034 144.776792976442 -537.715194166198</t>
  </si>
  <si>
    <t>-410.403888981985 47.8968404944335 -267.986031831757</t>
  </si>
  <si>
    <t>-592.426979895102 277.9661123271 -103.194865103236</t>
  </si>
  <si>
    <t>-606.129639817587 285.474922016798 312.086312611363</t>
  </si>
  <si>
    <t>-625.885316944691 319.957278726361 773.414660198001</t>
  </si>
  <si>
    <t>-473.177276214463 324.625341197927 823.835881134214</t>
  </si>
  <si>
    <t>-528.184004218646 104.527787039264 -102.416110569797</t>
  </si>
  <si>
    <t>-525.615474965288 91.0983567722833 312.933995409892</t>
  </si>
  <si>
    <t>-559.164982187168 43.9749565871398 772.584809601651</t>
  </si>
  <si>
    <t>-407.724586085839 62.4650042585727 823.651125340472</t>
  </si>
  <si>
    <t>9763-20170724T121031.340153300.bin</t>
  </si>
  <si>
    <t>-560.318952528344 191.333291774213 -101.124263102572</t>
  </si>
  <si>
    <t>-579.77606435855 183.406641490508 -209.826055336583</t>
  </si>
  <si>
    <t>-590.94562314299 179.894705960392 -301.960415307057</t>
  </si>
  <si>
    <t>-599.773403266674 177.602540409197 -385.356798760672</t>
  </si>
  <si>
    <t>-606.747036551414 176.265620728823 -468.949420683619</t>
  </si>
  <si>
    <t>-614.867911913406 175.282558334042 -591.334023357251</t>
  </si>
  <si>
    <t>-602.029412656936 182.179264945991 -668.326438604545</t>
  </si>
  <si>
    <t>-616.12307997346 206.702635318468 -537.561957543371</t>
  </si>
  <si>
    <t>-641.295179694505 358.572422504008 -512.224779881419</t>
  </si>
  <si>
    <t>-666.319183962128 409.692677618873 -235.929488326913</t>
  </si>
  <si>
    <t>-445.536436983466 392.195351611097 -165.948327388637</t>
  </si>
  <si>
    <t>-606.486030187734 144.725216814273 -537.703540446371</t>
  </si>
  <si>
    <t>-410.51348015438 48.1703033097288 -268.207582549565</t>
  </si>
  <si>
    <t>-592.675873739686 277.896695349599 -103.183007340115</t>
  </si>
  <si>
    <t>-606.216960130976 285.462598235322 312.102493671869</t>
  </si>
  <si>
    <t>-625.916466450768 319.935476893854 773.425398638734</t>
  </si>
  <si>
    <t>-473.207305943353 324.676203024882 823.836458157468</t>
  </si>
  <si>
    <t>-528.208107503454 104.645571368517 -102.448566825124</t>
  </si>
  <si>
    <t>-525.592805074738 91.2462408221127 312.902224512322</t>
  </si>
  <si>
    <t>-559.146111361499 43.9972136453409 772.540545642159</t>
  </si>
  <si>
    <t>-407.689698293637 62.4351933717778 823.577894234716</t>
  </si>
  <si>
    <t>9763-20170724T121031.403842300.bin</t>
  </si>
  <si>
    <t>-560.49482589999 191.40652040987 -101.141714660522</t>
  </si>
  <si>
    <t>-580.009974063868 183.459558114903 -209.831636241567</t>
  </si>
  <si>
    <t>-591.199456723648 179.906159316598 -301.962088551781</t>
  </si>
  <si>
    <t>-600.032990356039 177.563376058187 -385.356424367878</t>
  </si>
  <si>
    <t>-607.000653200283 176.161776345944 -468.948286836375</t>
  </si>
  <si>
    <t>-615.100216866573 175.068083341414 -591.333621441781</t>
  </si>
  <si>
    <t>-602.16276605361 181.897529224937 -668.315267659567</t>
  </si>
  <si>
    <t>-616.395640369578 206.531876352485 -537.587973881404</t>
  </si>
  <si>
    <t>-641.963269836706 358.392189640536 -512.595345852735</t>
  </si>
  <si>
    <t>-668.853385994455 410.208143410276 -236.605056993545</t>
  </si>
  <si>
    <t>-448.087771290645 392.557476404269 -166.608496624285</t>
  </si>
  <si>
    <t>-606.696805546461 144.563913179756 -537.675987561418</t>
  </si>
  <si>
    <t>-410.637181895422 48.6517445555919 -268.551866602016</t>
  </si>
  <si>
    <t>-593.176685305107 277.751186557519 -103.148026900344</t>
  </si>
  <si>
    <t>-606.338426046973 285.444924853866 312.147244858319</t>
  </si>
  <si>
    <t>-625.955898612816 319.881453905828 773.457426430942</t>
  </si>
  <si>
    <t>-473.254128553416 324.587364800943 823.894232701269</t>
  </si>
  <si>
    <t>-528.062528691578 104.936395123828 -102.510908724583</t>
  </si>
  <si>
    <t>-525.489707913799 91.523782459677 312.839614193103</t>
  </si>
  <si>
    <t>-559.12276206232 44.0609479152511 772.421613040067</t>
  </si>
  <si>
    <t>-407.644427947865 62.5259599938395 823.384326314429</t>
  </si>
  <si>
    <t>9763-20170724T121031.440941200.bin</t>
  </si>
  <si>
    <t>-560.580181574052 191.446432660013 -101.1453878917</t>
  </si>
  <si>
    <t>-580.136789566819 183.44652503218 -209.824076660693</t>
  </si>
  <si>
    <t>-591.346185166978 179.855191029597 -301.950463458244</t>
  </si>
  <si>
    <t>-600.190360355799 177.47762644291 -385.342600893784</t>
  </si>
  <si>
    <t>-607.161018947645 176.040786456729 -468.933864934104</t>
  </si>
  <si>
    <t>-615.256117774484 174.893608039451 -591.31878294213</t>
  </si>
  <si>
    <t>-602.285707037954 181.6475112458 -668.301691596504</t>
  </si>
  <si>
    <t>-616.552847337715 206.381192453787 -537.586988291722</t>
  </si>
  <si>
    <t>-642.170860875456 358.257752263224 -512.758673983707</t>
  </si>
  <si>
    <t>-670.254489241702 410.408437632228 -236.95037995136</t>
  </si>
  <si>
    <t>-449.498947209115 392.677074582926 -166.942211881536</t>
  </si>
  <si>
    <t>-606.855222797585 144.412927220777 -537.647705909049</t>
  </si>
  <si>
    <t>-410.663139072434 48.7759039566149 -268.633897076686</t>
  </si>
  <si>
    <t>-593.493081900209 277.629415226306 -103.136930860326</t>
  </si>
  <si>
    <t>-606.389540290268 285.423067252281 312.164837153771</t>
  </si>
  <si>
    <t>-625.970647224554 319.845981940392 773.476088730561</t>
  </si>
  <si>
    <t>-473.27154937347 324.400678041303 823.934661491351</t>
  </si>
  <si>
    <t>-527.92371832682 105.121448873738 -102.540986379315</t>
  </si>
  <si>
    <t>-525.416258407904 91.6821480275948 312.809173034837</t>
  </si>
  <si>
    <t>-559.106135659815 44.0612648288643 772.363240283949</t>
  </si>
  <si>
    <t>-407.641696195975 62.7526384753317 823.284556555615</t>
  </si>
  <si>
    <t>9763-20170724T121031.505182700.bin</t>
  </si>
  <si>
    <t>-560.81842475349 191.434878250314 -101.15345874421</t>
  </si>
  <si>
    <t>-580.542630028136 183.302046826911 -209.791828999743</t>
  </si>
  <si>
    <t>-591.800777444105 179.617985636363 -301.90875046072</t>
  </si>
  <si>
    <t>-600.649249200908 177.156977376605 -385.298089813638</t>
  </si>
  <si>
    <t>-607.58400392174 175.635290575859 -468.890736387167</t>
  </si>
  <si>
    <t>-615.581867112327 174.360063095982 -591.280813335602</t>
  </si>
  <si>
    <t>-602.578710668447 180.957415100132 -668.271796388</t>
  </si>
  <si>
    <t>-616.950233435694 205.899042229225 -537.581125634106</t>
  </si>
  <si>
    <t>-642.813376203264 357.749387656452 -512.89046770552</t>
  </si>
  <si>
    <t>-672.620177988039 410.255844229094 -237.330601628797</t>
  </si>
  <si>
    <t>-451.920025684771 392.756097865383 -167.09009837964</t>
  </si>
  <si>
    <t>-607.194797549396 143.939969104079 -537.573100469412</t>
  </si>
  <si>
    <t>-411.003039815628 48.6834355328242 -268.782508047975</t>
  </si>
  <si>
    <t>-594.181793292121 277.422792433178 -103.122788651534</t>
  </si>
  <si>
    <t>-606.394321860171 285.431328033137 312.195531131264</t>
  </si>
  <si>
    <t>-625.990985286296 319.797532042225 773.509176538848</t>
  </si>
  <si>
    <t>-473.303724237305 324.512790268539 823.989055551899</t>
  </si>
  <si>
    <t>-527.682326980502 105.270543897156 -102.583728400372</t>
  </si>
  <si>
    <t>-525.133500870669 92.0898366150395 312.774434106837</t>
  </si>
  <si>
    <t>-559.045560295756 44.094407186428 772.248709700214</t>
  </si>
  <si>
    <t>-407.577463441524 62.7887453026224 823.157978050096</t>
  </si>
  <si>
    <t>9763-20170724T121031.542279100.bin</t>
  </si>
  <si>
    <t>-560.972454611705 191.33025693971 -101.174662728746</t>
  </si>
  <si>
    <t>-580.759165564795 183.149374552103 -209.798129731451</t>
  </si>
  <si>
    <t>-592.017759576818 179.448826759878 -301.914388750629</t>
  </si>
  <si>
    <t>-600.844422324523 176.979513629013 -385.305753598055</t>
  </si>
  <si>
    <t>-607.734690183449 175.456627382961 -468.902002451376</t>
  </si>
  <si>
    <t>-615.642547956371 174.185080539713 -591.298002250093</t>
  </si>
  <si>
    <t>-602.663097147022 180.758967065262 -668.294914994327</t>
  </si>
  <si>
    <t>-617.083964346624 205.717260845248 -537.596206929656</t>
  </si>
  <si>
    <t>-643.243210254521 357.521069206074 -512.963098705967</t>
  </si>
  <si>
    <t>-673.723745673342 410.249740254438 -237.519514726823</t>
  </si>
  <si>
    <t>-453.046554316501 392.883392014026 -167.173763016101</t>
  </si>
  <si>
    <t>-607.26135055988 143.768574504231 -537.587239437971</t>
  </si>
  <si>
    <t>-411.202125078485 48.7311603448641 -268.969884995749</t>
  </si>
  <si>
    <t>-594.505006606323 277.260393659482 -103.120176015118</t>
  </si>
  <si>
    <t>-606.368761326066 285.449401577152 312.20476543804</t>
  </si>
  <si>
    <t>-626.018878138834 319.760999994123 773.525597842658</t>
  </si>
  <si>
    <t>-473.330037160647 324.485733600433 823.999400092659</t>
  </si>
  <si>
    <t>-527.6701498624 105.174549276198 -102.607040867959</t>
  </si>
  <si>
    <t>-524.974154488944 92.2230839752588 312.757427149806</t>
  </si>
  <si>
    <t>-558.91552088058 44.0471887740473 772.187641363055</t>
  </si>
  <si>
    <t>-407.460821153093 62.400531612549 823.260685270489</t>
  </si>
  <si>
    <t>9763-20170724T121031.573869000.bin</t>
  </si>
  <si>
    <t>-561.103294221471 191.256231694202 -101.19143707867</t>
  </si>
  <si>
    <t>-580.934016062662 183.025079199344 -209.803036531355</t>
  </si>
  <si>
    <t>-592.184618276292 179.316712633654 -301.919994836062</t>
  </si>
  <si>
    <t>-600.984534572514 176.852182420023 -385.314243749724</t>
  </si>
  <si>
    <t>-607.828207531487 175.344924131651 -468.914701518087</t>
  </si>
  <si>
    <t>-615.645484545766 174.108386208102 -591.316798157616</t>
  </si>
  <si>
    <t>-602.688100528362 180.686681850098 -668.317201629119</t>
  </si>
  <si>
    <t>-617.159844349274 205.619901065859 -537.604985198348</t>
  </si>
  <si>
    <t>-643.547477133772 357.395091682038 -512.994720687986</t>
  </si>
  <si>
    <t>-674.982304881404 410.334941748461 -237.698765403414</t>
  </si>
  <si>
    <t>-454.324613385052 393.194414828883 -167.236702496654</t>
  </si>
  <si>
    <t>-607.270838553956 143.682031733821 -537.610819790903</t>
  </si>
  <si>
    <t>-411.364916969502 48.8045821910341 -269.117982394588</t>
  </si>
  <si>
    <t>-594.79977525779 277.134824996402 -103.136011956971</t>
  </si>
  <si>
    <t>-606.325637467906 285.48436113364 312.195318636478</t>
  </si>
  <si>
    <t>-626.037035816839 319.744006427099 773.528953336748</t>
  </si>
  <si>
    <t>-473.345809393155 324.554768756219 823.987527334715</t>
  </si>
  <si>
    <t>-527.619401033388 105.155571425134 -102.620996616551</t>
  </si>
  <si>
    <t>-524.870277949403 92.3662116545938 312.748104122923</t>
  </si>
  <si>
    <t>-558.706854074409 44.0782746419404 772.185196213837</t>
  </si>
  <si>
    <t>-407.402850785935 62.8763237121491 823.542157824455</t>
  </si>
  <si>
    <t>9763-20170724T121031.639100400.bin</t>
  </si>
  <si>
    <t>-561.414655656362 191.206171996451 -101.212385274438</t>
  </si>
  <si>
    <t>-581.285860688447 182.928618149516 -209.813067975385</t>
  </si>
  <si>
    <t>-592.503979609515 179.220542956042 -301.933856425364</t>
  </si>
  <si>
    <t>-601.246600360642 176.769637861906 -385.334594165971</t>
  </si>
  <si>
    <t>-608.004525594205 175.289485608089 -468.942619687517</t>
  </si>
  <si>
    <t>-615.664838499158 174.106676799118 -591.355178122941</t>
  </si>
  <si>
    <t>-602.74256825926 180.733764471367 -668.357134108181</t>
  </si>
  <si>
    <t>-617.308451876024 205.584890973097 -537.627528200723</t>
  </si>
  <si>
    <t>-644.218955052952 357.279067459173 -513.07985439533</t>
  </si>
  <si>
    <t>-677.365943076865 410.467652279987 -238.032909063723</t>
  </si>
  <si>
    <t>-456.761856078255 393.891516708791 -167.268501179784</t>
  </si>
  <si>
    <t>-607.298670421472 143.666372805471 -537.655527304426</t>
  </si>
  <si>
    <t>-411.697822891865 49.0512645474828 -269.261066367518</t>
  </si>
  <si>
    <t>-595.328177296329 277.022493379347 -103.159646503162</t>
  </si>
  <si>
    <t>-606.413906394927 285.518089738644 312.180596400792</t>
  </si>
  <si>
    <t>-626.077685030374 319.717744802468 773.530831553438</t>
  </si>
  <si>
    <t>-473.376759912568 324.427960231076 823.969551526956</t>
  </si>
  <si>
    <t>-527.742735975109 105.250576537947 -102.617356826754</t>
  </si>
  <si>
    <t>-524.83362850392 92.4535462463114 312.75031180379</t>
  </si>
  <si>
    <t>-558.173914398014 44.092925105761 772.194608177584</t>
  </si>
  <si>
    <t>-407.26582003629 63.7608651786811 824.384239700141</t>
  </si>
  <si>
    <t>9763-20170724T121031.707819800.bin</t>
  </si>
  <si>
    <t>-561.699412411763 191.049043762131 -101.200554219567</t>
  </si>
  <si>
    <t>-581.558426850647 182.740987085288 -209.801162611014</t>
  </si>
  <si>
    <t>-592.728960732232 179.044699110102 -301.928177892747</t>
  </si>
  <si>
    <t>-601.412182379313 176.617705478303 -385.335851257338</t>
  </si>
  <si>
    <t>-608.093969037136 175.174654510579 -468.950497502587</t>
  </si>
  <si>
    <t>-615.624022028206 174.059624610781 -591.371950160345</t>
  </si>
  <si>
    <t>-602.718158650344 180.773584008797 -668.369100159327</t>
  </si>
  <si>
    <t>-617.362448916683 205.502023297572 -537.626184231929</t>
  </si>
  <si>
    <t>-644.605915689684 357.156171658037 -513.142506265223</t>
  </si>
  <si>
    <t>-679.904292942288 410.743478514321 -238.440770622234</t>
  </si>
  <si>
    <t>-459.400179304353 394.287751766205 -167.33767250892</t>
  </si>
  <si>
    <t>-607.277329553375 143.595906985789 -537.682654447723</t>
  </si>
  <si>
    <t>-411.680569633288 49.1513035526887 -269.409629172172</t>
  </si>
  <si>
    <t>-595.794235712415 276.828295172826 -103.17588571415</t>
  </si>
  <si>
    <t>-606.658186786988 285.522691815676 312.166049758291</t>
  </si>
  <si>
    <t>-626.136491355995 319.696644942921 773.528315695545</t>
  </si>
  <si>
    <t>-473.416415548964 324.378066895179 823.911820615982</t>
  </si>
  <si>
    <t>-527.826819582342 105.089869930421 -102.601209766347</t>
  </si>
  <si>
    <t>-524.740966516422 92.3505385668013 312.767060514698</t>
  </si>
  <si>
    <t>-557.797954068248 43.9601689345952 772.225810750295</t>
  </si>
  <si>
    <t>-406.940818298646 62.5865785605274 824.941995707899</t>
  </si>
  <si>
    <t>9763-20170724T121031.739928100.bin</t>
  </si>
  <si>
    <t>-561.810271435934 190.947565445971 -101.218272909352</t>
  </si>
  <si>
    <t>-581.676862579252 182.623363481933 -209.81626751136</t>
  </si>
  <si>
    <t>-592.8195199359 178.934317581154 -301.946999467299</t>
  </si>
  <si>
    <t>-601.462949579626 176.520613654689 -385.359320041925</t>
  </si>
  <si>
    <t>-608.090209228809 175.096730157983 -468.978538777077</t>
  </si>
  <si>
    <t>-615.523755248727 174.016735630399 -591.406051635644</t>
  </si>
  <si>
    <t>-602.61582061019 180.760238358901 -668.400329792693</t>
  </si>
  <si>
    <t>-617.323411463654 205.440772594608 -537.651711075901</t>
  </si>
  <si>
    <t>-644.745883853026 357.068545145034 -513.220758723245</t>
  </si>
  <si>
    <t>-681.028176690247 410.828651233049 -238.68105200493</t>
  </si>
  <si>
    <t>-460.577968932687 394.409641459808 -167.402308662215</t>
  </si>
  <si>
    <t>-607.200489574218 143.540642844519 -537.720278111635</t>
  </si>
  <si>
    <t>-411.596236174397 49.0683055803386 -269.50548458914</t>
  </si>
  <si>
    <t>-596.012657869078 276.725221321306 -103.189196025212</t>
  </si>
  <si>
    <t>-606.732143992392 285.492770048068 312.15506926706</t>
  </si>
  <si>
    <t>-626.147708013672 319.701865482025 773.525006389587</t>
  </si>
  <si>
    <t>-473.423329271866 324.494000893385 823.885173760176</t>
  </si>
  <si>
    <t>-527.858366731158 105.011835236544 -102.626120826626</t>
  </si>
  <si>
    <t>-524.741264546294 92.3591845227265 312.744561800241</t>
  </si>
  <si>
    <t>-557.721200771413 43.9549852823488 772.19792566278</t>
  </si>
  <si>
    <t>-406.930802734018 62.8629149618084 825.005005016334</t>
  </si>
  <si>
    <t>9763-20170724T121031.808050500.bin</t>
  </si>
  <si>
    <t>-562.045166668687 190.750704013393 -101.268243653527</t>
  </si>
  <si>
    <t>-581.918765809191 182.429554158534 -209.865151528771</t>
  </si>
  <si>
    <t>-593.011296195198 178.773279120825 -302.003200119523</t>
  </si>
  <si>
    <t>-601.585543918383 176.398618058953 -385.423778450677</t>
  </si>
  <si>
    <t>-608.119314495745 175.023045748196 -469.051230924194</t>
  </si>
  <si>
    <t>-615.389339993115 174.02183070009 -591.489190942524</t>
  </si>
  <si>
    <t>-602.44023745618 180.794611023008 -668.474015128511</t>
  </si>
  <si>
    <t>-617.296489164948 205.405235693511 -537.714829751609</t>
  </si>
  <si>
    <t>-645.06990650858 356.976442417834 -513.352217173677</t>
  </si>
  <si>
    <t>-682.913944269134 411.03503212168 -239.082041606197</t>
  </si>
  <si>
    <t>-462.554614750745 394.464876671125 -167.557874240451</t>
  </si>
  <si>
    <t>-607.102191041288 143.516914058074 -537.814158597357</t>
  </si>
  <si>
    <t>-411.678273629969 49.0218727479651 -269.665329403437</t>
  </si>
  <si>
    <t>-596.396466759224 276.487255491003 -103.197221919193</t>
  </si>
  <si>
    <t>-606.904772015455 285.413461104045 312.149047681504</t>
  </si>
  <si>
    <t>-626.168498054905 319.684780516608 773.528486641497</t>
  </si>
  <si>
    <t>-473.439232899843 324.62957929654 823.858966649233</t>
  </si>
  <si>
    <t>-527.980036335569 104.857856979382 -102.706386327621</t>
  </si>
  <si>
    <t>-524.746046028622 92.2875143028264 312.665900030902</t>
  </si>
  <si>
    <t>-557.682065435651 43.9053990023563 772.111035337429</t>
  </si>
  <si>
    <t>-406.876368810026 62.7333146711064 824.902897710452</t>
  </si>
  <si>
    <t>9763-20170724T121031.839134800.bin</t>
  </si>
  <si>
    <t>-562.148142301741 190.68625798674 -101.294289446193</t>
  </si>
  <si>
    <t>-582.020300792786 182.3672516815 -209.891605442971</t>
  </si>
  <si>
    <t>-593.098195012048 178.733912673693 -302.032313731799</t>
  </si>
  <si>
    <t>-601.653242175181 176.387333587252 -385.455714694963</t>
  </si>
  <si>
    <t>-608.16115325001 175.048005051145 -469.085688641007</t>
  </si>
  <si>
    <t>-615.386107816492 174.107659147723 -591.526831680578</t>
  </si>
  <si>
    <t>-602.402971012879 180.900359915855 -668.504167823263</t>
  </si>
  <si>
    <t>-617.324928023451 205.462755155635 -537.736866269483</t>
  </si>
  <si>
    <t>-645.207153824152 357.006555001988 -513.360252461697</t>
  </si>
  <si>
    <t>-683.763221964595 411.072597597712 -239.190736598914</t>
  </si>
  <si>
    <t>-463.422869863152 394.57644121543 -167.590982827845</t>
  </si>
  <si>
    <t>-607.106672224552 143.578312939104 -537.864617721702</t>
  </si>
  <si>
    <t>-411.798484169138 49.0855160250126 -269.756029027499</t>
  </si>
  <si>
    <t>-596.508004756101 276.411712230281 -103.204981345645</t>
  </si>
  <si>
    <t>-607.002092327791 285.356764623989 312.141247721131</t>
  </si>
  <si>
    <t>-626.189829034637 319.65633933577 773.527154325696</t>
  </si>
  <si>
    <t>-473.457276492934 324.509368944952 823.856558223672</t>
  </si>
  <si>
    <t>-528.050099395724 104.803845072554 -102.753691325346</t>
  </si>
  <si>
    <t>-524.765916795689 92.2478655600289 312.618628723848</t>
  </si>
  <si>
    <t>-557.727948431408 43.9172151591861 772.059743519307</t>
  </si>
  <si>
    <t>-406.894039133001 62.8313050702445 824.739889681703</t>
  </si>
  <si>
    <t>9763-20170724T121031.871219800.bin</t>
  </si>
  <si>
    <t>-562.222754940142 190.681331880281 -101.323451321075</t>
  </si>
  <si>
    <t>-582.097048976497 182.37341900296 -209.921330055126</t>
  </si>
  <si>
    <t>-593.176265222327 178.766321721824 -302.062877129812</t>
  </si>
  <si>
    <t>-601.731701272495 176.450542507933 -385.48689421596</t>
  </si>
  <si>
    <t>-608.239256828751 175.148871940806 -469.117677717623</t>
  </si>
  <si>
    <t>-615.462240215521 174.271974509009 -591.559461102954</t>
  </si>
  <si>
    <t>-602.447403812423 181.088705977777 -668.529327963679</t>
  </si>
  <si>
    <t>-617.408642294056 205.598044106227 -537.752882975431</t>
  </si>
  <si>
    <t>-645.428131065726 357.117658594213 -513.381512202188</t>
  </si>
  <si>
    <t>-684.783040135034 411.346895496221 -239.35802078283</t>
  </si>
  <si>
    <t>-464.479830128008 394.779442585845 -167.660293908954</t>
  </si>
  <si>
    <t>-607.177002740718 143.715714901824 -537.913165136124</t>
  </si>
  <si>
    <t>-411.931836713603 49.2173792791261 -269.878480127164</t>
  </si>
  <si>
    <t>-596.558995302625 276.392001157063 -103.22043468687</t>
  </si>
  <si>
    <t>-607.082767928901 285.332385420318 312.12511289125</t>
  </si>
  <si>
    <t>-626.202515471813 319.649756197598 773.521298001392</t>
  </si>
  <si>
    <t>-473.467134158412 324.443556118991 823.847784096306</t>
  </si>
  <si>
    <t>-528.151192221355 104.801259852163 -102.798540610095</t>
  </si>
  <si>
    <t>-524.830084270484 92.2375157157194 312.573228542649</t>
  </si>
  <si>
    <t>-557.787662165246 43.9133169781082 772.010952776094</t>
  </si>
  <si>
    <t>-406.95560253086 63.2280295278172 824.550863465115</t>
  </si>
  <si>
    <t>9763-20170724T121031.938847500.bin</t>
  </si>
  <si>
    <t>-562.348684761451 190.679433596297 -101.375880009247</t>
  </si>
  <si>
    <t>-582.233919730091 182.390400218532 -209.973165333862</t>
  </si>
  <si>
    <t>-593.312387500046 178.85830923383 -302.117791442862</t>
  </si>
  <si>
    <t>-601.862223033169 176.635203151635 -385.544999667443</t>
  </si>
  <si>
    <t>-608.35828076672 175.451442200027 -469.178330278335</t>
  </si>
  <si>
    <t>-615.55728647167 174.774694772782 -591.622660896198</t>
  </si>
  <si>
    <t>-602.443532970113 181.694663345473 -668.566492947219</t>
  </si>
  <si>
    <t>-617.528900533428 206.01007683397 -537.764604177801</t>
  </si>
  <si>
    <t>-645.708534777257 357.492992501897 -513.326139770948</t>
  </si>
  <si>
    <t>-686.71769258822 412.257580809105 -239.651825966227</t>
  </si>
  <si>
    <t>-466.522595434219 395.339718312571 -167.704369098721</t>
  </si>
  <si>
    <t>-607.267919539275 144.13316284198 -538.025743624113</t>
  </si>
  <si>
    <t>-412.007121416383 49.5746444837255 -270.176461913384</t>
  </si>
  <si>
    <t>-596.533335939521 276.485320606283 -103.257514693778</t>
  </si>
  <si>
    <t>-607.110507814492 285.351968442003 312.088277782788</t>
  </si>
  <si>
    <t>-626.229563543586 319.659762635154 773.49706625609</t>
  </si>
  <si>
    <t>-473.488368334555 324.417130226099 823.809246582605</t>
  </si>
  <si>
    <t>-528.430536521249 104.699287250818 -102.874688320425</t>
  </si>
  <si>
    <t>-524.950014693243 92.1824638408616 312.497268313484</t>
  </si>
  <si>
    <t>-557.917204459495 43.947817075649 771.931508075381</t>
  </si>
  <si>
    <t>-406.953850943478 63.0400955082907 824.174780561492</t>
  </si>
  <si>
    <t>9763-20170724T121032.004527700.bin</t>
  </si>
  <si>
    <t>-562.467821614282 190.780228391972 -101.424088699077</t>
  </si>
  <si>
    <t>-582.331499297675 182.508280303293 -210.02663744707</t>
  </si>
  <si>
    <t>-593.366940734036 179.028125276066 -302.178311214617</t>
  </si>
  <si>
    <t>-601.867174101168 176.86715489642 -385.612190603783</t>
  </si>
  <si>
    <t>-608.302083724824 175.760541861699 -469.251373949347</t>
  </si>
  <si>
    <t>-615.398714432128 175.212275530089 -591.702418310225</t>
  </si>
  <si>
    <t>-602.165573210615 182.239298379206 -668.616136785025</t>
  </si>
  <si>
    <t>-617.401375186943 206.393492507792 -537.813974968893</t>
  </si>
  <si>
    <t>-645.76704891374 357.853737996878 -513.422827068157</t>
  </si>
  <si>
    <t>-688.489156879435 413.32545453489 -240.153226322861</t>
  </si>
  <si>
    <t>-468.488857673698 395.829402274008 -167.749638556852</t>
  </si>
  <si>
    <t>-607.168204061966 144.51216470951 -538.12987170835</t>
  </si>
  <si>
    <t>-411.880477744112 49.7465085932915 -270.498721774067</t>
  </si>
  <si>
    <t>-596.557264035145 276.668392676061 -103.309470428172</t>
  </si>
  <si>
    <t>-607.107514012765 285.4213683055 312.039439222017</t>
  </si>
  <si>
    <t>-626.26114937473 319.664752628872 773.469511189614</t>
  </si>
  <si>
    <t>-473.516537010327 324.449798782013 823.768886391397</t>
  </si>
  <si>
    <t>-528.620462203207 104.776689283374 -102.918080777404</t>
  </si>
  <si>
    <t>-525.077264659462 92.2126077664589 312.451862037033</t>
  </si>
  <si>
    <t>-557.987841152441 43.9887674413847 771.884379051761</t>
  </si>
  <si>
    <t>-406.956890144205 63.0843906599177 823.930867272617</t>
  </si>
  <si>
    <t>9763-20170724T121032.041626600.bin</t>
  </si>
  <si>
    <t>-562.461768736121 190.853488201547 -101.432136602534</t>
  </si>
  <si>
    <t>-582.317241130742 182.586469991587 -210.036619677348</t>
  </si>
  <si>
    <t>-593.335571179255 179.120572110849 -302.190949943804</t>
  </si>
  <si>
    <t>-601.815660984403 176.975875802667 -385.627274477667</t>
  </si>
  <si>
    <t>-608.225492502148 175.887837983898 -469.268520663338</t>
  </si>
  <si>
    <t>-615.279537747947 175.369605363498 -591.722152798377</t>
  </si>
  <si>
    <t>-601.988177181449 182.436378863526 -668.622137183644</t>
  </si>
  <si>
    <t>-617.280563870126 206.540779930088 -537.828023265603</t>
  </si>
  <si>
    <t>-645.777988142199 358.009342148893 -513.635295427882</t>
  </si>
  <si>
    <t>-689.563066569481 413.62090255433 -240.562399423579</t>
  </si>
  <si>
    <t>-469.736236494787 395.864854225933 -167.69677647396</t>
  </si>
  <si>
    <t>-607.088046064835 144.6529669935 -538.153215283946</t>
  </si>
  <si>
    <t>-411.837269189835 49.7061420088539 -270.553983309872</t>
  </si>
  <si>
    <t>-596.569330785682 276.729016528211 -103.311567287795</t>
  </si>
  <si>
    <t>-607.172304825875 285.440547152719 312.036836453899</t>
  </si>
  <si>
    <t>-626.289129145256 319.649585414226 773.46128318896</t>
  </si>
  <si>
    <t>-473.537499061945 324.25693166544 823.755662088003</t>
  </si>
  <si>
    <t>-528.594941222898 104.861132836597 -102.920117638381</t>
  </si>
  <si>
    <t>-525.019959703585 92.2540264456952 312.448237632768</t>
  </si>
  <si>
    <t>-557.950299102689 43.9724217600096 771.895508754124</t>
  </si>
  <si>
    <t>-406.933003303641 63.1864238502124 823.93810278593</t>
  </si>
  <si>
    <t>9763-20170724T121032.072709100.bin</t>
  </si>
  <si>
    <t>-562.433964295873 190.943074088385 -101.444092191099</t>
  </si>
  <si>
    <t>-582.271545743109 182.687304446141 -210.05252955127</t>
  </si>
  <si>
    <t>-593.266922927237 179.235687190367 -302.210209730097</t>
  </si>
  <si>
    <t>-601.722622824346 177.104926061758 -385.649437232478</t>
  </si>
  <si>
    <t>-608.103989183391 176.031327834897 -469.293130194047</t>
  </si>
  <si>
    <t>-615.111735854992 175.533631221242 -591.749492351009</t>
  </si>
  <si>
    <t>-601.771387403921 182.635100498537 -668.637740299205</t>
  </si>
  <si>
    <t>-617.102686734388 206.701113397103 -537.85257020381</t>
  </si>
  <si>
    <t>-645.684850789451 358.185553357151 -513.867176189816</t>
  </si>
  <si>
    <t>-690.712081493299 413.822876037359 -241.001610053179</t>
  </si>
  <si>
    <t>-471.051453599571 395.881309829053 -167.681644355327</t>
  </si>
  <si>
    <t>-606.970841887038 144.803228885714 -538.180772260293</t>
  </si>
  <si>
    <t>-411.745906173876 49.7649175959893 -270.596853304508</t>
  </si>
  <si>
    <t>-596.543974537838 276.779776011165 -103.313020452483</t>
  </si>
  <si>
    <t>-607.268657934594 285.426823044418 312.033635070555</t>
  </si>
  <si>
    <t>-626.295165311126 319.665770745202 773.455684835322</t>
  </si>
  <si>
    <t>-473.544237737285 324.315043079987 823.748459595065</t>
  </si>
  <si>
    <t>-528.561393593463 104.966713792083 -102.922706618659</t>
  </si>
  <si>
    <t>-524.96745493471 92.3374524409228 312.444855098131</t>
  </si>
  <si>
    <t>-557.957482535004 44.0233533938863 771.896249852729</t>
  </si>
  <si>
    <t>-406.981846809954 63.6814544523356 823.893586530844</t>
  </si>
  <si>
    <t>9763-20170724T121032.138503200.bin</t>
  </si>
  <si>
    <t>-562.388758170528 191.027870052967 -101.446153506588</t>
  </si>
  <si>
    <t>-582.174076085731 182.80970324638 -210.067109544945</t>
  </si>
  <si>
    <t>-593.117788104486 179.371610208711 -302.231323710391</t>
  </si>
  <si>
    <t>-601.524183184745 177.245194516902 -385.67555683708</t>
  </si>
  <si>
    <t>-607.853583063043 176.167503993943 -469.323164995147</t>
  </si>
  <si>
    <t>-614.782796825817 175.653749388528 -591.783956355256</t>
  </si>
  <si>
    <t>-601.405401579879 182.873426063714 -668.654880629586</t>
  </si>
  <si>
    <t>-616.773182907957 206.833942966496 -537.894328582893</t>
  </si>
  <si>
    <t>-645.521224347087 358.318444092171 -514.143470234865</t>
  </si>
  <si>
    <t>-693.061619775637 414.510478020036 -241.818445211814</t>
  </si>
  <si>
    <t>-473.695732944187 396.429539517298 -167.654862623714</t>
  </si>
  <si>
    <t>-606.711394349245 144.924519678837 -538.20403964257</t>
  </si>
  <si>
    <t>-411.71941372509 50.0344271414003 -270.554386244723</t>
  </si>
  <si>
    <t>-596.447724944388 276.884260680982 -103.315085646512</t>
  </si>
  <si>
    <t>-607.407114437323 285.406700238189 312.027968021635</t>
  </si>
  <si>
    <t>-626.30421908211 319.710711651833 773.451483017417</t>
  </si>
  <si>
    <t>-473.558399955235 324.455158619973 823.750724718872</t>
  </si>
  <si>
    <t>-528.570806358696 105.007577339576 -102.931072695649</t>
  </si>
  <si>
    <t>-524.935589396423 92.34828113604 312.435168966121</t>
  </si>
  <si>
    <t>-558.033299277743 43.9941652162515 771.866760166278</t>
  </si>
  <si>
    <t>-406.938967622769 63.3923079611777 823.61642354574</t>
  </si>
  <si>
    <t>9763-20170724T121032.207689200.bin</t>
  </si>
  <si>
    <t>-562.358047492847 191.156603909781 -101.447864577379</t>
  </si>
  <si>
    <t>-582.100234978932 182.961554570131 -210.078406189435</t>
  </si>
  <si>
    <t>-593.009071757636 179.541754823065 -302.247462271891</t>
  </si>
  <si>
    <t>-601.384400275855 177.432865998302 -385.695285890424</t>
  </si>
  <si>
    <t>-607.683228598368 176.3716052499 -469.345340830712</t>
  </si>
  <si>
    <t>-614.568031304753 175.881130314461 -591.808741055906</t>
  </si>
  <si>
    <t>-601.199822432352 183.311988256446 -668.66104095355</t>
  </si>
  <si>
    <t>-616.535458221362 207.057924016838 -537.916411462768</t>
  </si>
  <si>
    <t>-645.228168118942 358.562860707019 -514.247280985263</t>
  </si>
  <si>
    <t>-695.3520064206 415.603693967766 -242.56257766357</t>
  </si>
  <si>
    <t>-476.283511663731 397.543103484486 -167.520392159447</t>
  </si>
  <si>
    <t>-606.558675565145 145.134703021109 -538.229290974504</t>
  </si>
  <si>
    <t>-411.617918756436 50.3318108899798 -270.289063104427</t>
  </si>
  <si>
    <t>-596.32158943674 277.079913542009 -103.326407621849</t>
  </si>
  <si>
    <t>-607.478270151297 285.440466560476 312.014662876238</t>
  </si>
  <si>
    <t>-626.331031005806 319.723119646412 773.44070068392</t>
  </si>
  <si>
    <t>-473.584710009761 324.300444068937 823.75404453367</t>
  </si>
  <si>
    <t>-528.660561080971 105.066539872185 -102.947886294281</t>
  </si>
  <si>
    <t>-525.03440483794 92.2829744503497 312.41461914995</t>
  </si>
  <si>
    <t>-558.222133294786 44.0268229193898 771.822665517427</t>
  </si>
  <si>
    <t>-406.942033381518 63.0709447321378 823.159552909616</t>
  </si>
  <si>
    <t>9763-20170724T121032.240778800.bin</t>
  </si>
  <si>
    <t>-562.356772362882 191.177069542714 -101.466552646918</t>
  </si>
  <si>
    <t>-582.085049623709 182.991516879555 -210.10043904645</t>
  </si>
  <si>
    <t>-592.972314223076 179.588114676425 -302.272604113064</t>
  </si>
  <si>
    <t>-601.324192824783 177.496924354245 -385.723267544337</t>
  </si>
  <si>
    <t>-607.59516406294 176.457058134373 -469.375673435923</t>
  </si>
  <si>
    <t>-614.434474611756 176.000670293958 -591.84173977332</t>
  </si>
  <si>
    <t>-601.086489654119 183.512290824886 -668.689684256875</t>
  </si>
  <si>
    <t>-616.407623200612 207.164784153872 -537.942180744114</t>
  </si>
  <si>
    <t>-645.088189110734 358.676904285451 -514.275971413291</t>
  </si>
  <si>
    <t>-696.447224042881 416.145436474981 -242.912384970909</t>
  </si>
  <si>
    <t>-477.518593188883 398.102586156644 -167.458698820997</t>
  </si>
  <si>
    <t>-606.459234988967 145.237200096961 -538.267157136813</t>
  </si>
  <si>
    <t>-411.495521979175 50.3402386242099 -270.195556401241</t>
  </si>
  <si>
    <t>-596.253697480309 277.160809426304 -103.342911807311</t>
  </si>
  <si>
    <t>-607.500606249454 285.452034504671 311.997200325462</t>
  </si>
  <si>
    <t>-626.340023006446 319.740636906899 773.430140762653</t>
  </si>
  <si>
    <t>-473.595169585852 324.34834961547 823.745083035691</t>
  </si>
  <si>
    <t>-528.708312238787 105.014831138869 -102.969697110958</t>
  </si>
  <si>
    <t>-525.02232110428 92.2409376346031 312.392619611334</t>
  </si>
  <si>
    <t>-558.280854799942 44.0650555532059 771.814024829346</t>
  </si>
  <si>
    <t>-406.952144729201 63.1258924142737 823.001122953281</t>
  </si>
  <si>
    <t>9763-20170724T121032.304479000.bin</t>
  </si>
  <si>
    <t>-562.327905589961 191.162083227132 -101.487599728023</t>
  </si>
  <si>
    <t>-582.001357729454 182.995400275407 -210.132781729027</t>
  </si>
  <si>
    <t>-592.848755775034 179.621851808729 -302.310734062139</t>
  </si>
  <si>
    <t>-601.167164977504 177.563431832286 -385.765566254434</t>
  </si>
  <si>
    <t>-607.4069489666 176.562494575089 -469.420745334575</t>
  </si>
  <si>
    <t>-614.203003634253 176.170468322427 -591.889527804479</t>
  </si>
  <si>
    <t>-600.881473441588 183.786363301824 -668.731884773879</t>
  </si>
  <si>
    <t>-616.198101518372 207.30585581682 -537.974205342972</t>
  </si>
  <si>
    <t>-645.082374856305 358.77724239603 -514.274225530603</t>
  </si>
  <si>
    <t>-698.310818910619 416.727035244282 -243.373647875143</t>
  </si>
  <si>
    <t>-479.563630629206 398.831066893278 -167.360977658849</t>
  </si>
  <si>
    <t>-606.243743494677 145.379328277882 -538.328495243458</t>
  </si>
  <si>
    <t>-411.266385206161 50.2594974567864 -270.191817445208</t>
  </si>
  <si>
    <t>-596.208803172373 277.315539897403 -103.379902757903</t>
  </si>
  <si>
    <t>-607.499832875651 285.505537395878 311.960984457414</t>
  </si>
  <si>
    <t>-626.37407590448 319.737885430108 773.41627027017</t>
  </si>
  <si>
    <t>-473.627286672264 324.359231484991 823.724115026328</t>
  </si>
  <si>
    <t>-528.674824890974 104.868320727864 -102.980730527093</t>
  </si>
  <si>
    <t>-524.915909744596 92.2013888535839 312.384185383817</t>
  </si>
  <si>
    <t>-558.316864842187 44.1336418803626 771.836846095107</t>
  </si>
  <si>
    <t>-406.882425917594 62.7504001818477 822.874588117838</t>
  </si>
  <si>
    <t>9763-20170724T121032.341577500.bin</t>
  </si>
  <si>
    <t>-562.274601763755 191.205326464293 -101.489235056422</t>
  </si>
  <si>
    <t>-581.933049613499 183.047109990511 -210.137774924808</t>
  </si>
  <si>
    <t>-592.772296701298 179.688344679892 -302.317106048979</t>
  </si>
  <si>
    <t>-601.085085117334 177.647118106397 -385.772920917845</t>
  </si>
  <si>
    <t>-607.320830620515 176.667307317286 -469.428756856372</t>
  </si>
  <si>
    <t>-614.112693080165 176.31073563344 -591.897818249678</t>
  </si>
  <si>
    <t>-600.796266224498 183.95441627889 -668.738231582049</t>
  </si>
  <si>
    <t>-616.117175734535 207.428894234833 -537.973072403482</t>
  </si>
  <si>
    <t>-645.10936168031 358.872404964816 -514.258866853511</t>
  </si>
  <si>
    <t>-699.241933148622 416.944847668529 -243.563667818599</t>
  </si>
  <si>
    <t>-480.531731429468 399.0130487571 -167.453101559136</t>
  </si>
  <si>
    <t>-606.147844516212 145.505304351925 -538.345795668359</t>
  </si>
  <si>
    <t>-411.151066665776 50.3557535253703 -270.275048732668</t>
  </si>
  <si>
    <t>-596.137127836454 277.365586608315 -103.386805732477</t>
  </si>
  <si>
    <t>-607.470814507971 285.536536515886 311.953287940642</t>
  </si>
  <si>
    <t>-626.398931082035 319.728348245172 773.411590899302</t>
  </si>
  <si>
    <t>-473.647207091822 324.326874703872 823.706502553134</t>
  </si>
  <si>
    <t>-528.650263570441 104.929023621593 -102.969325271632</t>
  </si>
  <si>
    <t>-524.836125059606 92.241662247849 312.394465180116</t>
  </si>
  <si>
    <t>-558.320749317607 44.190576820404 771.84611477316</t>
  </si>
  <si>
    <t>-406.947537994232 63.4538381505704 822.825422825968</t>
  </si>
  <si>
    <t>9763-20170724T121032.405794100.bin</t>
  </si>
  <si>
    <t>-562.140945269169 191.325420319619 -101.474416858759</t>
  </si>
  <si>
    <t>-581.814165303294 183.164458176624 -210.119990989976</t>
  </si>
  <si>
    <t>-592.68179827889 179.826484786098 -302.29700510013</t>
  </si>
  <si>
    <t>-601.025912613147 177.814854088916 -385.75024860354</t>
  </si>
  <si>
    <t>-607.298810172463 176.87490811493 -469.40368246552</t>
  </si>
  <si>
    <t>-614.15067900468 176.589642535068 -591.869577660081</t>
  </si>
  <si>
    <t>-600.86730828904 184.257109002022 -668.713448571613</t>
  </si>
  <si>
    <t>-616.145753559249 207.674117300463 -537.925033636367</t>
  </si>
  <si>
    <t>-645.320461135686 359.080872387821 -514.170319766796</t>
  </si>
  <si>
    <t>-701.246655828483 417.358236232543 -243.884181695928</t>
  </si>
  <si>
    <t>-482.603426030306 399.067019531273 -167.666711062034</t>
  </si>
  <si>
    <t>-606.142411474919 145.755948447626 -538.340374896202</t>
  </si>
  <si>
    <t>-411.012137208721 50.7065910142524 -270.430809039206</t>
  </si>
  <si>
    <t>-596.038562622399 277.491571523994 -103.376097871545</t>
  </si>
  <si>
    <t>-607.369725870621 285.597716555149 311.965306385133</t>
  </si>
  <si>
    <t>-626.422469455422 319.716986866858 773.415012186719</t>
  </si>
  <si>
    <t>-473.667364190311 324.363786448349 823.695183491389</t>
  </si>
  <si>
    <t>-528.497385967535 105.038058062947 -102.945256410881</t>
  </si>
  <si>
    <t>-524.715743765868 92.336173961095 312.418374628613</t>
  </si>
  <si>
    <t>-558.262271663157 44.1510734859844 771.863950953191</t>
  </si>
  <si>
    <t>-406.798206073653 62.7436788409145 822.822616161432</t>
  </si>
  <si>
    <t>9763-20170724T121032.439884700.bin</t>
  </si>
  <si>
    <t>-562.07046226998 191.373162721966 -101.468698348088</t>
  </si>
  <si>
    <t>-581.757196525143 183.213399717402 -210.111935724584</t>
  </si>
  <si>
    <t>-592.642468990274 179.880165676481 -302.286982991331</t>
  </si>
  <si>
    <t>-601.005270668982 177.874029126532 -385.73860800644</t>
  </si>
  <si>
    <t>-607.299373207094 176.941968192572 -469.390515955861</t>
  </si>
  <si>
    <t>-614.185195688483 176.670312191625 -591.854579516348</t>
  </si>
  <si>
    <t>-600.919937431335 184.338948278369 -668.701389340304</t>
  </si>
  <si>
    <t>-616.173071273094 207.747593468066 -537.905468549513</t>
  </si>
  <si>
    <t>-645.43414714348 359.135613142997 -514.146057573402</t>
  </si>
  <si>
    <t>-702.11280602196 417.55336263267 -244.04696089353</t>
  </si>
  <si>
    <t>-483.532229233546 398.98747438945 -167.716314050939</t>
  </si>
  <si>
    <t>-606.154276515285 145.831997545903 -538.331431429996</t>
  </si>
  <si>
    <t>-410.965620928298 50.9244541849405 -270.556513040293</t>
  </si>
  <si>
    <t>-595.946991539719 277.547442144502 -103.368321220106</t>
  </si>
  <si>
    <t>-607.308535266348 285.599514279932 311.973326474133</t>
  </si>
  <si>
    <t>-626.440777751455 319.700195756852 773.415741106436</t>
  </si>
  <si>
    <t>-473.684171368309 324.294250646201 823.696259850104</t>
  </si>
  <si>
    <t>-528.44636223511 105.082350952522 -102.932481405309</t>
  </si>
  <si>
    <t>-524.612604830408 92.4003951643804 312.431285728937</t>
  </si>
  <si>
    <t>-558.238500954007 44.1519945197554 771.870192004784</t>
  </si>
  <si>
    <t>-406.749812715321 62.5642738791566 822.820810872617</t>
  </si>
  <si>
    <t>9763-20170724T121032.505123500.bin</t>
  </si>
  <si>
    <t>-561.951784854336 191.498277155563 -101.438512115706</t>
  </si>
  <si>
    <t>-581.666825804198 183.325665908681 -210.075681667015</t>
  </si>
  <si>
    <t>-592.598592381745 179.99369395625 -302.245225327539</t>
  </si>
  <si>
    <t>-601.01216193809 177.994659654878 -385.691828696301</t>
  </si>
  <si>
    <t>-607.365761001683 177.076142795028 -469.33954470723</t>
  </si>
  <si>
    <t>-614.348018071826 176.831612334338 -591.798212812986</t>
  </si>
  <si>
    <t>-601.116240625369 184.491803830669 -668.651588358705</t>
  </si>
  <si>
    <t>-616.310404450427 207.894004321873 -537.839610166758</t>
  </si>
  <si>
    <t>-645.605988356142 359.266678304529 -514.021682352124</t>
  </si>
  <si>
    <t>-704.010386244189 418.063358862413 -244.372843913066</t>
  </si>
  <si>
    <t>-485.551641544757 399.108289599225 -167.789575022626</t>
  </si>
  <si>
    <t>-606.258117869739 145.983836946687 -538.289112828257</t>
  </si>
  <si>
    <t>-410.858043913496 51.4408808820965 -270.610999684018</t>
  </si>
  <si>
    <t>-595.858296266805 277.655246953178 -103.350165789303</t>
  </si>
  <si>
    <t>-607.254542190031 285.629157357391 311.992036781586</t>
  </si>
  <si>
    <t>-626.453606873402 319.710560584171 773.426268303706</t>
  </si>
  <si>
    <t>-473.700140645885 324.325296529858 823.714364222616</t>
  </si>
  <si>
    <t>-528.289935364386 105.224144820866 -102.911291193178</t>
  </si>
  <si>
    <t>-524.47037903059 92.5472705655075 312.452787019675</t>
  </si>
  <si>
    <t>-558.20746558722 44.1912788985803 771.86559800214</t>
  </si>
  <si>
    <t>-406.721864740325 62.7202140082115 822.783309635171</t>
  </si>
  <si>
    <t>9763-20170724T121032.538220500.bin</t>
  </si>
  <si>
    <t>-561.900369389748 191.528590234684 -101.434267654244</t>
  </si>
  <si>
    <t>-581.626061656007 183.352930885533 -210.06921898446</t>
  </si>
  <si>
    <t>-592.58434964919 180.023680210648 -302.235703092527</t>
  </si>
  <si>
    <t>-601.028885947018 178.029484282293 -385.679387623419</t>
  </si>
  <si>
    <t>-607.420495972622 177.118832597573 -469.32413472603</t>
  </si>
  <si>
    <t>-614.465942775125 176.889757830181 -591.779261597289</t>
  </si>
  <si>
    <t>-601.231101497649 184.542879622697 -668.632815976112</t>
  </si>
  <si>
    <t>-616.416084421501 207.942724576145 -537.814869844626</t>
  </si>
  <si>
    <t>-645.708141648928 359.31499647399 -513.974818474167</t>
  </si>
  <si>
    <t>-705.072925374346 418.231052100116 -244.561813090433</t>
  </si>
  <si>
    <t>-486.68401047708 399.277685866911 -167.779311901339</t>
  </si>
  <si>
    <t>-606.332848391913 146.037902551335 -538.279268738155</t>
  </si>
  <si>
    <t>-410.777816406448 51.5958758820564 -270.600725801779</t>
  </si>
  <si>
    <t>-595.811556088239 277.657539751106 -103.337743055363</t>
  </si>
  <si>
    <t>-607.26503000196 285.636170946868 312.002739614204</t>
  </si>
  <si>
    <t>-626.473228668913 319.716468620943 773.425710079226</t>
  </si>
  <si>
    <t>-473.718125144154 324.296994294128 823.712146039179</t>
  </si>
  <si>
    <t>-528.23107683449 105.274772123661 -102.906458733116</t>
  </si>
  <si>
    <t>-524.414437104412 92.6039240307332 312.4578186435</t>
  </si>
  <si>
    <t>-558.204881689067 44.2533343288194 771.857960109697</t>
  </si>
  <si>
    <t>-406.770313145598 63.2661060478458 822.749145144509</t>
  </si>
  <si>
    <t>9763-20170724T121032.590859900.bin</t>
  </si>
  <si>
    <t>-561.892147856329 191.449937777995 -101.420172376847</t>
  </si>
  <si>
    <t>-581.631199735585 183.26966146366 -210.052344917915</t>
  </si>
  <si>
    <t>-592.618430412394 179.937962179269 -302.215314297759</t>
  </si>
  <si>
    <t>-601.096355408786 177.942428419934 -385.65560022452</t>
  </si>
  <si>
    <t>-607.528855404188 177.032813710043 -469.297233308878</t>
  </si>
  <si>
    <t>-614.642411032409 176.808354683938 -591.748382433191</t>
  </si>
  <si>
    <t>-601.391876348732 184.452819161785 -668.600074573509</t>
  </si>
  <si>
    <t>-616.601032450389 207.852765258678 -537.779575704198</t>
  </si>
  <si>
    <t>-646.106378035094 359.172972679631 -513.902210110104</t>
  </si>
  <si>
    <t>-706.693743352893 418.037588730348 -244.750315296325</t>
  </si>
  <si>
    <t>-488.402974659687 399.191724674755 -167.662777915159</t>
  </si>
  <si>
    <t>-606.441088540939 145.960794615452 -538.256132278622</t>
  </si>
  <si>
    <t>-410.713028059655 51.6548459126402 -270.588056980371</t>
  </si>
  <si>
    <t>-595.854753183866 277.579165648956 -103.331876733931</t>
  </si>
  <si>
    <t>-607.260173641232 285.571726198104 312.009763492688</t>
  </si>
  <si>
    <t>-626.491599395843 319.701144205114 773.432224252888</t>
  </si>
  <si>
    <t>-473.736422870091 324.232183480427 823.722931717578</t>
  </si>
  <si>
    <t>-528.172993627582 105.145987710388 -102.910842544885</t>
  </si>
  <si>
    <t>-524.334674885969 92.4979263835539 312.453953755514</t>
  </si>
  <si>
    <t>-558.150258460245 44.157204065652 771.855282570912</t>
  </si>
  <si>
    <t>-406.67727401436 62.908943291347 822.728909396012</t>
  </si>
  <si>
    <t>9763-20170724T121032.641362800.bin</t>
  </si>
  <si>
    <t>-561.914098888264 191.362364148526 -101.42478162923</t>
  </si>
  <si>
    <t>-581.675147413359 183.159082271351 -210.051286505315</t>
  </si>
  <si>
    <t>-592.673822354987 179.824008918134 -302.212673995295</t>
  </si>
  <si>
    <t>-601.158859530714 177.830784444374 -385.652279055004</t>
  </si>
  <si>
    <t>-607.594954822514 176.92988292169 -469.293754856596</t>
  </si>
  <si>
    <t>-614.709989403473 176.724432357541 -591.744827616479</t>
  </si>
  <si>
    <t>-601.427781027944 184.380308379002 -668.590085500854</t>
  </si>
  <si>
    <t>-616.702282087752 207.754848753641 -537.769126730246</t>
  </si>
  <si>
    <t>-646.415847568811 359.030693593736 -513.857255660547</t>
  </si>
  <si>
    <t>-708.216859098999 417.784766310109 -244.957399012603</t>
  </si>
  <si>
    <t>-489.955582486426 399.202008569243 -167.722344390077</t>
  </si>
  <si>
    <t>-606.47372648703 145.874171355776 -538.259719307991</t>
  </si>
  <si>
    <t>-410.581105924439 51.7428181984078 -270.69683553191</t>
  </si>
  <si>
    <t>-595.943680425342 277.479165795955 -103.336652486718</t>
  </si>
  <si>
    <t>-607.243522177224 285.526152165481 312.006750958314</t>
  </si>
  <si>
    <t>-626.497822125405 319.69652645648 773.435776947975</t>
  </si>
  <si>
    <t>-473.744541817498 324.345220024784 823.721294028755</t>
  </si>
  <si>
    <t>-528.120031855882 105.084873942058 -102.918104474036</t>
  </si>
  <si>
    <t>-524.310853622641 92.4307756555218 312.446818903586</t>
  </si>
  <si>
    <t>-558.115590573863 44.1631020667946 771.850987221701</t>
  </si>
  <si>
    <t>-406.62618084473 62.7998323196728 822.718180503421</t>
  </si>
  <si>
    <t>9763-20170724T121032.675466500.bin</t>
  </si>
  <si>
    <t>-561.935486810562 191.256154278622 -101.425167990402</t>
  </si>
  <si>
    <t>-581.717909699006 183.031219971387 -210.04605997855</t>
  </si>
  <si>
    <t>-592.734650527448 179.683128070425 -302.205032216307</t>
  </si>
  <si>
    <t>-601.235396439218 177.6810605315 -385.642772864697</t>
  </si>
  <si>
    <t>-607.687098146587 176.772783730311 -469.282912386847</t>
  </si>
  <si>
    <t>-614.824375871133 176.559355374733 -591.732646617214</t>
  </si>
  <si>
    <t>-601.521976941961 184.217597165361 -668.574147060329</t>
  </si>
  <si>
    <t>-616.825811242137 207.590282900426 -537.757494008764</t>
  </si>
  <si>
    <t>-646.64610071591 358.841784338862 -513.837389665086</t>
  </si>
  <si>
    <t>-709.239184671621 417.504452718868 -245.100793074656</t>
  </si>
  <si>
    <t>-490.99032315268 399.152167811728 -167.775812955945</t>
  </si>
  <si>
    <t>-606.559386391526 145.715724576568 -538.248093038126</t>
  </si>
  <si>
    <t>-410.574954600516 51.7398540708853 -270.815616018847</t>
  </si>
  <si>
    <t>-596.029998430833 277.371028937148 -103.331668458862</t>
  </si>
  <si>
    <t>-607.23495959231 285.479139112721 312.013097604837</t>
  </si>
  <si>
    <t>-626.505267160296 319.689608459752 773.436664158847</t>
  </si>
  <si>
    <t>-473.754011403781 324.436924464938 823.719244939961</t>
  </si>
  <si>
    <t>-528.097827148368 104.97113128168 -102.922395982025</t>
  </si>
  <si>
    <t>-524.265062662476 92.3743760740253 312.443968797224</t>
  </si>
  <si>
    <t>-558.072901410933 44.1196978962912 771.852059503614</t>
  </si>
  <si>
    <t>-406.489103257247 61.9120108104798 822.740467052095</t>
  </si>
  <si>
    <t>9763-20170724T121032.740647100.bin</t>
  </si>
  <si>
    <t>-562.067084949059 191.068336377627 -101.431501583327</t>
  </si>
  <si>
    <t>-581.897585852442 182.820042244302 -210.041957203972</t>
  </si>
  <si>
    <t>-592.981500052052 179.452069069618 -302.191987833996</t>
  </si>
  <si>
    <t>-601.554021864894 177.431485598565 -385.622003374602</t>
  </si>
  <si>
    <t>-608.088674441766 176.506701677628 -469.255542521327</t>
  </si>
  <si>
    <t>-615.359790231066 176.271686951682 -591.697385161651</t>
  </si>
  <si>
    <t>-602.032329006134 183.911640909142 -668.536382549329</t>
  </si>
  <si>
    <t>-617.352787866533 207.303766191802 -537.722433323321</t>
  </si>
  <si>
    <t>-647.425658056927 358.515135141754 -513.85410276505</t>
  </si>
  <si>
    <t>-711.658894573769 417.029501600248 -245.472357286675</t>
  </si>
  <si>
    <t>-493.437923993411 399.014553707008 -167.989509893665</t>
  </si>
  <si>
    <t>-606.985806746992 145.445841991866 -538.21939573673</t>
  </si>
  <si>
    <t>-410.748090221182 51.8589571751786 -271.107174756037</t>
  </si>
  <si>
    <t>-596.245155601165 277.101771222554 -103.319654239205</t>
  </si>
  <si>
    <t>-607.253028534674 285.371571449146 312.027229065513</t>
  </si>
  <si>
    <t>-626.528990601017 319.647189901457 773.443790071372</t>
  </si>
  <si>
    <t>-473.774326949656 324.379765787255 823.717715295384</t>
  </si>
  <si>
    <t>-528.128697759513 104.88531327033 -102.926308786663</t>
  </si>
  <si>
    <t>-524.243350129235 92.3973533797671 312.442893543117</t>
  </si>
  <si>
    <t>-557.991683666498 44.2334527981175 771.852629967494</t>
  </si>
  <si>
    <t>-406.540496707886 62.8772809087304 822.8309104346</t>
  </si>
  <si>
    <t>9763-20170724T121032.806851600.bin</t>
  </si>
  <si>
    <t>-562.209146817951 190.791294807836 -101.428143803246</t>
  </si>
  <si>
    <t>-582.104883575812 182.52052312054 -210.024958162247</t>
  </si>
  <si>
    <t>-593.209274983649 179.142666603156 -302.172199276296</t>
  </si>
  <si>
    <t>-601.786285321509 177.116431047535 -385.601553453389</t>
  </si>
  <si>
    <t>-608.311902461387 176.189357081805 -469.235841140263</t>
  </si>
  <si>
    <t>-615.554905126178 175.954540201857 -591.679404039634</t>
  </si>
  <si>
    <t>-602.169857981994 183.534868039981 -668.514192951752</t>
  </si>
  <si>
    <t>-617.605098137753 206.978874414085 -537.702142398759</t>
  </si>
  <si>
    <t>-647.922478621363 358.161368895842 -513.910334329063</t>
  </si>
  <si>
    <t>-714.046691878635 416.689731211814 -245.991410800803</t>
  </si>
  <si>
    <t>-495.881369032258 399.198022908286 -168.23238882813</t>
  </si>
  <si>
    <t>-607.148381891652 145.1361231325 -538.20224424078</t>
  </si>
  <si>
    <t>-410.616086981877 51.9195209937154 -271.419085213523</t>
  </si>
  <si>
    <t>-596.478949356735 276.834269676799 -103.312041110549</t>
  </si>
  <si>
    <t>-607.252304481011 285.246847664614 312.038190323275</t>
  </si>
  <si>
    <t>-626.555723755378 319.624003550029 773.446168401087</t>
  </si>
  <si>
    <t>-473.794457951651 324.27216157632 823.707569378576</t>
  </si>
  <si>
    <t>-528.173107888943 104.597134038421 -102.923036776471</t>
  </si>
  <si>
    <t>-524.157554362611 92.3015592562788 312.450603581644</t>
  </si>
  <si>
    <t>-557.709502266063 44.1316142703986 771.871784537313</t>
  </si>
  <si>
    <t>-406.349027870547 62.4010903352371 823.253502102114</t>
  </si>
  <si>
    <t>9763-20170724T121032.838937300.bin</t>
  </si>
  <si>
    <t>-562.295300937524 190.658570134954 -101.434355741037</t>
  </si>
  <si>
    <t>-582.194682347524 182.385972105924 -210.030265074878</t>
  </si>
  <si>
    <t>-593.289935272289 178.989691715775 -302.177986648597</t>
  </si>
  <si>
    <t>-601.854505596191 176.939412499892 -385.608043819941</t>
  </si>
  <si>
    <t>-608.363642298351 175.98148264727 -469.243253744326</t>
  </si>
  <si>
    <t>-615.578783697471 175.694301426547 -591.688344573696</t>
  </si>
  <si>
    <t>-602.177772498774 183.230786557278 -668.524698091956</t>
  </si>
  <si>
    <t>-617.664189903246 206.737879740168 -537.72351785268</t>
  </si>
  <si>
    <t>-648.145152658632 357.900066603721 -514.018966645885</t>
  </si>
  <si>
    <t>-715.188557809582 416.505932242896 -246.345456996695</t>
  </si>
  <si>
    <t>-497.109420486021 399.237886534143 -168.295221170014</t>
  </si>
  <si>
    <t>-607.161489014961 144.902851871054 -538.197435572186</t>
  </si>
  <si>
    <t>-410.548122524335 51.7905611382514 -271.566639792539</t>
  </si>
  <si>
    <t>-596.642774144938 276.68227021133 -103.309631440938</t>
  </si>
  <si>
    <t>-607.278406993691 285.194845220482 312.042082440329</t>
  </si>
  <si>
    <t>-626.561209978463 319.625260656599 773.450193393723</t>
  </si>
  <si>
    <t>-473.798478903503 324.363783717485 823.69866921877</t>
  </si>
  <si>
    <t>-528.183918510957 104.511900648877 -102.924732450931</t>
  </si>
  <si>
    <t>-524.087257157754 92.2998015760918 312.450633755137</t>
  </si>
  <si>
    <t>-557.511709894025 44.1744923038043 771.895914261203</t>
  </si>
  <si>
    <t>-406.341837954677 63.1540255259101 823.580360195881</t>
  </si>
  <si>
    <t>9763-20170724T121032.904737800.bin</t>
  </si>
  <si>
    <t>-562.452401196144 190.396569176958 -101.402493627987</t>
  </si>
  <si>
    <t>-582.433397432865 182.08835883886 -209.980692019833</t>
  </si>
  <si>
    <t>-593.567961819287 178.614552647555 -302.120748856156</t>
  </si>
  <si>
    <t>-602.157300871899 176.472430582621 -385.54598792401</t>
  </si>
  <si>
    <t>-608.681482117019 175.402264506472 -469.178665307983</t>
  </si>
  <si>
    <t>-615.908833590678 174.927304640163 -591.622410830973</t>
  </si>
  <si>
    <t>-602.58206435654 182.38047067091 -668.479794191403</t>
  </si>
  <si>
    <t>-618.047980775383 206.04358641508 -537.701588517196</t>
  </si>
  <si>
    <t>-648.946816349116 357.147894923819 -514.261550801253</t>
  </si>
  <si>
    <t>-717.385383264264 416.36785584829 -247.076728798698</t>
  </si>
  <si>
    <t>-499.512425584302 399.533509030649 -168.358796075364</t>
  </si>
  <si>
    <t>-607.427100086292 144.227893735155 -538.088716239523</t>
  </si>
  <si>
    <t>-410.583112141843 51.4919760909474 -271.600891454688</t>
  </si>
  <si>
    <t>-597.11786444467 276.317481062799 -103.275816982114</t>
  </si>
  <si>
    <t>-607.37257173859 285.059318014644 312.08063168092</t>
  </si>
  <si>
    <t>-626.586211632716 319.580757364613 773.468319531579</t>
  </si>
  <si>
    <t>-473.811480009294 324.268885792627 823.685142356114</t>
  </si>
  <si>
    <t>-528.036132871478 104.348204113094 -102.901280750392</t>
  </si>
  <si>
    <t>-523.670783757421 92.3451086919881 312.477433048606</t>
  </si>
  <si>
    <t>-556.827125624203 44.0753009909783 771.950144078688</t>
  </si>
  <si>
    <t>-406.108962324575 63.5327825925806 824.76369671573</t>
  </si>
  <si>
    <t>9763-20170724T121032.937825300.bin</t>
  </si>
  <si>
    <t>-562.592296814242 190.257239622009 -101.383879678768</t>
  </si>
  <si>
    <t>-582.624344810972 181.906342691026 -209.949416538439</t>
  </si>
  <si>
    <t>-593.772964080194 178.388070314289 -302.086186208447</t>
  </si>
  <si>
    <t>-602.362828189985 176.201299662991 -385.510072596718</t>
  </si>
  <si>
    <t>-608.876164118984 175.080811151971 -469.14300009172</t>
  </si>
  <si>
    <t>-616.074945618371 174.526876070986 -591.588015222098</t>
  </si>
  <si>
    <t>-602.720523589912 181.954803682951 -668.443060728723</t>
  </si>
  <si>
    <t>-618.259111674558 205.672203670937 -537.686000076632</t>
  </si>
  <si>
    <t>-649.396609018197 356.754860063314 -514.394585864992</t>
  </si>
  <si>
    <t>-718.495920657757 416.433882085977 -247.482075873982</t>
  </si>
  <si>
    <t>-500.730245838878 399.840416761013 -168.416958936742</t>
  </si>
  <si>
    <t>-607.573202454318 143.867679519054 -538.03449765482</t>
  </si>
  <si>
    <t>-410.603861810221 51.4443553196957 -271.51555415025</t>
  </si>
  <si>
    <t>-597.445578840511 276.11642720809 -103.257869305954</t>
  </si>
  <si>
    <t>-607.423468263231 285.014617310164 312.102072910556</t>
  </si>
  <si>
    <t>-626.590431003091 319.563281079464 773.486548778966</t>
  </si>
  <si>
    <t>-473.812958778641 324.310945818404 823.689300767742</t>
  </si>
  <si>
    <t>-527.989647444214 104.243441081782 -102.861310689482</t>
  </si>
  <si>
    <t>-523.354532798489 92.4462960593587 312.520359945045</t>
  </si>
  <si>
    <t>-556.479164019442 44.00310266421 772.004885788711</t>
  </si>
  <si>
    <t>-405.924048222632 63.2373297983443 825.362276605626</t>
  </si>
  <si>
    <t>9763-20170724T121032.973921300.bin</t>
  </si>
  <si>
    <t>-562.829019978396 190.107687279863 -101.357600796122</t>
  </si>
  <si>
    <t>-582.920646631711 181.705486548448 -209.908257271456</t>
  </si>
  <si>
    <t>-594.090328028319 178.143788950216 -302.040542887612</t>
  </si>
  <si>
    <t>-602.687338554502 175.915549820083 -385.462800681882</t>
  </si>
  <si>
    <t>-609.195872730953 174.752063307777 -469.095457191767</t>
  </si>
  <si>
    <t>-616.37482019729 174.132938275599 -591.541406659307</t>
  </si>
  <si>
    <t>-602.964733060379 181.540115582027 -668.388727095117</t>
  </si>
  <si>
    <t>-618.607716176672 205.299824092896 -537.653854241547</t>
  </si>
  <si>
    <t>-650.04436986497 356.351681118968 -514.560775573023</t>
  </si>
  <si>
    <t>-719.68928938291 416.282294174054 -247.846471625344</t>
  </si>
  <si>
    <t>-501.999317921813 400.006755611816 -168.507164589333</t>
  </si>
  <si>
    <t>-607.841883077113 143.509242401896 -537.972496011439</t>
  </si>
  <si>
    <t>-410.820756871561 51.4205395324143 -271.413070048746</t>
  </si>
  <si>
    <t>-597.841243780831 275.896656216947 -103.239717237724</t>
  </si>
  <si>
    <t>-607.494327190383 284.987267798693 312.123727004533</t>
  </si>
  <si>
    <t>-626.597801210957 319.537559059122 773.505685054155</t>
  </si>
  <si>
    <t>-473.813317830139 324.290803163923 823.68669133004</t>
  </si>
  <si>
    <t>-528.084023433667 104.134491215683 -102.827862491263</t>
  </si>
  <si>
    <t>-523.106418105935 92.6351582648226 312.558151384316</t>
  </si>
  <si>
    <t>-556.283642557583 44.0400146847237 771.999015943171</t>
  </si>
  <si>
    <t>-405.925429303505 63.8746204392871 825.690985882087</t>
  </si>
  <si>
    <t>9763-20170724T121033.043111800.bin</t>
  </si>
  <si>
    <t>-563.489097916597 189.762506638707 -101.356410343941</t>
  </si>
  <si>
    <t>-583.739639558835 181.268656974989 -209.870197467372</t>
  </si>
  <si>
    <t>-594.988727839583 177.617246967487 -301.989576557121</t>
  </si>
  <si>
    <t>-603.635316596973 175.299954643542 -385.404140364341</t>
  </si>
  <si>
    <t>-610.172195357951 174.039186015272 -469.03318721088</t>
  </si>
  <si>
    <t>-617.369291570493 173.269044515774 -591.477259494397</t>
  </si>
  <si>
    <t>-603.869154022359 180.61064525175 -668.315129341703</t>
  </si>
  <si>
    <t>-619.665969350959 204.489832942938 -537.623493713182</t>
  </si>
  <si>
    <t>-651.627644838165 355.483886147274 -514.858508122701</t>
  </si>
  <si>
    <t>-722.677265729083 415.676601550609 -248.574115647324</t>
  </si>
  <si>
    <t>-505.099466078319 400.004449822176 -168.806866511951</t>
  </si>
  <si>
    <t>-608.75655002099 142.724113711912 -537.876283711279</t>
  </si>
  <si>
    <t>-411.643818825291 51.1802412047848 -271.387363236964</t>
  </si>
  <si>
    <t>-598.797690946475 275.497894457852 -103.229550862562</t>
  </si>
  <si>
    <t>-607.689705348086 284.924585302123 312.143324886124</t>
  </si>
  <si>
    <t>-626.624883646434 319.493095151781 773.52445566238</t>
  </si>
  <si>
    <t>-473.819137364199 324.140720944476 823.650490733157</t>
  </si>
  <si>
    <t>-528.463632951432 103.845031740253 -102.853349584432</t>
  </si>
  <si>
    <t>-522.827934405089 92.9893738952192 312.54166709692</t>
  </si>
  <si>
    <t>-555.859653310267 44.0236660310979 771.947227652919</t>
  </si>
  <si>
    <t>-405.794301690243 64.0873394594769 826.368506764042</t>
  </si>
  <si>
    <t>9763-20170724T121033.105288100.bin</t>
  </si>
  <si>
    <t>-564.336607392125 189.38528046739 -101.407207219982</t>
  </si>
  <si>
    <t>-584.683617130343 180.829742952245 -209.898218032799</t>
  </si>
  <si>
    <t>-595.987258702016 177.088348159613 -302.007262929207</t>
  </si>
  <si>
    <t>-604.673249507986 174.672875231704 -385.414998597155</t>
  </si>
  <si>
    <t>-611.240491624885 173.298729487529 -469.039850143866</t>
  </si>
  <si>
    <t>-618.47323744685 172.344492097643 -591.480381815841</t>
  </si>
  <si>
    <t>-604.946889542038 179.541470436949 -668.327366357548</t>
  </si>
  <si>
    <t>-620.82156162689 203.634490042955 -537.669019981734</t>
  </si>
  <si>
    <t>-653.21824083974 354.591131411275 -515.26558293997</t>
  </si>
  <si>
    <t>-726.219140019985 414.619376663429 -249.472248029418</t>
  </si>
  <si>
    <t>-508.728024088617 399.620197865909 -169.340064744937</t>
  </si>
  <si>
    <t>-609.777552114695 141.89212584142 -537.840334419252</t>
  </si>
  <si>
    <t>-412.549838199524 50.8835524388724 -271.600888122128</t>
  </si>
  <si>
    <t>-599.860689506673 275.089036900922 -103.25860589663</t>
  </si>
  <si>
    <t>-608.066270325116 284.818818711883 312.121433198342</t>
  </si>
  <si>
    <t>-626.630035092868 319.476506105039 773.524429736107</t>
  </si>
  <si>
    <t>-473.807344382806 324.14681265556 823.596823140698</t>
  </si>
  <si>
    <t>-529.112560713782 103.526911452435 -102.916254827943</t>
  </si>
  <si>
    <t>-522.984043766392 93.1315943008622 312.48353690088</t>
  </si>
  <si>
    <t>-555.719407089846 44.1075221400476 771.841801975778</t>
  </si>
  <si>
    <t>-405.834986728142 64.7592696622089 826.541019726594</t>
  </si>
  <si>
    <t>9763-20170724T121033.139399200.bin</t>
  </si>
  <si>
    <t>-564.770012834251 189.210237585847 -101.434279708025</t>
  </si>
  <si>
    <t>-585.139593882856 180.625568811216 -209.918842328095</t>
  </si>
  <si>
    <t>-596.470523514053 176.834787177782 -302.022429179083</t>
  </si>
  <si>
    <t>-605.18488045525 174.363871703509 -385.425620928279</t>
  </si>
  <si>
    <t>-611.784917745139 172.9235312592 -469.046733122484</t>
  </si>
  <si>
    <t>-619.070632712656 171.862076542652 -591.483407415636</t>
  </si>
  <si>
    <t>-605.570562362693 178.968258589622 -668.343385129692</t>
  </si>
  <si>
    <t>-621.425786628511 203.193522882772 -537.696399744042</t>
  </si>
  <si>
    <t>-654.013453278441 354.134965533441 -515.463691679987</t>
  </si>
  <si>
    <t>-728.161581565377 414.122027899085 -249.978946853374</t>
  </si>
  <si>
    <t>-510.771675423515 399.506688291929 -169.501632030207</t>
  </si>
  <si>
    <t>-610.321743294214 141.461802026698 -537.821932362985</t>
  </si>
  <si>
    <t>-413.009445563183 50.823304847718 -271.652512061307</t>
  </si>
  <si>
    <t>-600.415221373888 274.916580845661 -103.280470537511</t>
  </si>
  <si>
    <t>-608.354682745916 284.726319694124 312.102918405416</t>
  </si>
  <si>
    <t>-626.636857799767 319.459624065691 773.51812357647</t>
  </si>
  <si>
    <t>-473.805891634954 324.109954187889 823.567077248746</t>
  </si>
  <si>
    <t>-529.398647089728 103.386729755253 -102.972968101869</t>
  </si>
  <si>
    <t>-523.178446888764 93.07774438864 312.427560404972</t>
  </si>
  <si>
    <t>-555.658764297481 44.0214052706247 771.787926286931</t>
  </si>
  <si>
    <t>-405.719559287577 64.0398496424509 826.572166031014</t>
  </si>
  <si>
    <t>9763-20170724T121033.209423700.bin</t>
  </si>
  <si>
    <t>-565.533823680207 188.987690504842 -101.526415637889</t>
  </si>
  <si>
    <t>-585.929348844148 180.34562596636 -210.001461860719</t>
  </si>
  <si>
    <t>-597.318097983618 176.485060508806 -302.094971357491</t>
  </si>
  <si>
    <t>-606.099022412011 173.941234093065 -385.489047729325</t>
  </si>
  <si>
    <t>-612.780997853832 172.420211432441 -469.102272641638</t>
  </si>
  <si>
    <t>-620.203589822625 171.232972052151 -591.529505077054</t>
  </si>
  <si>
    <t>-606.771576498268 178.167944146351 -668.417013640779</t>
  </si>
  <si>
    <t>-622.586248734294 202.60400421345 -537.766694559419</t>
  </si>
  <si>
    <t>-655.62925691896 353.482650760625 -515.789617632631</t>
  </si>
  <si>
    <t>-731.698710641407 413.701683766108 -250.901589752335</t>
  </si>
  <si>
    <t>-514.541087733318 399.696937677903 -169.692357024926</t>
  </si>
  <si>
    <t>-611.306923457598 140.90395591601 -537.852207595761</t>
  </si>
  <si>
    <t>-413.671459155074 51.1094494130543 -271.66605510748</t>
  </si>
  <si>
    <t>-601.413983328308 274.617713241461 -103.33443187458</t>
  </si>
  <si>
    <t>-608.869938412261 284.535359066503 312.05539140949</t>
  </si>
  <si>
    <t>-626.631744414874 319.447404641868 773.499656396413</t>
  </si>
  <si>
    <t>-473.78801915314 324.104303093688 823.509020460791</t>
  </si>
  <si>
    <t>-529.937165873301 103.233615844431 -103.103017340363</t>
  </si>
  <si>
    <t>-523.584413936135 93.0326961965025 312.298183133147</t>
  </si>
  <si>
    <t>-555.57288097827 43.9805692757923 771.703213199359</t>
  </si>
  <si>
    <t>-405.710615309951 64.2325824684065 826.611977503762</t>
  </si>
  <si>
    <t>9763-20170724T121033.242511200.bin</t>
  </si>
  <si>
    <t>-565.935174580019 188.864722669759 -101.555757276649</t>
  </si>
  <si>
    <t>-586.344266608997 180.195741434835 -210.026190180641</t>
  </si>
  <si>
    <t>-597.760449349076 176.307956401802 -302.115144241742</t>
  </si>
  <si>
    <t>-606.572641528668 173.736600995684 -385.505012374317</t>
  </si>
  <si>
    <t>-613.292636113503 172.186948144137 -469.114743703549</t>
  </si>
  <si>
    <t>-620.778449334269 170.95702732217 -591.537625453202</t>
  </si>
  <si>
    <t>-607.386895512637 177.807219513615 -668.439855589914</t>
  </si>
  <si>
    <t>-623.193622423127 202.335763547618 -537.780709027743</t>
  </si>
  <si>
    <t>-656.539281756089 353.157213244929 -515.88280756317</t>
  </si>
  <si>
    <t>-733.414627638764 413.577360652725 -251.27319474131</t>
  </si>
  <si>
    <t>-516.359800689321 399.977175636293 -169.721052544167</t>
  </si>
  <si>
    <t>-611.793765076316 140.657893415192 -537.85814614953</t>
  </si>
  <si>
    <t>-413.952516666713 51.2764380215256 -271.663731894236</t>
  </si>
  <si>
    <t>-601.960837174034 274.422748590071 -103.354304783858</t>
  </si>
  <si>
    <t>-609.144588401063 284.463347332235 312.037300666639</t>
  </si>
  <si>
    <t>-626.632800692695 319.441026809856 773.489196332529</t>
  </si>
  <si>
    <t>-473.781110554281 324.089105284229 823.475067253174</t>
  </si>
  <si>
    <t>-530.181461180717 103.151852479582 -103.147710916726</t>
  </si>
  <si>
    <t>-523.753868933305 93.0089852530432 312.25373360381</t>
  </si>
  <si>
    <t>-555.557008361093 43.9882055265098 771.666207257824</t>
  </si>
  <si>
    <t>-405.725568169733 64.3854479574384 826.605457864228</t>
  </si>
  <si>
    <t>9763-20170724T121033.334760800.bin</t>
  </si>
  <si>
    <t>-566.271233986648 188.702190587367 -101.585925786802</t>
  </si>
  <si>
    <t>-586.697852575981 180.00103503063 -210.050379029728</t>
  </si>
  <si>
    <t>-598.141648909927 176.094874410107 -302.135231629317</t>
  </si>
  <si>
    <t>-606.983391541865 173.510143851234 -385.521541418022</t>
  </si>
  <si>
    <t>-613.737985321538 171.950882383665 -469.128240843074</t>
  </si>
  <si>
    <t>-621.279561060892 170.712644817876 -591.547627089339</t>
  </si>
  <si>
    <t>-607.92838990916 177.46718560144 -668.465293535623</t>
  </si>
  <si>
    <t>-623.73112452622 202.083465107527 -537.788146218069</t>
  </si>
  <si>
    <t>-657.391905794472 352.845368161778 -515.952310454262</t>
  </si>
  <si>
    <t>-735.030820517371 413.380425220474 -251.592141095536</t>
  </si>
  <si>
    <t>-518.058872397603 400.253856293544 -169.74229566399</t>
  </si>
  <si>
    <t>-612.209623140653 140.428456321174 -537.874057414652</t>
  </si>
  <si>
    <t>-414.114050620496 51.4012577095712 -271.725646273401</t>
  </si>
  <si>
    <t>-602.426205719629 274.187536966575 -103.371888314686</t>
  </si>
  <si>
    <t>-609.406741851358 284.381413125258 312.019504217845</t>
  </si>
  <si>
    <t>-626.632051724891 319.438888684619 773.475950429701</t>
  </si>
  <si>
    <t>-473.772581227897 324.090005514857 823.437611804765</t>
  </si>
  <si>
    <t>-530.355515537994 103.043997459139 -103.197581912958</t>
  </si>
  <si>
    <t>-523.868479539088 92.9895182005512 312.205125902512</t>
  </si>
  <si>
    <t>-555.507437291958 43.9803913117248 771.619290856148</t>
  </si>
  <si>
    <t>-405.71594040836 64.3929537829695 826.661561543476</t>
  </si>
  <si>
    <t>9763-20170724T121033.339775300.bin</t>
  </si>
  <si>
    <t>-566.560420573774 188.539049904702 -101.621810360971</t>
  </si>
  <si>
    <t>-587.013504250281 179.816794498201 -210.079692145625</t>
  </si>
  <si>
    <t>-598.490007975837 175.903872913627 -302.160060107726</t>
  </si>
  <si>
    <t>-607.365076739576 173.316534715119 -385.542820298549</t>
  </si>
  <si>
    <t>-614.156797083812 171.760386649801 -469.146465717066</t>
  </si>
  <si>
    <t>-621.757103187476 170.531446037265 -591.562438382934</t>
  </si>
  <si>
    <t>-608.432235802374 177.146471974488 -668.496795004666</t>
  </si>
  <si>
    <t>-624.242406222456 201.887051473268 -537.795420262571</t>
  </si>
  <si>
    <t>-658.189737553696 352.593505995335 -515.99342513733</t>
  </si>
  <si>
    <t>-736.673501282706 412.992900070622 -251.851871653236</t>
  </si>
  <si>
    <t>-519.761429412621 400.489931704209 -169.746175640797</t>
  </si>
  <si>
    <t>-612.60182098641 140.254469477683 -537.89947995889</t>
  </si>
  <si>
    <t>-414.343034046835 51.5912829678171 -271.857538503657</t>
  </si>
  <si>
    <t>-602.829393674 273.918848304318 -103.389727710676</t>
  </si>
  <si>
    <t>-609.603005165394 284.331492654539 311.999601327776</t>
  </si>
  <si>
    <t>-626.627710558772 319.437674983984 773.464580064765</t>
  </si>
  <si>
    <t>-473.761605126851 324.124117839918 823.402591425174</t>
  </si>
  <si>
    <t>-530.566287568183 103.003035654811 -103.23167500067</t>
  </si>
  <si>
    <t>-523.867261434788 93.077220963422 312.170808676258</t>
  </si>
  <si>
    <t>-555.407643660852 43.9851504216037 771.598391368707</t>
  </si>
  <si>
    <t>-405.706881321372 64.6143286394515 826.806528298615</t>
  </si>
  <si>
    <t>9763-20170724T121033.374867400.bin</t>
  </si>
  <si>
    <t>-567.103054370803 188.258132746866 -101.634967373757</t>
  </si>
  <si>
    <t>-587.67848121537 179.47230192206 -210.064418654371</t>
  </si>
  <si>
    <t>-599.231975261577 175.592042479328 -302.136784680857</t>
  </si>
  <si>
    <t>-608.163117169823 173.066497784033 -385.515306436834</t>
  </si>
  <si>
    <t>-614.997205225864 171.606141349995 -469.117366284323</t>
  </si>
  <si>
    <t>-622.643051396162 170.555620707967 -591.532071314156</t>
  </si>
  <si>
    <t>-609.244635529806 176.762428938624 -668.487744979881</t>
  </si>
  <si>
    <t>-625.249692142773 201.805744175115 -537.709365842396</t>
  </si>
  <si>
    <t>-659.931647200858 352.329886647862 -515.818603548224</t>
  </si>
  <si>
    <t>-740.212441474964 412.358584140692 -252.132908268095</t>
  </si>
  <si>
    <t>-523.432100332621 400.869289473062 -169.532667136241</t>
  </si>
  <si>
    <t>-613.326506561102 140.227520924897 -537.925793311542</t>
  </si>
  <si>
    <t>-414.773376797711 52.4126086279305 -272.274668681436</t>
  </si>
  <si>
    <t>-603.737660959913 273.472046990431 -103.38563135115</t>
  </si>
  <si>
    <t>-609.836718669517 284.192627001915 312.006392808408</t>
  </si>
  <si>
    <t>-626.602539560045 319.413679540804 773.470448821589</t>
  </si>
  <si>
    <t>-473.730823652708 324.157649795669 823.385884698755</t>
  </si>
  <si>
    <t>-530.757936280854 102.923507427543 -103.266594443473</t>
  </si>
  <si>
    <t>-523.423264985177 93.5389763658623 312.137729542612</t>
  </si>
  <si>
    <t>-555.236231612502 44.0781437160588 771.525688710544</t>
  </si>
  <si>
    <t>-405.600636041391 64.3275858193119 827.05035427932</t>
  </si>
  <si>
    <t>9763-20170724T121033.439044800.bin</t>
  </si>
  <si>
    <t>-567.162660997673 188.147212093219 -101.625900412153</t>
  </si>
  <si>
    <t>-587.956427079753 179.255863219585 -210.005071030336</t>
  </si>
  <si>
    <t>-599.708441040532 175.401243656529 -302.053287755878</t>
  </si>
  <si>
    <t>-608.820585533483 172.941804856962 -385.414269602041</t>
  </si>
  <si>
    <t>-615.836494686511 171.594205189697 -469.003076499653</t>
  </si>
  <si>
    <t>-623.74744939973 170.760233748749 -591.40268593819</t>
  </si>
  <si>
    <t>-610.365248162908 176.427703029689 -668.402784802951</t>
  </si>
  <si>
    <t>-626.415071135412 201.880224467665 -537.507595355911</t>
  </si>
  <si>
    <t>-662.029698030507 352.136662375851 -515.317462069198</t>
  </si>
  <si>
    <t>-743.096862899999 411.956695379959 -251.825108054314</t>
  </si>
  <si>
    <t>-526.297014242144 401.032486853711 -169.199268142277</t>
  </si>
  <si>
    <t>-614.137267602744 140.372297478798 -537.882059547018</t>
  </si>
  <si>
    <t>-414.795916866774 53.4861193325028 -272.825344641767</t>
  </si>
  <si>
    <t>-604.329396154895 273.128489618983 -103.320035497428</t>
  </si>
  <si>
    <t>-609.727288523944 284.136968216128 312.074120877477</t>
  </si>
  <si>
    <t>-626.559946722354 319.366890670378 773.505405460424</t>
  </si>
  <si>
    <t>-473.688388428362 324.226645240817 823.410376335729</t>
  </si>
  <si>
    <t>-530.269128442896 102.976027112718 -103.303161714635</t>
  </si>
  <si>
    <t>-522.87393500169 94.7057587290938 312.123772860767</t>
  </si>
  <si>
    <t>-555.153063575896 44.258095505088 771.37297874142</t>
  </si>
  <si>
    <t>-405.738830522026 65.6244409062506 827.074803858242</t>
  </si>
  <si>
    <t>9763-20170724T121033.504269100.bin</t>
  </si>
  <si>
    <t>-567.097479405009 188.127212970581 -101.629889056691</t>
  </si>
  <si>
    <t>-587.992664726258 179.155631128727 -209.983030736929</t>
  </si>
  <si>
    <t>-599.865653171346 175.296106109163 -302.01541553226</t>
  </si>
  <si>
    <t>-609.098904614469 172.855362667731 -385.363702771801</t>
  </si>
  <si>
    <t>-616.247185288559 171.552126044643 -468.94200295414</t>
  </si>
  <si>
    <t>-624.363083362109 170.811511332 -591.32878843212</t>
  </si>
  <si>
    <t>-611.001348816095 176.224763137996 -668.350678703095</t>
  </si>
  <si>
    <t>-627.033768095463 201.871467159478 -537.399136324092</t>
  </si>
  <si>
    <t>-663.162667927532 351.975646475348 -515.008565063016</t>
  </si>
  <si>
    <t>-743.96413778796 411.783743308455 -251.43185729646</t>
  </si>
  <si>
    <t>-527.057331108177 401.031652873083 -169.064427920776</t>
  </si>
  <si>
    <t>-614.569994932832 140.401642737329 -537.853726712162</t>
  </si>
  <si>
    <t>-414.620665454238 54.0039305373539 -273.085783606319</t>
  </si>
  <si>
    <t>-604.633823889668 272.983526204447 -103.28753198749</t>
  </si>
  <si>
    <t>-609.623037523212 284.058380217024 312.109906211353</t>
  </si>
  <si>
    <t>-626.518692922359 319.337221338814 773.530101925303</t>
  </si>
  <si>
    <t>-473.65163106095 324.258292258542 823.442742001175</t>
  </si>
  <si>
    <t>-529.867610038722 103.11080562771 -103.334044112095</t>
  </si>
  <si>
    <t>-522.835193539379 95.2311172104473 312.106783812203</t>
  </si>
  <si>
    <t>-555.151372514683 44.3198770560891 771.274422496404</t>
  </si>
  <si>
    <t>-405.714811034627 65.4591488933397 827.002984286996</t>
  </si>
  <si>
    <t>9763-20170724T121033.506252600.bin</t>
  </si>
  <si>
    <t>-567.0781981874 188.163674437342 -101.645198275413</t>
  </si>
  <si>
    <t>-588.013637335433 179.128080687076 -209.985168588559</t>
  </si>
  <si>
    <t>-600.001202391008 175.255230121823 -302.002228182933</t>
  </si>
  <si>
    <t>-609.368509108452 172.818372366765 -385.335540658663</t>
  </si>
  <si>
    <t>-616.681160832903 171.537665354162 -468.899972444385</t>
  </si>
  <si>
    <t>-625.069959134478 170.851458211216 -591.268775828204</t>
  </si>
  <si>
    <t>-611.736743979614 176.040006682622 -668.311063911962</t>
  </si>
  <si>
    <t>-627.698894215289 201.871303395355 -537.314189686165</t>
  </si>
  <si>
    <t>-664.280861775081 351.833133399732 -514.721040316923</t>
  </si>
  <si>
    <t>-744.476359898892 411.483041630194 -250.923391711854</t>
  </si>
  <si>
    <t>-527.366875703069 401.084673667713 -169.046353338982</t>
  </si>
  <si>
    <t>-615.079175686796 140.433731487399 -537.834640952319</t>
  </si>
  <si>
    <t>-414.487868405069 54.5148440288315 -273.33601804069</t>
  </si>
  <si>
    <t>-604.86109853937 272.890084408758 -103.267168291528</t>
  </si>
  <si>
    <t>-609.641085235338 283.999919650744 312.131818432823</t>
  </si>
  <si>
    <t>-626.487146772496 319.320327271341 773.547708674652</t>
  </si>
  <si>
    <t>-473.623235013783 324.269616064376 823.467308921718</t>
  </si>
  <si>
    <t>-529.628692465913 103.304123701952 -103.360490641592</t>
  </si>
  <si>
    <t>-522.855961613941 95.5187017444496 312.086438094168</t>
  </si>
  <si>
    <t>-555.151420043303 44.244496832092 771.172838003654</t>
  </si>
  <si>
    <t>-405.600990564982 64.6246719431917 826.878583845672</t>
  </si>
  <si>
    <t>9763-20170724T121033.602506800.bin</t>
  </si>
  <si>
    <t>-567.015735012312 188.176319670998 -101.680128689276</t>
  </si>
  <si>
    <t>-587.966102388092 179.100600650965 -210.01401603336</t>
  </si>
  <si>
    <t>-600.062955230154 175.222139825755 -302.01649012201</t>
  </si>
  <si>
    <t>-609.566436799844 172.792477115175 -385.334590197036</t>
  </si>
  <si>
    <t>-617.052932821784 171.532933697222 -468.884056132998</t>
  </si>
  <si>
    <t>-625.736323323785 170.895075153668 -591.232261002334</t>
  </si>
  <si>
    <t>-612.44883511819 175.890166238704 -668.295352768983</t>
  </si>
  <si>
    <t>-628.29067366423 201.882106564049 -537.255288109889</t>
  </si>
  <si>
    <t>-665.166931338911 351.748129073393 -514.498378548916</t>
  </si>
  <si>
    <t>-744.761989847053 411.021892168008 -250.434321760667</t>
  </si>
  <si>
    <t>-527.422403779035 401.014532244999 -169.120835594721</t>
  </si>
  <si>
    <t>-615.561634283287 140.467676454333 -537.838526853831</t>
  </si>
  <si>
    <t>-414.300827412037 54.9621300363135 -273.62923583013</t>
  </si>
  <si>
    <t>-604.916773274602 272.77436859827 -103.274249572586</t>
  </si>
  <si>
    <t>-609.749701533335 283.963113467833 312.122033808195</t>
  </si>
  <si>
    <t>-626.466894922769 319.313514667069 773.548534237249</t>
  </si>
  <si>
    <t>-473.600268653387 324.265604288263 823.459210487282</t>
  </si>
  <si>
    <t>-529.389696424774 103.400160166394 -103.419020141135</t>
  </si>
  <si>
    <t>-522.831324978065 95.6222615298775 312.031488657226</t>
  </si>
  <si>
    <t>-555.158414580572 44.1733147783073 771.073188305778</t>
  </si>
  <si>
    <t>-405.498773100842 63.7842953857721 826.761937734755</t>
  </si>
  <si>
    <t>9763-20170724T121033.638632500.bin</t>
  </si>
  <si>
    <t>-566.890497267143 188.152508965082 -101.762669291521</t>
  </si>
  <si>
    <t>-587.884747499006 179.002664466618 -210.081667573938</t>
  </si>
  <si>
    <t>-600.204767657413 175.123213285661 -302.054571220484</t>
  </si>
  <si>
    <t>-609.983193226488 172.721454641191 -385.341630480885</t>
  </si>
  <si>
    <t>-617.817782338174 171.524019416098 -468.860045126136</t>
  </si>
  <si>
    <t>-627.08964028865 171.016715539718 -591.165827474373</t>
  </si>
  <si>
    <t>-613.943952683705 175.56237655162 -668.28092552171</t>
  </si>
  <si>
    <t>-629.480929502983 201.925812072347 -537.136812989857</t>
  </si>
  <si>
    <t>-666.754074547793 351.652379065502 -514.105805987876</t>
  </si>
  <si>
    <t>-746.561206421577 410.178888346141 -249.939000405746</t>
  </si>
  <si>
    <t>-528.924128782075 400.739530841647 -169.356593528706</t>
  </si>
  <si>
    <t>-616.561542910255 140.552644506693 -537.861620796961</t>
  </si>
  <si>
    <t>-414.153315308384 55.6996621898822 -274.77108574628</t>
  </si>
  <si>
    <t>-604.87900920258 272.543382227891 -103.355090523876</t>
  </si>
  <si>
    <t>-609.675848394461 283.922618134066 312.036381139577</t>
  </si>
  <si>
    <t>-626.378535670334 319.374608590769 773.499710456413</t>
  </si>
  <si>
    <t>-473.518361298159 324.406274649331 823.422336623455</t>
  </si>
  <si>
    <t>-529.211970764504 103.578405429895 -103.534840744539</t>
  </si>
  <si>
    <t>-522.437277598257 95.7428491179348 311.911105142981</t>
  </si>
  <si>
    <t>-555.263641261962 44.2926720861929 770.881195360785</t>
  </si>
  <si>
    <t>-405.739958911403 65.2233881577349 826.454583814067</t>
  </si>
  <si>
    <t>9763-20170724T121033.671689600.bin</t>
  </si>
  <si>
    <t>-566.792811850757 188.043377421041 -101.778691165221</t>
  </si>
  <si>
    <t>-587.821141267741 178.894986328472 -210.091280327471</t>
  </si>
  <si>
    <t>-600.164213800646 175.034992942456 -302.061776394915</t>
  </si>
  <si>
    <t>-609.961101760092 172.658554067976 -385.347586833485</t>
  </si>
  <si>
    <t>-617.811717831267 171.493630065719 -468.864891134961</t>
  </si>
  <si>
    <t>-627.103914153967 171.043343566126 -591.169399831451</t>
  </si>
  <si>
    <t>-613.976097467967 175.441502730382 -668.29603394868</t>
  </si>
  <si>
    <t>-629.491687968081 201.926128312434 -537.125081934764</t>
  </si>
  <si>
    <t>-666.761030343122 351.657552675593 -514.017596618791</t>
  </si>
  <si>
    <t>-747.28859589327 410.108166446993 -250.052732013836</t>
  </si>
  <si>
    <t>-529.707929434268 400.70855018052 -169.31354318399</t>
  </si>
  <si>
    <t>-616.561461535171 140.555742305236 -537.88149261225</t>
  </si>
  <si>
    <t>-414.008080137037 55.7186782903432 -275.203037092696</t>
  </si>
  <si>
    <t>-604.715978654687 272.422471841203 -103.353803547759</t>
  </si>
  <si>
    <t>-609.60141719645 283.820094532936 312.036222065717</t>
  </si>
  <si>
    <t>-626.338423122781 319.411084665075 773.4828558963</t>
  </si>
  <si>
    <t>-473.484997164718 324.382871124331 823.432054983063</t>
  </si>
  <si>
    <t>-529.160074789717 103.502566866696 -103.553740811542</t>
  </si>
  <si>
    <t>-522.033402310859 95.7468397926305 311.887731731538</t>
  </si>
  <si>
    <t>-555.26680456121 44.2310841813298 770.834020926863</t>
  </si>
  <si>
    <t>-405.715053474911 64.9865995163523 826.39771624089</t>
  </si>
  <si>
    <t>9763-20170724T121033.738942900.bin</t>
  </si>
  <si>
    <t>-566.429289111769 187.632631702963 -101.757174472186</t>
  </si>
  <si>
    <t>-587.495510526437 178.478889691063 -210.061955546133</t>
  </si>
  <si>
    <t>-599.852386923265 174.626432575911 -302.031053618928</t>
  </si>
  <si>
    <t>-609.654216502489 172.261574077732 -385.316363181789</t>
  </si>
  <si>
    <t>-617.502369708546 171.113136560574 -468.834278194497</t>
  </si>
  <si>
    <t>-626.782790895543 170.692102537476 -591.139668098557</t>
  </si>
  <si>
    <t>-613.591638322804 174.785838185169 -668.272446526948</t>
  </si>
  <si>
    <t>-629.199254600019 201.55694049635 -537.086456534648</t>
  </si>
  <si>
    <t>-666.663360006751 351.235706644061 -514.024517741317</t>
  </si>
  <si>
    <t>-748.12244878645 409.859732537449 -250.384195965753</t>
  </si>
  <si>
    <t>-530.743235904484 400.504058790543 -169.098877678887</t>
  </si>
  <si>
    <t>-616.221996506776 140.196866478007 -537.859790635832</t>
  </si>
  <si>
    <t>-413.654341969333 55.1023600557289 -275.865261760365</t>
  </si>
  <si>
    <t>-604.387672847973 272.009178144475 -103.326045749126</t>
  </si>
  <si>
    <t>-609.439858703091 283.496552818127 312.059429247205</t>
  </si>
  <si>
    <t>-626.251715506818 319.493868355664 773.468084146409</t>
  </si>
  <si>
    <t>-473.417372471944 324.604381608073 823.461958245996</t>
  </si>
  <si>
    <t>-528.735904069596 103.117963969093 -103.553553049318</t>
  </si>
  <si>
    <t>-520.985040041502 95.794413186075 311.884698524245</t>
  </si>
  <si>
    <t>-555.293838435725 44.2089130602621 770.73947241247</t>
  </si>
  <si>
    <t>-405.709396503869 64.7150107049013 826.307797355879</t>
  </si>
  <si>
    <t>9763-20170724T121033.805659800.bin</t>
  </si>
  <si>
    <t>-565.849772273171 187.2496781743 -101.747854504534</t>
  </si>
  <si>
    <t>-587.009099938416 178.080386851952 -210.033180162322</t>
  </si>
  <si>
    <t>-599.331558970753 174.225705203342 -302.006603267483</t>
  </si>
  <si>
    <t>-609.057424033308 171.861141503192 -385.301050016892</t>
  </si>
  <si>
    <t>-616.78491569833 170.715577485092 -468.830093536195</t>
  </si>
  <si>
    <t>-625.840480594867 170.300310777363 -591.152522674891</t>
  </si>
  <si>
    <t>-612.310890484323 174.063548546473 -668.243363013933</t>
  </si>
  <si>
    <t>-628.423091353335 201.148446944206 -537.097251953025</t>
  </si>
  <si>
    <t>-666.381436507191 350.716180376031 -514.141179238418</t>
  </si>
  <si>
    <t>-748.210728969657 410.059731839708 -250.776606826574</t>
  </si>
  <si>
    <t>-530.773507251497 400.881964133634 -169.626315351381</t>
  </si>
  <si>
    <t>-615.310886596067 139.816598585635 -537.859740381518</t>
  </si>
  <si>
    <t>-413.178087589058 54.8389744659708 -276.653034340893</t>
  </si>
  <si>
    <t>-603.780529803465 271.660902288687 -103.299966131886</t>
  </si>
  <si>
    <t>-609.156140559329 283.21506242162 312.07960165381</t>
  </si>
  <si>
    <t>-626.181536213558 319.529523783739 773.463936757537</t>
  </si>
  <si>
    <t>-473.358766637452 324.70106486266 823.486803003594</t>
  </si>
  <si>
    <t>-528.185715548964 102.621995685782 -103.566840468473</t>
  </si>
  <si>
    <t>-520.286829799069 95.7646506766996 311.876422722717</t>
  </si>
  <si>
    <t>-555.291030012317 44.1354578736266 770.649180342276</t>
  </si>
  <si>
    <t>-405.640336589868 64.0223635941015 826.264199952056</t>
  </si>
  <si>
    <t>9763-20170724T121033.837782900.bin</t>
  </si>
  <si>
    <t>-565.538362244697 187.126116841816 -101.760301331426</t>
  </si>
  <si>
    <t>-586.708864280525 177.97425808001 -210.044867918734</t>
  </si>
  <si>
    <t>-599.016259935137 174.118249181307 -302.020373329604</t>
  </si>
  <si>
    <t>-608.719939067746 171.746535768089 -385.317131306342</t>
  </si>
  <si>
    <t>-616.417268252543 170.588283853373 -468.848873936451</t>
  </si>
  <si>
    <t>-625.420411207004 170.148927994379 -591.174868200414</t>
  </si>
  <si>
    <t>-611.813863220925 173.753809297919 -668.259766742551</t>
  </si>
  <si>
    <t>-628.052703529497 201.002039064221 -537.124947256003</t>
  </si>
  <si>
    <t>-666.25849500432 350.519892067995 -514.247958346209</t>
  </si>
  <si>
    <t>-748.326890614259 409.972981950916 -250.982536586658</t>
  </si>
  <si>
    <t>-530.797181979817 401.047030296134 -170.052142355544</t>
  </si>
  <si>
    <t>-614.887058649452 139.681428324875 -537.873571618062</t>
  </si>
  <si>
    <t>-412.906914153504 55.0305798620934 -277.003552053559</t>
  </si>
  <si>
    <t>-603.416256453141 271.527559086444 -103.298870873517</t>
  </si>
  <si>
    <t>-608.931641224169 283.129752145235 312.077566228073</t>
  </si>
  <si>
    <t>-626.145176157963 319.538814837671 773.457048188337</t>
  </si>
  <si>
    <t>-473.328107331515 324.736947947243 823.494500381468</t>
  </si>
  <si>
    <t>-527.927059495906 102.549545929544 -103.591093074675</t>
  </si>
  <si>
    <t>-520.247802856324 95.5919682342492 311.854655080376</t>
  </si>
  <si>
    <t>-555.297835932111 44.1126603282555 770.624095199615</t>
  </si>
  <si>
    <t>-405.6696271748 64.1517003375238 826.24472777243</t>
  </si>
  <si>
    <t>9763-20170724T121033.874843600.bin</t>
  </si>
  <si>
    <t>-565.279338597752 187.036142160812 -101.763490344345</t>
  </si>
  <si>
    <t>-586.43607220151 177.925197711906 -210.0543019086</t>
  </si>
  <si>
    <t>-598.746003195657 174.064051683004 -302.02922677627</t>
  </si>
  <si>
    <t>-608.459720676835 171.674263852588 -385.324215302575</t>
  </si>
  <si>
    <t>-616.175863720201 170.485040498605 -468.853811361751</t>
  </si>
  <si>
    <t>-625.21721135626 169.987365128037 -591.176924770406</t>
  </si>
  <si>
    <t>-611.649221336707 173.462990485391 -668.274425941174</t>
  </si>
  <si>
    <t>-627.848100883455 200.862875573879 -537.139573414884</t>
  </si>
  <si>
    <t>-666.182533469392 350.355332421608 -514.284715888155</t>
  </si>
  <si>
    <t>-748.616829204034 409.745484426064 -251.119455965038</t>
  </si>
  <si>
    <t>-531.08913027375 401.126020525905 -170.150655617333</t>
  </si>
  <si>
    <t>-614.651762077154 139.548670193729 -537.86547916058</t>
  </si>
  <si>
    <t>-412.722096782461 55.3220134064325 -277.289955093962</t>
  </si>
  <si>
    <t>-603.018357457762 271.458107612892 -103.303931388974</t>
  </si>
  <si>
    <t>-608.728220950834 283.078480706518 312.069327335943</t>
  </si>
  <si>
    <t>-626.104588159792 319.567267154177 773.444832504726</t>
  </si>
  <si>
    <t>-473.293835005074 324.806011408496 823.497307799339</t>
  </si>
  <si>
    <t>-527.835989860763 102.46445697816 -103.60038420208</t>
  </si>
  <si>
    <t>-520.255754874425 95.398238500889 311.845428208642</t>
  </si>
  <si>
    <t>-555.315896186549 44.1190892728496 770.613084296002</t>
  </si>
  <si>
    <t>-405.707949097485 64.3005572592936 826.236820212617</t>
  </si>
  <si>
    <t>9763-20170724T121033.943534100.bin</t>
  </si>
  <si>
    <t>-564.734873478676 186.719738591918 -101.751332413336</t>
  </si>
  <si>
    <t>-585.906187652689 177.623839132899 -210.040413422655</t>
  </si>
  <si>
    <t>-598.205920025885 173.755564928242 -302.016498090193</t>
  </si>
  <si>
    <t>-607.903655760025 171.353658682901 -385.313093213856</t>
  </si>
  <si>
    <t>-615.597932395718 170.147313272068 -468.844379345078</t>
  </si>
  <si>
    <t>-624.60167272943 169.620230718288 -591.170043850412</t>
  </si>
  <si>
    <t>-611.196515033267 172.875775241214 -668.305843785949</t>
  </si>
  <si>
    <t>-627.280602997412 200.502048298873 -537.138620854126</t>
  </si>
  <si>
    <t>-665.712595976872 349.973986906818 -514.318707038545</t>
  </si>
  <si>
    <t>-749.443852222865 409.663127748072 -251.630909387745</t>
  </si>
  <si>
    <t>-532.206027513455 401.369785765085 -169.854034547379</t>
  </si>
  <si>
    <t>-614.021193617146 139.20119830766 -537.850684201168</t>
  </si>
  <si>
    <t>-411.87016423667 55.9080250116456 -277.797218337477</t>
  </si>
  <si>
    <t>-602.291995510481 271.213628787148 -103.301656852302</t>
  </si>
  <si>
    <t>-608.295389430376 282.909148758837 312.065423403578</t>
  </si>
  <si>
    <t>-626.036319424004 319.588686837138 773.422222412346</t>
  </si>
  <si>
    <t>-473.236955036591 324.748861152576 823.517677141163</t>
  </si>
  <si>
    <t>-527.479494428964 102.04228709893 -103.596792423547</t>
  </si>
  <si>
    <t>-520.208442783363 95.0424692176116 311.855636829931</t>
  </si>
  <si>
    <t>-555.32017038424 44.0529767310675 770.648859780136</t>
  </si>
  <si>
    <t>-405.731758946448 64.3160231736213 826.295360317251</t>
  </si>
  <si>
    <t>9763-20170724T121034.010481300.bin</t>
  </si>
  <si>
    <t>-564.067140970352 186.541741181322 -101.721507959468</t>
  </si>
  <si>
    <t>-585.235956402862 177.424857786074 -210.00936983931</t>
  </si>
  <si>
    <t>-597.527904069357 173.523922486983 -301.985051375601</t>
  </si>
  <si>
    <t>-607.216804778473 171.086310827752 -385.281572293665</t>
  </si>
  <si>
    <t>-614.901201882848 169.838948493144 -468.813179775892</t>
  </si>
  <si>
    <t>-623.889876386582 169.246362162343 -591.139726525535</t>
  </si>
  <si>
    <t>-610.692345485906 172.30622417617 -668.319209033183</t>
  </si>
  <si>
    <t>-626.63253273102 200.144489906353 -537.121014507198</t>
  </si>
  <si>
    <t>-665.350674668727 349.545469853497 -514.343984658567</t>
  </si>
  <si>
    <t>-750.069054269625 409.845938883756 -252.11275831739</t>
  </si>
  <si>
    <t>-533.05440111731 401.82595581916 -169.718476838223</t>
  </si>
  <si>
    <t>-613.258916728141 138.868256871356 -537.806879818784</t>
  </si>
  <si>
    <t>-410.879620186363 56.0515956080433 -277.802957268967</t>
  </si>
  <si>
    <t>-601.696606144542 270.985956824938 -103.281531811892</t>
  </si>
  <si>
    <t>-607.827946076777 282.808308420382 312.080019719568</t>
  </si>
  <si>
    <t>-625.947223292717 319.60009280947 773.422160164377</t>
  </si>
  <si>
    <t>-473.164101154054 324.895455852544 823.553016067764</t>
  </si>
  <si>
    <t>-526.742787016513 101.980673158909 -103.545522717725</t>
  </si>
  <si>
    <t>-519.989679534135 94.8422189492962 311.9132998337</t>
  </si>
  <si>
    <t>-555.298577821933 43.9286785049612 770.697515062481</t>
  </si>
  <si>
    <t>-405.654140652525 63.671577015208 826.380253560526</t>
  </si>
  <si>
    <t>9763-20170724T121034.041563800.bin</t>
  </si>
  <si>
    <t>-563.739129842619 186.559524816715 -101.705057589978</t>
  </si>
  <si>
    <t>-584.901881872401 177.420746233292 -209.992230286827</t>
  </si>
  <si>
    <t>-597.212465873943 173.494383163507 -301.964318433405</t>
  </si>
  <si>
    <t>-606.927848988071 171.030043121405 -385.257062230978</t>
  </si>
  <si>
    <t>-614.648536620588 169.753627724303 -468.784859665507</t>
  </si>
  <si>
    <t>-623.701274795555 169.116323549645 -591.106487855466</t>
  </si>
  <si>
    <t>-610.594106745692 172.092958208717 -668.304606423889</t>
  </si>
  <si>
    <t>-626.450231213844 200.026625696544 -537.094817227021</t>
  </si>
  <si>
    <t>-665.355365921597 349.380279318495 -514.341254243185</t>
  </si>
  <si>
    <t>-750.20043340259 409.741916111146 -252.164886041704</t>
  </si>
  <si>
    <t>-533.188142384292 401.938737999753 -169.743436703678</t>
  </si>
  <si>
    <t>-613.007719743957 138.765435816403 -537.770628131848</t>
  </si>
  <si>
    <t>-410.524882456206 56.0633925092084 -277.681485760171</t>
  </si>
  <si>
    <t>-601.45846148354 270.908065166943 -103.260460908551</t>
  </si>
  <si>
    <t>-607.65571413959 282.792935784274 312.098385386571</t>
  </si>
  <si>
    <t>-625.915362840208 319.592494286112 773.426295259703</t>
  </si>
  <si>
    <t>-473.136308836245 324.82930211533 823.575581866564</t>
  </si>
  <si>
    <t>-526.345702837959 102.070228819507 -103.523219190191</t>
  </si>
  <si>
    <t>-519.786772688471 94.8520806300844 311.937308487595</t>
  </si>
  <si>
    <t>-555.312827298498 43.9563739116675 770.707325178285</t>
  </si>
  <si>
    <t>-405.679558264105 63.7581602209943 826.399359736325</t>
  </si>
  <si>
    <t>9763-20170724T121034.106524000.bin</t>
  </si>
  <si>
    <t>-562.975611282877 186.754119764144 -101.637887117056</t>
  </si>
  <si>
    <t>-584.116280597107 177.542880614004 -209.923207248348</t>
  </si>
  <si>
    <t>-596.463316861495 173.553880901112 -301.887849679891</t>
  </si>
  <si>
    <t>-606.233130004212 171.031939820599 -385.172398142641</t>
  </si>
  <si>
    <t>-614.030324401394 169.698917581628 -468.692230546285</t>
  </si>
  <si>
    <t>-623.218969855882 168.98070209352 -591.003224778419</t>
  </si>
  <si>
    <t>-610.21077726122 171.829081668031 -668.222855576247</t>
  </si>
  <si>
    <t>-625.969943463561 199.912989973095 -537.004482862814</t>
  </si>
  <si>
    <t>-665.197132211661 349.189227889303 -514.266367015824</t>
  </si>
  <si>
    <t>-750.27871171413 409.560947314426 -252.169095803848</t>
  </si>
  <si>
    <t>-533.123781121873 402.336815277633 -170.071119704679</t>
  </si>
  <si>
    <t>-612.404235767514 138.678619685531 -537.663993752816</t>
  </si>
  <si>
    <t>-409.729189258623 56.2118079772258 -277.525853046815</t>
  </si>
  <si>
    <t>-600.835409226836 270.888717143373 -103.219141726454</t>
  </si>
  <si>
    <t>-607.287468964151 282.796520028523 312.135097129423</t>
  </si>
  <si>
    <t>-625.825106799521 319.629600373554 773.435415941073</t>
  </si>
  <si>
    <t>-473.06421353477 324.985461096553 823.627807722435</t>
  </si>
  <si>
    <t>-525.411743911365 102.485393878675 -103.436599276887</t>
  </si>
  <si>
    <t>-519.320506522832 95.0159130774609 312.026612980541</t>
  </si>
  <si>
    <t>-555.338964144634 43.9862996354323 770.728691069969</t>
  </si>
  <si>
    <t>-405.773085300653 64.2832971095017 826.423678961253</t>
  </si>
  <si>
    <t>9763-20170724T121034.139641500.bin</t>
  </si>
  <si>
    <t>-562.544496816041 186.850346993488 -101.62035663228</t>
  </si>
  <si>
    <t>-583.691459564724 177.614100641163 -209.90240275124</t>
  </si>
  <si>
    <t>-596.05765485236 173.589252746838 -301.862690419206</t>
  </si>
  <si>
    <t>-605.850741753588 171.028947928949 -385.143534197177</t>
  </si>
  <si>
    <t>-613.677444095447 169.652320830397 -468.659804855412</t>
  </si>
  <si>
    <t>-622.916348287095 168.864752771408 -590.966494605401</t>
  </si>
  <si>
    <t>-609.884894040654 171.658504065505 -668.184382814588</t>
  </si>
  <si>
    <t>-625.664103638549 199.823435411698 -536.982804693562</t>
  </si>
  <si>
    <t>-664.933875857003 349.093773272183 -514.28129954397</t>
  </si>
  <si>
    <t>-750.230194354687 409.298189959394 -252.215448358499</t>
  </si>
  <si>
    <t>-533.060218007876 402.417218582849 -170.127597115428</t>
  </si>
  <si>
    <t>-612.060670502546 138.597101628269 -537.615972688474</t>
  </si>
  <si>
    <t>-409.243814721338 56.2596384628989 -277.486800101179</t>
  </si>
  <si>
    <t>-600.440448078267 270.934889622346 -103.207373236524</t>
  </si>
  <si>
    <t>-607.016624734473 282.820379099751 312.145577143032</t>
  </si>
  <si>
    <t>-625.780890420369 319.666660169078 773.436807270056</t>
  </si>
  <si>
    <t>-473.031138459043 325.111479888098 823.653215986216</t>
  </si>
  <si>
    <t>-524.94632735542 102.583051982804 -103.397576627354</t>
  </si>
  <si>
    <t>-518.931134234103 95.0958965593013 312.066463930281</t>
  </si>
  <si>
    <t>-555.339794494402 43.9675644852659 770.734583967066</t>
  </si>
  <si>
    <t>-405.832627594008 64.6887820485058 826.430511019456</t>
  </si>
  <si>
    <t>9763-20170724T121034.203788200.bin</t>
  </si>
  <si>
    <t>-561.6558949153 186.946803900448 -101.554550209445</t>
  </si>
  <si>
    <t>-582.783821358482 177.671274353787 -209.836913420472</t>
  </si>
  <si>
    <t>-595.154975428905 173.5707386138 -301.793347391652</t>
  </si>
  <si>
    <t>-604.962283825309 170.92626127019 -385.069684499802</t>
  </si>
  <si>
    <t>-612.814208839342 169.449569617799 -468.581897931962</t>
  </si>
  <si>
    <t>-622.102755416864 168.499588445333 -590.883743459783</t>
  </si>
  <si>
    <t>-608.800579154653 171.219358379335 -668.058091413295</t>
  </si>
  <si>
    <t>-624.856355350376 199.52370129697 -536.937978786052</t>
  </si>
  <si>
    <t>-664.149961409293 348.808204574616 -514.376739327181</t>
  </si>
  <si>
    <t>-749.967120791356 409.104371705883 -252.502025565646</t>
  </si>
  <si>
    <t>-532.845746029453 402.667370946721 -170.250061481346</t>
  </si>
  <si>
    <t>-611.197741830972 138.309068129054 -537.49980750045</t>
  </si>
  <si>
    <t>-408.049051793756 56.4142420276592 -277.552360002574</t>
  </si>
  <si>
    <t>-599.520778722147 271.03730068158 -103.175175748672</t>
  </si>
  <si>
    <t>-606.425229176638 282.76356246229 312.17700451714</t>
  </si>
  <si>
    <t>-625.696075581475 319.753834724172 773.433815494927</t>
  </si>
  <si>
    <t>-472.964112166604 325.192851737791 823.705249241949</t>
  </si>
  <si>
    <t>-524.074407940794 102.656334866597 -103.298610084457</t>
  </si>
  <si>
    <t>-518.172682625169 94.9779693930436 312.163494508274</t>
  </si>
  <si>
    <t>-555.368988476542 43.8679927481032 770.753849666616</t>
  </si>
  <si>
    <t>-405.717709579245 63.5708842609704 826.432365965355</t>
  </si>
  <si>
    <t>9763-20170724T121034.241890200.bin</t>
  </si>
  <si>
    <t>-561.211445860959 186.967668245086 -101.529353564285</t>
  </si>
  <si>
    <t>-582.298348377685 177.68789667506 -209.8193390255</t>
  </si>
  <si>
    <t>-594.669236724161 173.561644758194 -301.774665768503</t>
  </si>
  <si>
    <t>-604.490721990724 170.886055776316 -385.048404005223</t>
  </si>
  <si>
    <t>-612.371707582522 169.370930754993 -468.557197571575</t>
  </si>
  <si>
    <t>-621.719309083875 168.357601185883 -590.854089107193</t>
  </si>
  <si>
    <t>-608.195131718303 171.058987117607 -667.990416325372</t>
  </si>
  <si>
    <t>-624.455758735788 199.407674801742 -536.922264306839</t>
  </si>
  <si>
    <t>-663.750518800758 348.693770866648 -514.412828218975</t>
  </si>
  <si>
    <t>-749.730256384057 409.232064655966 -252.647207830565</t>
  </si>
  <si>
    <t>-532.677601019296 402.932234090091 -170.203267097231</t>
  </si>
  <si>
    <t>-610.779573354129 138.196726530623 -537.460360750319</t>
  </si>
  <si>
    <t>-407.384531489298 56.5921622269302 -277.627696246318</t>
  </si>
  <si>
    <t>-599.070466380239 271.024283349346 -103.155343731638</t>
  </si>
  <si>
    <t>-606.22010229839 282.719485553012 312.193577495256</t>
  </si>
  <si>
    <t>-625.655934677716 319.796061052811 773.431099490537</t>
  </si>
  <si>
    <t>-472.93361993196 325.273829144979 823.72739152199</t>
  </si>
  <si>
    <t>-523.648633101377 102.736964538592 -103.260230176708</t>
  </si>
  <si>
    <t>-517.869028369506 94.8032926257665 312.198873187037</t>
  </si>
  <si>
    <t>-555.42077694314 43.8492423151006 770.761324995295</t>
  </si>
  <si>
    <t>-405.782727997122 63.8318559744091 826.376095620027</t>
  </si>
  <si>
    <t>9763-20170724T121034.306067900.bin</t>
  </si>
  <si>
    <t>-560.437433631471 187.018848973448 -101.477742426116</t>
  </si>
  <si>
    <t>-581.415659819712 177.711712942472 -209.786496469049</t>
  </si>
  <si>
    <t>-593.7422550302 173.530175028336 -301.745197980988</t>
  </si>
  <si>
    <t>-603.543794138754 170.792407597948 -385.019337084422</t>
  </si>
  <si>
    <t>-611.425493478812 169.204227874491 -468.526688827716</t>
  </si>
  <si>
    <t>-620.79746820248 168.072702129329 -590.82069854132</t>
  </si>
  <si>
    <t>-606.653010215529 170.751185496941 -667.846429510044</t>
  </si>
  <si>
    <t>-623.541838855528 199.170675937735 -536.916768347028</t>
  </si>
  <si>
    <t>-662.924353564084 348.457787650219 -514.500935985374</t>
  </si>
  <si>
    <t>-749.202955351342 409.511765754888 -252.953600002727</t>
  </si>
  <si>
    <t>-532.251518619947 403.658959372649 -170.21084930147</t>
  </si>
  <si>
    <t>-609.828406913526 137.967773192152 -537.401503346285</t>
  </si>
  <si>
    <t>-406.017786580351 56.903628064784 -277.897363021071</t>
  </si>
  <si>
    <t>-598.256594918265 271.032100706664 -103.15318360419</t>
  </si>
  <si>
    <t>-605.861498889372 282.702439271313 312.18836637633</t>
  </si>
  <si>
    <t>-625.564345259121 319.907484110129 773.413190020497</t>
  </si>
  <si>
    <t>-472.864719348303 325.516146263795 823.764075044898</t>
  </si>
  <si>
    <t>-522.888872411204 102.836097286424 -103.191697582107</t>
  </si>
  <si>
    <t>-517.364368805423 94.3937602564188 312.26081888969</t>
  </si>
  <si>
    <t>-555.618160131706 43.8195784033378 770.778041074551</t>
  </si>
  <si>
    <t>-405.978985523462 64.5649951109556 826.109681906239</t>
  </si>
  <si>
    <t>9763-20170724T121034.338158600.bin</t>
  </si>
  <si>
    <t>-560.111225828652 186.996043600581 -101.461093444886</t>
  </si>
  <si>
    <t>-581.048923341218 177.661439901518 -209.775358179018</t>
  </si>
  <si>
    <t>-593.35526256155 173.444313511737 -301.735242685014</t>
  </si>
  <si>
    <t>-603.144539763145 170.669219345494 -385.009509927711</t>
  </si>
  <si>
    <t>-611.020198080882 169.039235433591 -468.516785313809</t>
  </si>
  <si>
    <t>-620.390383507667 167.842060797208 -590.810110183769</t>
  </si>
  <si>
    <t>-605.914473209221 170.509483917906 -667.774699485332</t>
  </si>
  <si>
    <t>-623.147091265437 198.966521071226 -536.92215686301</t>
  </si>
  <si>
    <t>-662.566340493027 348.249014050222 -514.566385275705</t>
  </si>
  <si>
    <t>-748.991311054389 409.387291431744 -253.087102171157</t>
  </si>
  <si>
    <t>-532.069442835486 403.903142907258 -170.241866256513</t>
  </si>
  <si>
    <t>-609.410488180117 137.768417903139 -537.375562861746</t>
  </si>
  <si>
    <t>-405.444283270052 56.8459233943815 -278.020336659342</t>
  </si>
  <si>
    <t>-597.970622497829 271.027990381763 -103.165519470288</t>
  </si>
  <si>
    <t>-605.667548580538 282.684588216734 312.174694186004</t>
  </si>
  <si>
    <t>-625.520284663211 319.952423969934 773.400435225775</t>
  </si>
  <si>
    <t>-472.832194080466 325.527229697978 823.789828450184</t>
  </si>
  <si>
    <t>-522.532822861593 102.763532609109 -103.158993060431</t>
  </si>
  <si>
    <t>-517.125854875741 94.2038213027527 312.292737258546</t>
  </si>
  <si>
    <t>-555.698417542566 43.7290960573662 770.795471001268</t>
  </si>
  <si>
    <t>-405.879060206506 63.4615842344163 826.009823262796</t>
  </si>
  <si>
    <t>9763-20170724T121034.437098700.bin</t>
  </si>
  <si>
    <t>-559.659398131717 186.941750852246 -101.421490855695</t>
  </si>
  <si>
    <t>-580.519159443944 177.577877544824 -209.74821082719</t>
  </si>
  <si>
    <t>-592.78214492123 173.29766179052 -301.710880236522</t>
  </si>
  <si>
    <t>-602.542031357836 170.450699104696 -384.986130532533</t>
  </si>
  <si>
    <t>-610.398952254596 168.734173820027 -468.493414158682</t>
  </si>
  <si>
    <t>-619.753764692347 167.395655409158 -590.786513671199</t>
  </si>
  <si>
    <t>-604.636178251851 170.051844163073 -667.628099254767</t>
  </si>
  <si>
    <t>-622.533617722353 198.578645592007 -536.933635528257</t>
  </si>
  <si>
    <t>-661.958470554875 347.891414289204 -514.777929066705</t>
  </si>
  <si>
    <t>-749.11548888482 408.999890839204 -253.534906205622</t>
  </si>
  <si>
    <t>-532.26631816689 404.31854988843 -170.450025748702</t>
  </si>
  <si>
    <t>-608.764228078756 137.387485167206 -537.317125042602</t>
  </si>
  <si>
    <t>-404.616026289005 56.4806030464458 -277.930152329925</t>
  </si>
  <si>
    <t>-597.501201359457 270.923155923887 -103.150100580202</t>
  </si>
  <si>
    <t>-605.441810356392 282.672335616038 312.182866815578</t>
  </si>
  <si>
    <t>-625.437435429921 320.049773615907 773.385664163591</t>
  </si>
  <si>
    <t>-472.771884416207 325.613141068565 823.844440659495</t>
  </si>
  <si>
    <t>-522.136518861457 102.771423460453 -103.068874099337</t>
  </si>
  <si>
    <t>-516.691142763971 94.0632059604332 312.379213722554</t>
  </si>
  <si>
    <t>-555.890778540828 43.7736781603198 770.852649400187</t>
  </si>
  <si>
    <t>-406.087851977522 64.4461808766273 825.766616192844</t>
  </si>
  <si>
    <t>9763-20170724T121034.442112900.bin</t>
  </si>
  <si>
    <t>-559.532090332233 186.942362811162 -101.397424944336</t>
  </si>
  <si>
    <t>-580.342595037067 177.560085621507 -209.732075657558</t>
  </si>
  <si>
    <t>-592.581223682716 173.245501833413 -301.696467691666</t>
  </si>
  <si>
    <t>-602.32654532274 170.360125574733 -384.97202224468</t>
  </si>
  <si>
    <t>-610.176713176471 168.598349871546 -468.479048082165</t>
  </si>
  <si>
    <t>-619.530786457056 167.185380333411 -590.771455536876</t>
  </si>
  <si>
    <t>-604.096177361183 169.861668294379 -667.549101387361</t>
  </si>
  <si>
    <t>-622.327527616907 198.397459375267 -536.936047128601</t>
  </si>
  <si>
    <t>-661.799628309746 347.713457902563 -514.895818107264</t>
  </si>
  <si>
    <t>-749.518720134422 408.91009367879 -253.861464491783</t>
  </si>
  <si>
    <t>-532.76198050472 404.544530832428 -170.51898451766</t>
  </si>
  <si>
    <t>-608.524988739496 137.213485727662 -537.285071324834</t>
  </si>
  <si>
    <t>-404.395071004105 56.3771824639948 -277.836870316497</t>
  </si>
  <si>
    <t>-597.353518935309 270.89770216038 -103.142910196297</t>
  </si>
  <si>
    <t>-605.394894127924 282.687908494781 312.187017426506</t>
  </si>
  <si>
    <t>-625.403780370675 320.091306054241 773.381336103722</t>
  </si>
  <si>
    <t>-472.747726097394 325.688360986562 823.865303005936</t>
  </si>
  <si>
    <t>-522.005161988464 102.791790154555 -103.026005125024</t>
  </si>
  <si>
    <t>-516.531169492769 94.0169091891503 312.420327638619</t>
  </si>
  <si>
    <t>-555.976961074654 43.8268819879092 770.879019693845</t>
  </si>
  <si>
    <t>-406.208584829449 65.037483040247 825.682052672719</t>
  </si>
  <si>
    <t>9763-20170724T121034.505319200.bin</t>
  </si>
  <si>
    <t>-559.360666219733 186.966695118299 -101.364910962042</t>
  </si>
  <si>
    <t>-580.086034982711 177.541751679605 -209.712246900787</t>
  </si>
  <si>
    <t>-592.262962201586 173.168966135692 -301.6818948053</t>
  </si>
  <si>
    <t>-601.956911727298 170.220718875091 -384.961375042238</t>
  </si>
  <si>
    <t>-609.760447434512 168.387228468542 -468.471089775056</t>
  </si>
  <si>
    <t>-619.051893821717 166.859980256944 -590.766927752396</t>
  </si>
  <si>
    <t>-602.956066175484 169.60046336227 -667.406500058898</t>
  </si>
  <si>
    <t>-621.904103646266 198.115992053022 -536.960099286252</t>
  </si>
  <si>
    <t>-661.383726384741 347.465831746078 -515.095274801929</t>
  </si>
  <si>
    <t>-750.065521641894 408.708829429498 -254.397278658151</t>
  </si>
  <si>
    <t>-533.473384234601 405.099211813276 -170.59185011307</t>
  </si>
  <si>
    <t>-608.045710762722 136.94418341014 -537.249059743405</t>
  </si>
  <si>
    <t>-403.966432003746 56.5492286859728 -277.784327712779</t>
  </si>
  <si>
    <t>-597.218402731549 270.889383266394 -103.154453825366</t>
  </si>
  <si>
    <t>-605.376501079511 282.714283025434 312.172168758712</t>
  </si>
  <si>
    <t>-625.339970740165 320.157529662276 773.377527954393</t>
  </si>
  <si>
    <t>-472.69843193865 325.804579411292 823.900045640293</t>
  </si>
  <si>
    <t>-521.78898062067 102.879149561425 -102.926400626843</t>
  </si>
  <si>
    <t>-516.305412131441 93.8433051597553 312.514238829636</t>
  </si>
  <si>
    <t>-556.017831353252 43.7572914659465 770.977470873717</t>
  </si>
  <si>
    <t>-406.117956897897 64.1856856745435 825.718072243139</t>
  </si>
  <si>
    <t>9763-20170724T121034.539406300.bin</t>
  </si>
  <si>
    <t>-559.291881485827 186.983311786204 -101.346216236634</t>
  </si>
  <si>
    <t>-579.952038642703 177.541657601279 -209.704464290082</t>
  </si>
  <si>
    <t>-592.110503479949 173.118657852197 -301.674264563417</t>
  </si>
  <si>
    <t>-601.803259267526 170.110999117195 -384.951725241605</t>
  </si>
  <si>
    <t>-609.621795349138 168.204559043186 -468.458524056102</t>
  </si>
  <si>
    <t>-618.953344709588 166.556571493466 -590.749646679168</t>
  </si>
  <si>
    <t>-602.539736948513 169.292644888159 -667.322019417868</t>
  </si>
  <si>
    <t>-621.800032489048 197.862867494189 -536.97185165722</t>
  </si>
  <si>
    <t>-661.34560980543 347.209478822579 -515.262501802351</t>
  </si>
  <si>
    <t>-750.181068345593 408.479978858421 -254.623464059568</t>
  </si>
  <si>
    <t>-533.612018385738 405.17292625291 -170.74593039473</t>
  </si>
  <si>
    <t>-607.917468727313 136.696360092763 -537.206804598229</t>
  </si>
  <si>
    <t>-403.758964837161 56.5308324033954 -277.788195688041</t>
  </si>
  <si>
    <t>-597.142347731054 270.857751334045 -103.15365118482</t>
  </si>
  <si>
    <t>-605.343803096956 282.7090798415 312.171336503109</t>
  </si>
  <si>
    <t>-625.316700751445 320.195331622281 773.372042579793</t>
  </si>
  <si>
    <t>-472.67949879408 325.798476057828 823.912285724088</t>
  </si>
  <si>
    <t>-521.692628240768 102.922623378734 -102.884216597389</t>
  </si>
  <si>
    <t>-516.247014435435 93.7367922916937 312.553529910834</t>
  </si>
  <si>
    <t>-556.032067553374 43.7517137475504 771.028168216108</t>
  </si>
  <si>
    <t>-406.134785922299 64.241676604451 825.752882509568</t>
  </si>
  <si>
    <t>9763-20170724T121034.605591900.bin</t>
  </si>
  <si>
    <t>-559.2158146055 187.170391731257 -101.265592982719</t>
  </si>
  <si>
    <t>-579.846885441409 177.681357083734 -209.625289077774</t>
  </si>
  <si>
    <t>-592.055932887683 173.139244209945 -301.582594461154</t>
  </si>
  <si>
    <t>-601.82620163339 169.992837332687 -384.845895539854</t>
  </si>
  <si>
    <t>-609.755490852835 167.917719063807 -468.338108775926</t>
  </si>
  <si>
    <t>-619.286549389839 165.991255284806 -590.609841501726</t>
  </si>
  <si>
    <t>-602.183980343335 168.691023029166 -667.032515614108</t>
  </si>
  <si>
    <t>-622.066366355255 197.415113678127 -536.897244018053</t>
  </si>
  <si>
    <t>-661.795438362261 346.75817263227 -515.48990310901</t>
  </si>
  <si>
    <t>-750.51285285083 408.452401094122 -254.910541292127</t>
  </si>
  <si>
    <t>-533.885143166282 405.423366648351 -171.174166575008</t>
  </si>
  <si>
    <t>-608.14250667233 136.257876851482 -537.018893785499</t>
  </si>
  <si>
    <t>-403.39806627693 56.6899724264083 -277.869936075867</t>
  </si>
  <si>
    <t>-597.212726199585 270.9825343145 -103.127480540687</t>
  </si>
  <si>
    <t>-605.367895376648 282.794878760174 312.19959055611</t>
  </si>
  <si>
    <t>-625.282651922913 320.226131198692 773.381165974967</t>
  </si>
  <si>
    <t>-472.649308799577 325.867256620638 823.928852530585</t>
  </si>
  <si>
    <t>-521.533131953217 103.20649775147 -102.78516839433</t>
  </si>
  <si>
    <t>-516.176125752891 93.7987342173928 312.648751846637</t>
  </si>
  <si>
    <t>-556.032732506178 43.7598354287641 771.119942141477</t>
  </si>
  <si>
    <t>-406.183734701206 64.5758545212418 825.853748120374</t>
  </si>
  <si>
    <t>9763-20170724T121034.637677600.bin</t>
  </si>
  <si>
    <t>-559.197218684707 187.341952889891 -101.236892228407</t>
  </si>
  <si>
    <t>-579.868369719497 177.795648349408 -209.583831973144</t>
  </si>
  <si>
    <t>-592.135610037487 173.168796853372 -301.52921570255</t>
  </si>
  <si>
    <t>-601.968472786872 169.930662466453 -384.781614719413</t>
  </si>
  <si>
    <t>-609.971027240245 167.748572195042 -468.264135761268</t>
  </si>
  <si>
    <t>-619.621165389471 165.649141941051 -590.523697441274</t>
  </si>
  <si>
    <t>-602.222304628255 168.304494157101 -666.881109932429</t>
  </si>
  <si>
    <t>-622.355201988074 197.147540971862 -536.852273316535</t>
  </si>
  <si>
    <t>-662.101792998459 346.508827399422 -515.612397772987</t>
  </si>
  <si>
    <t>-750.442334790127 408.690444331247 -255.020837796049</t>
  </si>
  <si>
    <t>-533.780685891336 405.805020784205 -171.367472980828</t>
  </si>
  <si>
    <t>-608.418319069569 135.993194484173 -536.902239642722</t>
  </si>
  <si>
    <t>-403.230128899507 56.8077870845559 -278.00635965072</t>
  </si>
  <si>
    <t>-597.304646481737 271.092837069762 -103.116087228633</t>
  </si>
  <si>
    <t>-605.380797074891 282.882923347137 312.213103565153</t>
  </si>
  <si>
    <t>-625.264049039491 320.244469752396 773.391354744137</t>
  </si>
  <si>
    <t>-472.631739894569 325.942909801604 823.935750081649</t>
  </si>
  <si>
    <t>-521.407085943897 103.447053902216 -102.749260782351</t>
  </si>
  <si>
    <t>-516.139884286677 93.9527374120576 312.683862433073</t>
  </si>
  <si>
    <t>-556.010684880746 43.7805236496069 771.15487813869</t>
  </si>
  <si>
    <t>-406.142962683997 64.313291264893 825.944496730482</t>
  </si>
  <si>
    <t>9763-20170724T121034.705863800.bin</t>
  </si>
  <si>
    <t>-559.398674319219 187.784781418514 -101.169248402976</t>
  </si>
  <si>
    <t>-580.260183805046 178.059527331593 -209.463931857478</t>
  </si>
  <si>
    <t>-592.70178628976 173.248068507336 -301.376357116586</t>
  </si>
  <si>
    <t>-602.696758961336 169.82532011412 -384.602090319537</t>
  </si>
  <si>
    <t>-610.866064830705 167.441736465176 -468.062869451659</t>
  </si>
  <si>
    <t>-620.765254554925 165.027105269236 -590.296625953071</t>
  </si>
  <si>
    <t>-602.936218540731 167.594176124534 -666.557684734738</t>
  </si>
  <si>
    <t>-623.385763947811 196.664742953444 -536.701600227641</t>
  </si>
  <si>
    <t>-663.270671783182 346.034798727294 -515.794814353856</t>
  </si>
  <si>
    <t>-750.839301179844 409.02784822517 -255.137506919994</t>
  </si>
  <si>
    <t>-534.277654916105 406.210661145979 -171.222922967155</t>
  </si>
  <si>
    <t>-609.45747075382 135.508299774324 -536.621581013076</t>
  </si>
  <si>
    <t>-403.718199190796 57.2799871786074 -278.331210564792</t>
  </si>
  <si>
    <t>-597.840122546417 271.407961483249 -103.083687547143</t>
  </si>
  <si>
    <t>-605.479674425074 283.144066950156 312.25532943171</t>
  </si>
  <si>
    <t>-625.249406656032 320.268478417382 773.421077195852</t>
  </si>
  <si>
    <t>-472.607010337423 326.023604867255 823.928603412021</t>
  </si>
  <si>
    <t>-521.261765395648 103.953779953833 -102.643916878195</t>
  </si>
  <si>
    <t>-515.964273956245 94.6345668387953 312.792914683364</t>
  </si>
  <si>
    <t>-555.929215968097 43.7404401366448 771.192337000489</t>
  </si>
  <si>
    <t>-406.101346663043 64.2771917509053 826.089338502277</t>
  </si>
  <si>
    <t>9763-20170724T121034.740958400.bin</t>
  </si>
  <si>
    <t>-559.496589950973 187.97748637422 -101.171142246942</t>
  </si>
  <si>
    <t>-580.456123713698 178.16664003946 -209.439051473104</t>
  </si>
  <si>
    <t>-592.991016257775 173.273369803303 -301.334368176946</t>
  </si>
  <si>
    <t>-603.073790326008 169.773114804327 -384.546344230893</t>
  </si>
  <si>
    <t>-611.334896556871 167.306403691293 -467.995655067059</t>
  </si>
  <si>
    <t>-621.37226865875 164.765447542424 -590.215756748595</t>
  </si>
  <si>
    <t>-603.363841463045 167.285369002602 -666.436114947355</t>
  </si>
  <si>
    <t>-623.924815274725 196.460334113152 -536.651138875234</t>
  </si>
  <si>
    <t>-663.739931176203 345.869014061281 -515.904859576235</t>
  </si>
  <si>
    <t>-751.267267440118 409.112562550905 -255.294330411642</t>
  </si>
  <si>
    <t>-534.746173560484 406.232879214462 -171.277592685481</t>
  </si>
  <si>
    <t>-610.011051993209 135.30059604996 -536.522147775197</t>
  </si>
  <si>
    <t>-404.076138124813 57.3362879659646 -278.329485667088</t>
  </si>
  <si>
    <t>-598.015601868935 271.555897245651 -103.093141056583</t>
  </si>
  <si>
    <t>-605.528684455547 283.258641051721 312.249113348434</t>
  </si>
  <si>
    <t>-625.252618211975 320.279861837962 773.4287158427</t>
  </si>
  <si>
    <t>-472.599487592218 326.060830329443 823.900599665078</t>
  </si>
  <si>
    <t>-521.269177395582 104.14932972158 -102.620024566216</t>
  </si>
  <si>
    <t>-515.918640986619 94.9894123396057 312.819617393613</t>
  </si>
  <si>
    <t>-555.889911194581 43.7198360762895 771.18710624475</t>
  </si>
  <si>
    <t>-406.124864625534 64.5779581746472 826.134336355714</t>
  </si>
  <si>
    <t>9763-20170724T121034.804822000.bin</t>
  </si>
  <si>
    <t>-559.831100539698 188.23175411142 -101.173602629635</t>
  </si>
  <si>
    <t>-580.949522005531 178.34389063527 -209.403656658865</t>
  </si>
  <si>
    <t>-593.620702369074 173.320944447332 -301.273329184541</t>
  </si>
  <si>
    <t>-603.829499326756 169.676973579565 -384.463708975319</t>
  </si>
  <si>
    <t>-612.220143034989 167.040613288115 -467.895066172342</t>
  </si>
  <si>
    <t>-622.451675549562 164.222456367087 -590.092819282264</t>
  </si>
  <si>
    <t>-604.207267562756 166.53779312828 -666.263646610254</t>
  </si>
  <si>
    <t>-624.893081458787 196.04453571127 -536.598602018218</t>
  </si>
  <si>
    <t>-664.595273719296 345.53074395296 -516.161414824173</t>
  </si>
  <si>
    <t>-752.2669541334 409.081632120398 -255.674304104007</t>
  </si>
  <si>
    <t>-535.764907131399 406.170797338614 -171.609467154544</t>
  </si>
  <si>
    <t>-611.03124275467 134.873631704943 -536.348397329517</t>
  </si>
  <si>
    <t>-404.972615872875 57.049959058568 -278.10545523137</t>
  </si>
  <si>
    <t>-598.321146821412 271.874682187724 -103.110528874701</t>
  </si>
  <si>
    <t>-605.719786529417 283.40089410906 312.238756108937</t>
  </si>
  <si>
    <t>-625.25488022528 320.338309857321 773.427536037083</t>
  </si>
  <si>
    <t>-472.578135406523 326.019702536328 823.839404282154</t>
  </si>
  <si>
    <t>-521.641596865455 104.384531013857 -102.610737100237</t>
  </si>
  <si>
    <t>-516.109971400868 95.2015285623829 312.825950883363</t>
  </si>
  <si>
    <t>-555.871437568762 43.6621656263753 771.167235250146</t>
  </si>
  <si>
    <t>-406.086197707426 64.274470165941 826.152150167803</t>
  </si>
  <si>
    <t>9763-20170724T121034.842919800.bin</t>
  </si>
  <si>
    <t>-559.962144352786 188.35492831112 -101.191335211065</t>
  </si>
  <si>
    <t>-581.140788156821 178.460912844193 -209.409115883871</t>
  </si>
  <si>
    <t>-593.880938712881 173.385660053838 -301.266426638299</t>
  </si>
  <si>
    <t>-604.160764838346 169.676779920004 -384.445164683746</t>
  </si>
  <si>
    <t>-612.631792129076 166.957182832174 -467.865572027478</t>
  </si>
  <si>
    <t>-622.991711129554 163.997163512063 -590.049266763451</t>
  </si>
  <si>
    <t>-604.692485435298 166.172138223633 -666.211007778923</t>
  </si>
  <si>
    <t>-625.32951257013 195.891962529925 -536.593678219122</t>
  </si>
  <si>
    <t>-664.783890382656 345.46240539893 -516.291587048807</t>
  </si>
  <si>
    <t>-752.693784868974 409.006941771297 -255.883234824811</t>
  </si>
  <si>
    <t>-536.208634587253 406.02288509913 -171.777288526854</t>
  </si>
  <si>
    <t>-611.562287295838 134.699836217456 -536.278681021122</t>
  </si>
  <si>
    <t>-405.475245517552 56.962553176314 -277.949648524646</t>
  </si>
  <si>
    <t>-598.336812800588 272.060132698717 -103.127032291345</t>
  </si>
  <si>
    <t>-605.792741816323 283.50429737244 312.223447310284</t>
  </si>
  <si>
    <t>-625.258089873767 320.365589630607 773.420949536001</t>
  </si>
  <si>
    <t>-472.572783928604 326.040223541118 823.807644129286</t>
  </si>
  <si>
    <t>-521.87357797298 104.439660342206 -102.633728046181</t>
  </si>
  <si>
    <t>-516.367780564519 95.1817520301493 312.8017201633</t>
  </si>
  <si>
    <t>-555.889327864647 43.6691451673735 771.155128245025</t>
  </si>
  <si>
    <t>-406.12716012005 64.4945428229469 826.122745719921</t>
  </si>
  <si>
    <t>9763-20170724T121034.905098900.bin</t>
  </si>
  <si>
    <t>-559.951218097851 188.486476614876 -101.288091519402</t>
  </si>
  <si>
    <t>-581.321074624122 178.557898768212 -209.464930454978</t>
  </si>
  <si>
    <t>-594.466164632209 173.363665127272 -301.258513833815</t>
  </si>
  <si>
    <t>-605.212291601999 169.518746455318 -384.372185780386</t>
  </si>
  <si>
    <t>-614.250684221821 166.635310471428 -467.727593254215</t>
  </si>
  <si>
    <t>-625.551670697516 163.407538957448 -589.821040976922</t>
  </si>
  <si>
    <t>-607.346414314581 165.264323374673 -666.013761063615</t>
  </si>
  <si>
    <t>-627.317888791176 195.454904675692 -536.434723033055</t>
  </si>
  <si>
    <t>-665.843329813131 345.257095197953 -516.063840173395</t>
  </si>
  <si>
    <t>-753.730622951045 409.149230747968 -255.732818264606</t>
  </si>
  <si>
    <t>-537.375938892555 405.613978140405 -171.313178840438</t>
  </si>
  <si>
    <t>-613.867924454972 134.192694077698 -536.060133655846</t>
  </si>
  <si>
    <t>-407.367536428932 56.8364870291161 -277.672252943553</t>
  </si>
  <si>
    <t>-598.160458440729 272.381872843041 -103.201467519305</t>
  </si>
  <si>
    <t>-605.85221662487 283.59411742211 312.151062646453</t>
  </si>
  <si>
    <t>-625.245346969777 320.424984240069 773.394694445383</t>
  </si>
  <si>
    <t>-472.548674108406 326.010591873082 823.757048955509</t>
  </si>
  <si>
    <t>-522.041858603497 104.424619789555 -102.719177690666</t>
  </si>
  <si>
    <t>-516.72780548597 95.0213529312191 312.715461667306</t>
  </si>
  <si>
    <t>-555.903620119336 43.554731747811 771.147057887951</t>
  </si>
  <si>
    <t>-406.001974577305 63.438414776389 826.08291435401</t>
  </si>
  <si>
    <t>9763-20170724T121034.939189200.bin</t>
  </si>
  <si>
    <t>-559.942346195616 188.576941868359 -101.310342239178</t>
  </si>
  <si>
    <t>-581.474654651168 178.585334297936 -209.449359626904</t>
  </si>
  <si>
    <t>-594.764712297893 173.338840161377 -301.219007596368</t>
  </si>
  <si>
    <t>-605.645189993697 169.447674453839 -384.312927351393</t>
  </si>
  <si>
    <t>-614.820711069262 166.518329507853 -467.651792717327</t>
  </si>
  <si>
    <t>-626.325185407856 163.223905780818 -589.7244070076</t>
  </si>
  <si>
    <t>-608.107638947868 164.973868040409 -665.91678149296</t>
  </si>
  <si>
    <t>-627.942253033011 195.313522180246 -536.358871740926</t>
  </si>
  <si>
    <t>-666.092018931247 345.205604510604 -515.980706843908</t>
  </si>
  <si>
    <t>-753.793795953315 409.448581110114 -255.673406994006</t>
  </si>
  <si>
    <t>-537.567746121912 405.53034370998 -170.941679058761</t>
  </si>
  <si>
    <t>-614.612003417125 134.025431206984 -535.961140263854</t>
  </si>
  <si>
    <t>-408.022654855688 56.7497632546936 -277.820863790568</t>
  </si>
  <si>
    <t>-598.009151883739 272.540671550013 -103.2377553893</t>
  </si>
  <si>
    <t>-605.772392298104 283.681963007223 312.11540032072</t>
  </si>
  <si>
    <t>-625.230702501649 320.468822154376 773.376923547645</t>
  </si>
  <si>
    <t>-472.535216966892 326.065873321028 823.741252808436</t>
  </si>
  <si>
    <t>-522.196873025809 104.420067525601 -102.744989439085</t>
  </si>
  <si>
    <t>-516.769268386298 94.9943119855448 312.687697319553</t>
  </si>
  <si>
    <t>-555.929263137521 43.5198933969207 771.140442626467</t>
  </si>
  <si>
    <t>-405.992229427841 63.2717026321768 826.027416328671</t>
  </si>
  <si>
    <t>9763-20170724T121035.004981200.bin</t>
  </si>
  <si>
    <t>-560.187522290509 188.497135484628 -101.302698186266</t>
  </si>
  <si>
    <t>-581.966300204271 178.469594749652 -209.389035072885</t>
  </si>
  <si>
    <t>-595.348011555066 173.197967377896 -301.143870572802</t>
  </si>
  <si>
    <t>-606.265204218517 169.286731058357 -384.232107650887</t>
  </si>
  <si>
    <t>-615.430992434324 166.33655210603 -467.57129322765</t>
  </si>
  <si>
    <t>-626.870201450183 163.009222785945 -589.649172367855</t>
  </si>
  <si>
    <t>-608.835830903244 164.695583207314 -665.886498013572</t>
  </si>
  <si>
    <t>-628.44395600151 195.128982981475 -536.300181639452</t>
  </si>
  <si>
    <t>-666.096622717174 345.157039551826 -515.984003282505</t>
  </si>
  <si>
    <t>-754.178266371252 409.618633300708 -255.859247304722</t>
  </si>
  <si>
    <t>-538.219686561627 405.284915600542 -170.468167784309</t>
  </si>
  <si>
    <t>-615.257476272729 133.809944257663 -535.864659519772</t>
  </si>
  <si>
    <t>-409.346073772428 56.7379614263791 -278.248883766805</t>
  </si>
  <si>
    <t>-598.014906495171 272.75514539971 -103.25335875886</t>
  </si>
  <si>
    <t>-605.565888529114 283.721873243871 312.108309900843</t>
  </si>
  <si>
    <t>-625.191945045492 320.522297215233 773.361236255839</t>
  </si>
  <si>
    <t>-472.500256322129 326.066233691205 823.743042564966</t>
  </si>
  <si>
    <t>-522.650516004903 104.019530471252 -102.746117710181</t>
  </si>
  <si>
    <t>-517.004338333244 95.0428647708959 312.693626335003</t>
  </si>
  <si>
    <t>-555.977387233448 43.5734196810183 771.145322937219</t>
  </si>
  <si>
    <t>-406.110012385481 63.9876433462539 825.979862631538</t>
  </si>
  <si>
    <t>9763-20170724T121035.042080400.bin</t>
  </si>
  <si>
    <t>-560.437195349927 188.328824024185 -101.317294807094</t>
  </si>
  <si>
    <t>-582.213810317506 178.328094956611 -209.406499974629</t>
  </si>
  <si>
    <t>-595.561016182739 173.072297203838 -301.16732613935</t>
  </si>
  <si>
    <t>-606.434448745066 169.173550959237 -384.261917916963</t>
  </si>
  <si>
    <t>-615.544043531844 166.232489604453 -467.607565952613</t>
  </si>
  <si>
    <t>-626.887274716731 162.915799935141 -589.69455668556</t>
  </si>
  <si>
    <t>-608.854132783967 164.664956995273 -665.930806600567</t>
  </si>
  <si>
    <t>-628.480646922686 195.035407934376 -536.346587288469</t>
  </si>
  <si>
    <t>-665.926582510501 345.107705278153 -515.988740550262</t>
  </si>
  <si>
    <t>-754.240576514457 409.462379260309 -255.916301006177</t>
  </si>
  <si>
    <t>-538.386843429664 405.05632802407 -170.264189075747</t>
  </si>
  <si>
    <t>-615.339344751118 133.70661384736 -535.901306627727</t>
  </si>
  <si>
    <t>-409.822782015664 56.6452675858484 -278.231185349999</t>
  </si>
  <si>
    <t>-598.17870427552 272.688464031446 -103.259874980794</t>
  </si>
  <si>
    <t>-605.661167686466 283.679080497791 312.102359548086</t>
  </si>
  <si>
    <t>-625.178565604495 320.528100988617 773.356427084769</t>
  </si>
  <si>
    <t>-472.484053916038 325.965921474316 823.741458364816</t>
  </si>
  <si>
    <t>-522.992101275331 103.753708361004 -102.75096808117</t>
  </si>
  <si>
    <t>-517.33362423879 94.8210757642541 312.689531599992</t>
  </si>
  <si>
    <t>-555.952491592489 43.4714810727123 771.175593049858</t>
  </si>
  <si>
    <t>-405.977941549715 63.0202504868091 826.032807395773</t>
  </si>
  <si>
    <t>9763-20170724T121035.103810300.bin</t>
  </si>
  <si>
    <t>-561.028800067409 188.042089158979 -101.321756486601</t>
  </si>
  <si>
    <t>-582.663369106529 178.121406095018 -209.446836125026</t>
  </si>
  <si>
    <t>-595.872878781382 172.953399988648 -301.23269973509</t>
  </si>
  <si>
    <t>-606.614844483227 169.142628862213 -384.348328152845</t>
  </si>
  <si>
    <t>-615.585521981713 166.298337053961 -467.712433327467</t>
  </si>
  <si>
    <t>-626.717497935338 163.132387648955 -589.822948222211</t>
  </si>
  <si>
    <t>-608.226592770429 165.089909469246 -665.944292532347</t>
  </si>
  <si>
    <t>-628.407492124994 195.185286674075 -536.437718274434</t>
  </si>
  <si>
    <t>-665.433432639491 345.333389882508 -515.813059685621</t>
  </si>
  <si>
    <t>-754.034126219256 409.340514007053 -255.752296435618</t>
  </si>
  <si>
    <t>-538.304847070669 404.672390569777 -169.800968299583</t>
  </si>
  <si>
    <t>-615.258290593438 133.85776330062 -536.046260005439</t>
  </si>
  <si>
    <t>-410.025068397665 56.3184949744903 -277.89712471642</t>
  </si>
  <si>
    <t>-598.619901735172 272.471534414195 -103.280032315524</t>
  </si>
  <si>
    <t>-606.159850500054 283.640312504016 312.076501594035</t>
  </si>
  <si>
    <t>-625.192115543834 320.528294335028 773.34335663354</t>
  </si>
  <si>
    <t>-472.479529823422 325.967812506153 823.673235484557</t>
  </si>
  <si>
    <t>-523.710074317916 103.45623798301 -102.79669217647</t>
  </si>
  <si>
    <t>-518.530661736114 94.1561115368809 312.641966687907</t>
  </si>
  <si>
    <t>-555.9552273477 43.5158740241004 771.270944757892</t>
  </si>
  <si>
    <t>-406.117944962394 64.0462200034872 826.144673843644</t>
  </si>
  <si>
    <t>9763-20170724T121035.140904900.bin</t>
  </si>
  <si>
    <t>-561.263158936528 187.915597031548 -101.333999328253</t>
  </si>
  <si>
    <t>-582.819319842509 178.027019236885 -209.477691874707</t>
  </si>
  <si>
    <t>-595.962526725334 172.917266982166 -301.276213598225</t>
  </si>
  <si>
    <t>-606.643835411409 169.172266154575 -384.402775808849</t>
  </si>
  <si>
    <t>-615.552798068784 166.406883277534 -467.776095402671</t>
  </si>
  <si>
    <t>-626.593089114564 163.371172164238 -589.898369370227</t>
  </si>
  <si>
    <t>-607.669340864587 165.468355219825 -665.909590968768</t>
  </si>
  <si>
    <t>-628.343515366264 195.362568848258 -536.478125810814</t>
  </si>
  <si>
    <t>-665.121359909782 345.544311636747 -515.689704642986</t>
  </si>
  <si>
    <t>-753.890170593568 409.253886807843 -255.613237334233</t>
  </si>
  <si>
    <t>-538.18853918118 404.482745642512 -169.59819291648</t>
  </si>
  <si>
    <t>-615.153956437211 134.043602652082 -536.1462004982</t>
  </si>
  <si>
    <t>-409.891486938788 56.0604725973212 -277.742400496168</t>
  </si>
  <si>
    <t>-598.874962845599 272.380204984215 -103.314891501804</t>
  </si>
  <si>
    <t>-606.319155928549 283.613870094679 312.041599678018</t>
  </si>
  <si>
    <t>-625.192873458806 320.526537201626 773.330207538336</t>
  </si>
  <si>
    <t>-472.471592202617 325.929634021373 823.637524068924</t>
  </si>
  <si>
    <t>-523.907981122994 103.295790921885 -102.828256817804</t>
  </si>
  <si>
    <t>-519.285404446378 93.7890667719607 312.61229926415</t>
  </si>
  <si>
    <t>-555.90544040672 43.4647729945546 771.344150715441</t>
  </si>
  <si>
    <t>-406.063033006671 63.7966187768709 826.27754716041</t>
  </si>
  <si>
    <t>9763-20170724T121035.173995200.bin</t>
  </si>
  <si>
    <t>-561.484138304119 187.854310798856 -101.344330614881</t>
  </si>
  <si>
    <t>-582.991867634363 178.000010451421 -209.500693304883</t>
  </si>
  <si>
    <t>-596.073614469921 172.956528626589 -301.311777445548</t>
  </si>
  <si>
    <t>-606.690599962714 169.285677408925 -384.449850474151</t>
  </si>
  <si>
    <t>-615.525739162973 166.609715496851 -467.833919482262</t>
  </si>
  <si>
    <t>-626.447535599901 163.720860235529 -589.970394621746</t>
  </si>
  <si>
    <t>-607.169699349602 165.942115596188 -665.889009666566</t>
  </si>
  <si>
    <t>-628.271192747097 195.643760233276 -536.511464951375</t>
  </si>
  <si>
    <t>-664.930516547145 345.827300859024 -515.517077487825</t>
  </si>
  <si>
    <t>-753.55205045033 409.544621915074 -255.392185778945</t>
  </si>
  <si>
    <t>-537.828769980252 404.612583249514 -169.440680882851</t>
  </si>
  <si>
    <t>-615.039067167213 134.333371914909 -536.244526268265</t>
  </si>
  <si>
    <t>-409.55584291183 56.041053388969 -277.696596063274</t>
  </si>
  <si>
    <t>-599.091319395748 272.329076908573 -103.33326862658</t>
  </si>
  <si>
    <t>-606.369273194373 283.619826006405 312.024572875799</t>
  </si>
  <si>
    <t>-625.190298581649 320.505995365174 773.322555080791</t>
  </si>
  <si>
    <t>-472.461695089515 325.824977498637 823.616745896203</t>
  </si>
  <si>
    <t>-524.197351964404 103.249009429396 -102.84229494403</t>
  </si>
  <si>
    <t>-519.905112547504 93.6030024321467 312.598603493361</t>
  </si>
  <si>
    <t>-555.86398075877 43.5383697981035 771.420269651361</t>
  </si>
  <si>
    <t>-406.071727447122 64.0350044671891 826.429160233793</t>
  </si>
  <si>
    <t>9763-20170724T121035.241680800.bin</t>
  </si>
  <si>
    <t>-561.717901221388 187.635966827989 -101.388073974354</t>
  </si>
  <si>
    <t>-583.385498631929 177.745851820198 -209.509324680856</t>
  </si>
  <si>
    <t>-596.450049567557 172.754292565515 -301.32569830578</t>
  </si>
  <si>
    <t>-606.987696376394 169.160309819845 -384.477217196982</t>
  </si>
  <si>
    <t>-615.678308751252 166.587769838025 -467.879735211073</t>
  </si>
  <si>
    <t>-626.315828874763 163.876996821069 -590.045274969968</t>
  </si>
  <si>
    <t>-606.669258561396 166.286145891252 -665.86357875932</t>
  </si>
  <si>
    <t>-628.250273309682 195.724520353162 -536.545445837688</t>
  </si>
  <si>
    <t>-664.945728346095 345.856853221117 -515.257388063157</t>
  </si>
  <si>
    <t>-752.959964223799 409.336753116007 -254.868370386361</t>
  </si>
  <si>
    <t>-537.023532090323 404.421126480978 -169.453025522676</t>
  </si>
  <si>
    <t>-615.04612810456 134.408202805012 -536.334687668913</t>
  </si>
  <si>
    <t>-409.198771497182 55.8315236670105 -278.065247627668</t>
  </si>
  <si>
    <t>-599.393977024753 272.158426926554 -103.332944453354</t>
  </si>
  <si>
    <t>-606.343140050532 283.498846141556 312.029178908656</t>
  </si>
  <si>
    <t>-625.151127257344 320.472784469016 773.331030858314</t>
  </si>
  <si>
    <t>-472.421120803097 325.8264047989 823.617210003475</t>
  </si>
  <si>
    <t>-524.383214646297 102.922905022975 -102.827045336033</t>
  </si>
  <si>
    <t>-520.282875821833 93.5683049240333 312.622425013684</t>
  </si>
  <si>
    <t>-555.645866332694 43.4599384487076 771.558370099109</t>
  </si>
  <si>
    <t>-405.873216180809 63.3395421447785 826.846324421588</t>
  </si>
  <si>
    <t>9763-20170724T121035.304676900.bin</t>
  </si>
  <si>
    <t>-562.074960874848 187.047394797972 -101.362878529553</t>
  </si>
  <si>
    <t>-583.855804634973 177.148174465631 -209.460584133228</t>
  </si>
  <si>
    <t>-596.862695137576 172.260570645218 -301.290551743752</t>
  </si>
  <si>
    <t>-607.28291918615 168.800154757241 -384.462629903918</t>
  </si>
  <si>
    <t>-615.788220160971 166.398686823481 -467.889361512167</t>
  </si>
  <si>
    <t>-626.078755307473 163.975210555104 -590.090655970879</t>
  </si>
  <si>
    <t>-606.409878049641 166.553151668625 -665.897731893218</t>
  </si>
  <si>
    <t>-628.134459468275 195.703729380402 -536.524671056168</t>
  </si>
  <si>
    <t>-664.960182288238 345.774851596988 -515.052549166905</t>
  </si>
  <si>
    <t>-752.478114144291 408.813810644843 -254.389336940668</t>
  </si>
  <si>
    <t>-536.366372231657 403.708936092018 -169.42927870031</t>
  </si>
  <si>
    <t>-614.992199555441 134.373630425064 -536.415145831318</t>
  </si>
  <si>
    <t>-409.761591375486 55.5709364423919 -278.741639280277</t>
  </si>
  <si>
    <t>-599.910267407049 271.689913658165 -103.268034009736</t>
  </si>
  <si>
    <t>-606.31076346679 283.252981519369 312.096789713388</t>
  </si>
  <si>
    <t>-625.096987527515 320.454223344248 773.362856020507</t>
  </si>
  <si>
    <t>-472.373825457156 325.844121438558 823.666076336998</t>
  </si>
  <si>
    <t>-524.55579472259 102.18421067183 -102.782699729817</t>
  </si>
  <si>
    <t>-520.037034111935 93.8655696938667 312.684529385888</t>
  </si>
  <si>
    <t>-555.408382822512 43.366577758484 771.612952831962</t>
  </si>
  <si>
    <t>-405.696801794268 62.6400901092336 827.279875134001</t>
  </si>
  <si>
    <t>9763-20170724T121035.343780700.bin</t>
  </si>
  <si>
    <t>-562.268484012452 186.83531729426 -101.338720956073</t>
  </si>
  <si>
    <t>-584.04771606742 176.976105405121 -209.440391918872</t>
  </si>
  <si>
    <t>-597.012296497305 172.144578960656 -301.279438159714</t>
  </si>
  <si>
    <t>-607.377029511715 168.742219569545 -384.460737296883</t>
  </si>
  <si>
    <t>-615.80894260875 166.404892635014 -467.896852872528</t>
  </si>
  <si>
    <t>-625.971901741171 164.081477954435 -590.110668210663</t>
  </si>
  <si>
    <t>-606.371376876063 166.698675305573 -665.934152511567</t>
  </si>
  <si>
    <t>-628.061028368868 195.771003978967 -536.522770184124</t>
  </si>
  <si>
    <t>-664.825616837987 345.858063116404 -514.981208833347</t>
  </si>
  <si>
    <t>-752.38290820138 408.521384033312 -254.24086240152</t>
  </si>
  <si>
    <t>-536.253348805521 403.175088982569 -169.341083333135</t>
  </si>
  <si>
    <t>-614.963851568878 134.43123441031 -536.445766468255</t>
  </si>
  <si>
    <t>-410.123520104097 55.405654855746 -278.93633111053</t>
  </si>
  <si>
    <t>-600.133332304425 271.476373096061 -103.222770747417</t>
  </si>
  <si>
    <t>-606.442751501148 283.13291003173 312.140803988151</t>
  </si>
  <si>
    <t>-625.078506117254 320.435179894183 773.383942284828</t>
  </si>
  <si>
    <t>-472.35274523426 325.866830337618 823.674905403767</t>
  </si>
  <si>
    <t>-524.732813265725 102.037431116083 -102.783377539674</t>
  </si>
  <si>
    <t>-520.081152658652 93.92328140787 312.686433753819</t>
  </si>
  <si>
    <t>-555.344181795607 43.4111104350475 771.603490381225</t>
  </si>
  <si>
    <t>-405.796472152738 63.5227201523703 827.414163186177</t>
  </si>
  <si>
    <t>9763-20170724T121035.406979900.bin</t>
  </si>
  <si>
    <t>-562.849822268738 186.49333866892 -101.313968901435</t>
  </si>
  <si>
    <t>-584.533190472443 176.731800908673 -209.443733177742</t>
  </si>
  <si>
    <t>-597.479626442479 171.954726169555 -301.288163789645</t>
  </si>
  <si>
    <t>-607.853289859886 168.590855943992 -384.469846119505</t>
  </si>
  <si>
    <t>-616.319489270283 166.280850423692 -467.903231361517</t>
  </si>
  <si>
    <t>-626.560232792775 163.985691567265 -590.111230891371</t>
  </si>
  <si>
    <t>-607.012457146317 166.55214735762 -665.949960464292</t>
  </si>
  <si>
    <t>-628.545674321939 195.677508559662 -536.52090274874</t>
  </si>
  <si>
    <t>-665.097150154304 345.803257005217 -514.927741623892</t>
  </si>
  <si>
    <t>-752.549384385049 408.169288763931 -254.080687766447</t>
  </si>
  <si>
    <t>-536.527589834933 402.006595978746 -168.962211928377</t>
  </si>
  <si>
    <t>-615.587688854554 134.308081511884 -536.454072707819</t>
  </si>
  <si>
    <t>-410.837929338215 54.662239610886 -278.961518743677</t>
  </si>
  <si>
    <t>-600.795205404839 271.142501805491 -103.182695683151</t>
  </si>
  <si>
    <t>-606.779745230473 282.955076489394 312.18129583432</t>
  </si>
  <si>
    <t>-625.035248891519 320.418299320706 773.414548872942</t>
  </si>
  <si>
    <t>-472.305204613016 325.928490948695 823.683880697813</t>
  </si>
  <si>
    <t>-525.234710000577 101.682089438778 -102.841959074296</t>
  </si>
  <si>
    <t>-520.402999256564 93.718998935763 312.628625074868</t>
  </si>
  <si>
    <t>-555.238869996527 43.3109759144591 771.574710815478</t>
  </si>
  <si>
    <t>-405.696816553531 62.8694351037275 827.596529639278</t>
  </si>
  <si>
    <t>9763-20170724T121035.439064200.bin</t>
  </si>
  <si>
    <t>-563.092204094108 186.313061119072 -101.338119398391</t>
  </si>
  <si>
    <t>-584.770800005481 176.583690980445 -209.471768060823</t>
  </si>
  <si>
    <t>-597.713725076879 171.810501373294 -301.316782740341</t>
  </si>
  <si>
    <t>-608.084945050753 168.440975682735 -384.498656750116</t>
  </si>
  <si>
    <t>-616.549320461975 166.115665404469 -467.931732104283</t>
  </si>
  <si>
    <t>-626.788591278808 163.786154729977 -590.139311033957</t>
  </si>
  <si>
    <t>-607.166626601804 166.293537242133 -665.960741491441</t>
  </si>
  <si>
    <t>-628.73038467709 195.502117798956 -536.561605103832</t>
  </si>
  <si>
    <t>-665.093390046256 345.670902177046 -514.972048227786</t>
  </si>
  <si>
    <t>-752.571924791058 408.120883966884 -254.153982074856</t>
  </si>
  <si>
    <t>-536.577330702182 401.617177913094 -168.991775812452</t>
  </si>
  <si>
    <t>-615.861048683357 134.114195187579 -536.469722029154</t>
  </si>
  <si>
    <t>-410.900474066604 54.0947988256637 -278.935461939783</t>
  </si>
  <si>
    <t>-601.012906051338 270.993298127584 -103.184336404516</t>
  </si>
  <si>
    <t>-606.984015389927 282.866670848127 312.178129238348</t>
  </si>
  <si>
    <t>-625.024982565311 320.414571750802 773.417725121684</t>
  </si>
  <si>
    <t>-472.287503290531 325.847879214153 823.672599602667</t>
  </si>
  <si>
    <t>-525.491989257044 101.407806923048 -102.882232229183</t>
  </si>
  <si>
    <t>-520.566840137452 93.6387024458177 312.590919995117</t>
  </si>
  <si>
    <t>-555.194564053648 43.210305864008 771.55078691345</t>
  </si>
  <si>
    <t>-405.603958972944 62.1801900791738 827.645556856152</t>
  </si>
  <si>
    <t>9763-20170724T121035.503241600.bin</t>
  </si>
  <si>
    <t>-563.523321771581 186.176168743732 -101.4048735014</t>
  </si>
  <si>
    <t>-585.264746614123 176.461416194123 -209.527153482476</t>
  </si>
  <si>
    <t>-598.233466835791 171.677201772271 -301.368065327666</t>
  </si>
  <si>
    <t>-608.617489801517 168.28905549697 -384.547571225732</t>
  </si>
  <si>
    <t>-617.08413064219 165.933118182162 -467.97969756551</t>
  </si>
  <si>
    <t>-627.315055098749 163.545630659952 -590.186641519609</t>
  </si>
  <si>
    <t>-607.563694183594 165.968961905538 -665.977308250277</t>
  </si>
  <si>
    <t>-629.170463226989 195.305902353199 -536.632096036919</t>
  </si>
  <si>
    <t>-665.131890844635 345.574738254174 -515.125358130268</t>
  </si>
  <si>
    <t>-752.827621754348 408.30069539233 -254.446459380178</t>
  </si>
  <si>
    <t>-536.834981713226 401.41966814038 -169.309184320372</t>
  </si>
  <si>
    <t>-616.481187876246 133.880527287608 -536.494519835108</t>
  </si>
  <si>
    <t>-411.465775732189 53.2418941981762 -279.061909259976</t>
  </si>
  <si>
    <t>-601.328178406514 270.993331161314 -103.227874701066</t>
  </si>
  <si>
    <t>-607.098138214411 282.846356009411 312.138016779641</t>
  </si>
  <si>
    <t>-625.003967836129 320.388336303725 773.408162240279</t>
  </si>
  <si>
    <t>-472.253568893272 325.625147061032 823.644631680405</t>
  </si>
  <si>
    <t>-526.078013485254 101.160743694106 -102.954323927411</t>
  </si>
  <si>
    <t>-520.802798606785 93.6395726473952 312.519176156683</t>
  </si>
  <si>
    <t>-555.164326911344 43.1478734830991 771.514225937403</t>
  </si>
  <si>
    <t>-405.577890965969 61.9256462725143 827.684734677425</t>
  </si>
  <si>
    <t>9763-20170724T121035.542347200.bin</t>
  </si>
  <si>
    <t>-563.756486955805 186.210569638521 -101.431593386552</t>
  </si>
  <si>
    <t>-585.525300335701 176.512634300335 -209.549966907615</t>
  </si>
  <si>
    <t>-598.482645831993 171.735322014486 -301.392910884166</t>
  </si>
  <si>
    <t>-608.843098347467 168.349730353947 -384.575379835654</t>
  </si>
  <si>
    <t>-617.27256946966 165.992162313323 -468.011086609909</t>
  </si>
  <si>
    <t>-627.434208249068 163.597185912657 -590.223812010828</t>
  </si>
  <si>
    <t>-607.630319846271 166.008043856044 -666.001103579871</t>
  </si>
  <si>
    <t>-629.278040712928 195.369443407043 -536.675950487165</t>
  </si>
  <si>
    <t>-665.143633275542 345.667903529351 -515.176461197529</t>
  </si>
  <si>
    <t>-752.942387463183 408.590973582155 -254.579780628169</t>
  </si>
  <si>
    <t>-536.951082847695 401.729837555488 -169.43750743239</t>
  </si>
  <si>
    <t>-616.672664551633 133.926934588643 -536.519873903368</t>
  </si>
  <si>
    <t>-411.916597098963 53.0092195689817 -279.204321277544</t>
  </si>
  <si>
    <t>-601.433367651184 271.110555265009 -103.252352327006</t>
  </si>
  <si>
    <t>-607.140912299048 282.901431963523 312.116174278034</t>
  </si>
  <si>
    <t>-624.988395753407 320.397949168244 773.39810531014</t>
  </si>
  <si>
    <t>-472.232717609874 325.589491888076 823.623162713817</t>
  </si>
  <si>
    <t>-526.446401962894 101.145382888223 -102.982740305176</t>
  </si>
  <si>
    <t>-520.880454882107 93.7325772910249 312.48889064943</t>
  </si>
  <si>
    <t>-555.18733390713 43.2069482468414 771.489029300629</t>
  </si>
  <si>
    <t>-405.665741439226 62.50052716293 827.65731209629</t>
  </si>
  <si>
    <t>9763-20170724T121035.609444200.bin</t>
  </si>
  <si>
    <t>-564.038986137569 186.40539461465 -101.458856279577</t>
  </si>
  <si>
    <t>-585.859359108134 176.704374856994 -209.566433658691</t>
  </si>
  <si>
    <t>-598.79448549491 171.956592809172 -301.41405163436</t>
  </si>
  <si>
    <t>-609.107123268613 168.609881501525 -384.604149934093</t>
  </si>
  <si>
    <t>-617.45981068305 166.300254941954 -468.048841687332</t>
  </si>
  <si>
    <t>-627.476579364898 163.983597616575 -590.275016751235</t>
  </si>
  <si>
    <t>-607.577889922518 166.347288691489 -666.028933594016</t>
  </si>
  <si>
    <t>-629.297582503552 195.738899753638 -536.716542718794</t>
  </si>
  <si>
    <t>-664.558931870714 346.158068512579 -515.020576955901</t>
  </si>
  <si>
    <t>-752.480342285709 408.959390206894 -254.435820770018</t>
  </si>
  <si>
    <t>-536.53240644765 402.038836589818 -169.188193836071</t>
  </si>
  <si>
    <t>-616.865039323854 134.261336126545 -536.5700656136</t>
  </si>
  <si>
    <t>-412.598775745058 52.6210181390095 -279.270218513165</t>
  </si>
  <si>
    <t>-601.587844005951 271.391252156425 -103.283802445093</t>
  </si>
  <si>
    <t>-607.200684516909 283.0384418556 312.090054287957</t>
  </si>
  <si>
    <t>-624.960624712735 320.39388467879 773.38677238258</t>
  </si>
  <si>
    <t>-472.197617504071 325.617992845979 823.586121011028</t>
  </si>
  <si>
    <t>-526.797838403101 101.243581611751 -103.004930046729</t>
  </si>
  <si>
    <t>-521.020081786737 94.01893983317 312.467168742238</t>
  </si>
  <si>
    <t>-555.200507697312 43.2394443274532 771.450514712338</t>
  </si>
  <si>
    <t>-405.741782703606 62.9795546503951 827.63082796135</t>
  </si>
  <si>
    <t>9763-20170724T121035.639524600.bin</t>
  </si>
  <si>
    <t>-564.153996978935 186.605140277342 -101.476391476143</t>
  </si>
  <si>
    <t>-585.96654468249 176.903366814115 -209.585506792031</t>
  </si>
  <si>
    <t>-598.896394558411 172.157759354223 -301.433973134347</t>
  </si>
  <si>
    <t>-609.204486707814 168.813666290533 -384.624660730043</t>
  </si>
  <si>
    <t>-617.552154820948 166.507042015192 -468.069967705964</t>
  </si>
  <si>
    <t>-627.561364128822 164.19299531565 -590.296959368897</t>
  </si>
  <si>
    <t>-607.62906533177 166.500147605392 -666.043706043312</t>
  </si>
  <si>
    <t>-629.336288210061 195.9572816655 -536.741903132421</t>
  </si>
  <si>
    <t>-664.153657036414 346.460654905262 -514.936804905091</t>
  </si>
  <si>
    <t>-752.195282403329 408.907792810617 -254.307556783284</t>
  </si>
  <si>
    <t>-536.319637520119 401.8157902648 -168.891328342165</t>
  </si>
  <si>
    <t>-617.002570414691 134.459421776146 -536.587689730955</t>
  </si>
  <si>
    <t>-412.808330271885 52.4840671114143 -279.197729215666</t>
  </si>
  <si>
    <t>-601.656344257063 271.626906930987 -103.309704153184</t>
  </si>
  <si>
    <t>-607.224938687829 283.166419642618 312.067678768109</t>
  </si>
  <si>
    <t>-624.948006104825 320.386224722101 773.38027957816</t>
  </si>
  <si>
    <t>-472.179325041611 325.614874856767 823.562051434524</t>
  </si>
  <si>
    <t>-526.982494439718 101.452970231492 -103.015196555344</t>
  </si>
  <si>
    <t>-521.102526615185 94.1459444646944 312.453936812251</t>
  </si>
  <si>
    <t>-555.200610356697 43.2332649736425 771.434266330579</t>
  </si>
  <si>
    <t>-405.716596488412 62.7581558883016 827.62248933952</t>
  </si>
  <si>
    <t>9763-20170724T121035.703700900.bin</t>
  </si>
  <si>
    <t>-564.263203326995 187.038598216213 -101.517856649148</t>
  </si>
  <si>
    <t>-586.089885013492 177.343461909366 -209.62480739889</t>
  </si>
  <si>
    <t>-599.01822880806 172.606022499639 -301.473770129857</t>
  </si>
  <si>
    <t>-609.319361726949 169.270969508536 -384.665776854535</t>
  </si>
  <si>
    <t>-617.654212259028 166.973169114234 -468.11260238701</t>
  </si>
  <si>
    <t>-627.637823447392 164.67177134563 -590.341774749244</t>
  </si>
  <si>
    <t>-607.598523016948 166.908637570149 -666.062565002617</t>
  </si>
  <si>
    <t>-629.370999275355 196.440896315283 -536.788417602731</t>
  </si>
  <si>
    <t>-663.763491876364 347.024204214358 -514.889176492583</t>
  </si>
  <si>
    <t>-751.908728950519 409.067475715056 -254.198431455843</t>
  </si>
  <si>
    <t>-536.037753186248 401.437848481071 -168.816749183486</t>
  </si>
  <si>
    <t>-617.143217667913 134.922171910941 -536.629015730247</t>
  </si>
  <si>
    <t>-413.025067005974 52.4341922828812 -279.143242589093</t>
  </si>
  <si>
    <t>-601.631532046137 272.120158525653 -103.359816675513</t>
  </si>
  <si>
    <t>-607.27478870409 283.395042475208 312.023886224661</t>
  </si>
  <si>
    <t>-624.936765460739 320.367996632181 773.363631152916</t>
  </si>
  <si>
    <t>-472.155791137469 325.45204710234 823.522891223596</t>
  </si>
  <si>
    <t>-527.212538398879 101.72973406046 -103.045498494413</t>
  </si>
  <si>
    <t>-521.216595625836 94.3779398197512 312.421225133494</t>
  </si>
  <si>
    <t>-555.213967154104 43.1790071717298 771.401969059447</t>
  </si>
  <si>
    <t>-405.662927486091 62.2645053375425 827.562882486805</t>
  </si>
  <si>
    <t>9763-20170724T121035.740799700.bin</t>
  </si>
  <si>
    <t>-564.261361707527 187.311616651551 -101.533138663173</t>
  </si>
  <si>
    <t>-586.093901856475 177.603425363339 -209.637611104288</t>
  </si>
  <si>
    <t>-599.031185837084 172.871527171115 -301.485785810547</t>
  </si>
  <si>
    <t>-609.341575617413 169.548641328724 -384.677033017529</t>
  </si>
  <si>
    <t>-617.686455703401 167.270491493456 -468.123499081387</t>
  </si>
  <si>
    <t>-627.685482630744 165.005464940925 -590.35204323183</t>
  </si>
  <si>
    <t>-607.596079800833 167.225663029833 -666.060004266807</t>
  </si>
  <si>
    <t>-629.407866450857 196.759604710833 -536.7892894138</t>
  </si>
  <si>
    <t>-663.742089743086 347.35353672553 -514.835407315725</t>
  </si>
  <si>
    <t>-751.731862255117 409.343369301483 -254.079635498058</t>
  </si>
  <si>
    <t>-535.816288560789 401.545204906918 -168.825947792413</t>
  </si>
  <si>
    <t>-617.188135170466 135.238987185094 -536.649109013102</t>
  </si>
  <si>
    <t>-413.068400095299 52.5958679576984 -279.144209109465</t>
  </si>
  <si>
    <t>-601.57453763706 272.391039039257 -103.387114709483</t>
  </si>
  <si>
    <t>-607.28285117989 283.51814404229 311.999658882818</t>
  </si>
  <si>
    <t>-624.925379332158 320.36811578756 773.354586067528</t>
  </si>
  <si>
    <t>-472.140054322778 325.359037709989 823.51019261886</t>
  </si>
  <si>
    <t>-527.282940790797 102.055186395473 -103.058558701522</t>
  </si>
  <si>
    <t>-521.385695495863 94.5414842802315 312.406708055129</t>
  </si>
  <si>
    <t>-555.263480438735 43.2796095098086 771.384496796258</t>
  </si>
  <si>
    <t>-405.841828670483 63.4810184539022 827.499557184477</t>
  </si>
  <si>
    <t>9763-20170724T121035.805977500.bin</t>
  </si>
  <si>
    <t>-564.19433491968 187.787905834482 -101.562991565312</t>
  </si>
  <si>
    <t>-586.053964617478 178.040971439978 -209.658485118571</t>
  </si>
  <si>
    <t>-599.027394366255 173.330356870361 -301.502617490998</t>
  </si>
  <si>
    <t>-609.374415034794 170.048982243869 -384.691032299969</t>
  </si>
  <si>
    <t>-617.759194937452 167.834805821333 -468.135100093122</t>
  </si>
  <si>
    <t>-627.81920143382 165.688663681382 -590.360750262259</t>
  </si>
  <si>
    <t>-607.660369858211 167.873145445871 -666.051327315769</t>
  </si>
  <si>
    <t>-629.528675677873 197.38802251172 -536.76522093077</t>
  </si>
  <si>
    <t>-663.98630476029 347.932083807538 -514.666278390841</t>
  </si>
  <si>
    <t>-751.50509433487 409.866699875533 -253.738800935363</t>
  </si>
  <si>
    <t>-535.513121656958 402.100973926474 -168.675878410168</t>
  </si>
  <si>
    <t>-617.281162318911 135.873031749312 -536.693348303858</t>
  </si>
  <si>
    <t>-413.026803769854 53.0263500642848 -279.297168663218</t>
  </si>
  <si>
    <t>-601.414940972605 272.911898491618 -103.438640015646</t>
  </si>
  <si>
    <t>-607.220060576914 283.835002144917 311.952220002642</t>
  </si>
  <si>
    <t>-624.918819208695 320.367376258937 773.33632262785</t>
  </si>
  <si>
    <t>-472.119463143705 325.307939934543 823.453944464141</t>
  </si>
  <si>
    <t>-527.273772509596 102.499541076806 -103.061174060661</t>
  </si>
  <si>
    <t>-521.681758517579 94.7306890121222 312.403576191936</t>
  </si>
  <si>
    <t>-555.285240168601 43.2196464953929 771.374815937898</t>
  </si>
  <si>
    <t>-405.698208727914 62.2343004287698 827.463682851503</t>
  </si>
  <si>
    <t>9763-20170724T121035.838063200.bin</t>
  </si>
  <si>
    <t>-564.136861241201 188.039563618041 -101.574014616824</t>
  </si>
  <si>
    <t>-586.026692517138 178.267991109401 -209.661192508235</t>
  </si>
  <si>
    <t>-599.017723304486 173.562617557578 -301.503127265338</t>
  </si>
  <si>
    <t>-609.376776195179 170.29587393118 -384.690623545519</t>
  </si>
  <si>
    <t>-617.769278627577 168.106299132347 -468.134655530763</t>
  </si>
  <si>
    <t>-627.835296690006 166.007988660322 -590.360652411598</t>
  </si>
  <si>
    <t>-607.645854924115 168.175233258715 -666.043447763802</t>
  </si>
  <si>
    <t>-629.551597122969 197.684320226586 -536.75173775048</t>
  </si>
  <si>
    <t>-664.004633440054 348.218619013004 -514.555583347414</t>
  </si>
  <si>
    <t>-751.459643249489 409.988162783867 -253.567413417529</t>
  </si>
  <si>
    <t>-535.464898351972 402.369004680877 -168.49857458396</t>
  </si>
  <si>
    <t>-617.28520216621 136.173045432232 -536.706029289418</t>
  </si>
  <si>
    <t>-412.949649686795 53.2531673323529 -279.316153669817</t>
  </si>
  <si>
    <t>-601.365296376736 273.153408686762 -103.457938818041</t>
  </si>
  <si>
    <t>-607.165867323389 283.953598496462 311.936251581522</t>
  </si>
  <si>
    <t>-624.919939595446 320.362182819331 773.323124995996</t>
  </si>
  <si>
    <t>-472.113823821516 325.29711566947 823.420778381202</t>
  </si>
  <si>
    <t>-527.238507681868 102.7858555873 -103.060721007515</t>
  </si>
  <si>
    <t>-521.691432126441 94.9262455535604 312.402988951829</t>
  </si>
  <si>
    <t>-555.315990309705 43.3080346456247 771.370074875894</t>
  </si>
  <si>
    <t>-405.776238962326 62.7725508358603 827.431076479628</t>
  </si>
  <si>
    <t>9763-20170724T121035.905338300.bin</t>
  </si>
  <si>
    <t>-564.014818594613 188.458696514414 -101.582585261514</t>
  </si>
  <si>
    <t>-585.940253062886 178.656341124176 -209.659764745218</t>
  </si>
  <si>
    <t>-598.949500887705 173.9515908819 -301.499123271706</t>
  </si>
  <si>
    <t>-609.319316159118 170.695887595361 -384.68565773857</t>
  </si>
  <si>
    <t>-617.716736521807 168.527939965488 -468.129801483718</t>
  </si>
  <si>
    <t>-627.783304178704 166.472555793284 -590.356460542536</t>
  </si>
  <si>
    <t>-607.574455055433 168.67618597987 -666.033124875343</t>
  </si>
  <si>
    <t>-629.528619069355 198.124374233807 -536.734082052488</t>
  </si>
  <si>
    <t>-664.015929496146 348.631147390093 -514.442467298014</t>
  </si>
  <si>
    <t>-751.688853340151 410.071937326371 -253.449897972216</t>
  </si>
  <si>
    <t>-535.641167050936 402.628463062976 -168.499909991176</t>
  </si>
  <si>
    <t>-617.203764579705 136.624509357324 -536.714886723098</t>
  </si>
  <si>
    <t>-412.778148039382 53.7137155984497 -279.509208048989</t>
  </si>
  <si>
    <t>-601.226778218503 273.519274301468 -103.467434231753</t>
  </si>
  <si>
    <t>-607.119478076456 284.115545854037 311.930738224685</t>
  </si>
  <si>
    <t>-624.897961967579 320.373467422283 773.313185245536</t>
  </si>
  <si>
    <t>-472.086397787617 325.26783137665 823.39812615361</t>
  </si>
  <si>
    <t>-527.11361209831 103.213394677185 -103.052430101786</t>
  </si>
  <si>
    <t>-521.483045891364 95.241834476014 312.407979818244</t>
  </si>
  <si>
    <t>-555.299302559578 43.2994605816714 771.347800103624</t>
  </si>
  <si>
    <t>-405.73672804063 62.5423288086527 827.424436247169</t>
  </si>
  <si>
    <t>9763-20170724T121035.937393300.bin</t>
  </si>
  <si>
    <t>-563.918864815422 188.607710757062 -101.573020343615</t>
  </si>
  <si>
    <t>-585.848332326718 178.80739503122 -209.649558880292</t>
  </si>
  <si>
    <t>-598.859704462594 174.111482935642 -301.489058936742</t>
  </si>
  <si>
    <t>-609.231110684684 170.865741684009 -384.675781007089</t>
  </si>
  <si>
    <t>-617.62967157548 168.711169502337 -468.12008924239</t>
  </si>
  <si>
    <t>-627.697491374954 166.679002148099 -590.347149140817</t>
  </si>
  <si>
    <t>-607.508654506124 168.948480262904 -666.027165312197</t>
  </si>
  <si>
    <t>-629.4711187183 198.314783696936 -536.71618115924</t>
  </si>
  <si>
    <t>-664.09619060255 348.783625591389 -514.37728509827</t>
  </si>
  <si>
    <t>-751.773116084876 410.132909431719 -253.364625811647</t>
  </si>
  <si>
    <t>-535.672477475572 402.794883719097 -168.540266057244</t>
  </si>
  <si>
    <t>-617.088440018396 136.826812603771 -536.713714081283</t>
  </si>
  <si>
    <t>-412.611210027368 54.0341786766942 -279.579434363915</t>
  </si>
  <si>
    <t>-601.12412039559 273.647898321809 -103.460110513215</t>
  </si>
  <si>
    <t>-607.074932271578 284.173650660597 311.938942793441</t>
  </si>
  <si>
    <t>-624.891014875557 320.368668776063 773.312128011127</t>
  </si>
  <si>
    <t>-472.076812605214 325.22269791871 823.39294815382</t>
  </si>
  <si>
    <t>-527.018805354692 103.400660194262 -103.044736350865</t>
  </si>
  <si>
    <t>-521.374776565761 95.3377722163291 312.413706140298</t>
  </si>
  <si>
    <t>-555.310334594661 43.3620833888983 771.330276917808</t>
  </si>
  <si>
    <t>-405.768818473891 62.7711066981931 827.405665943493</t>
  </si>
  <si>
    <t>9763-20170724T121036.008588100.bin</t>
  </si>
  <si>
    <t>-563.749297184825 188.888275845713 -101.565940231096</t>
  </si>
  <si>
    <t>-585.643668928763 179.086735903525 -209.649478820081</t>
  </si>
  <si>
    <t>-598.626101802658 174.425931568354 -301.494879122163</t>
  </si>
  <si>
    <t>-608.970395615148 171.226102694842 -384.68684609983</t>
  </si>
  <si>
    <t>-617.340751640223 169.13205824549 -468.135450215856</t>
  </si>
  <si>
    <t>-627.365486533275 167.205261391331 -590.367687564411</t>
  </si>
  <si>
    <t>-607.165963272267 169.661967467614 -666.039207864806</t>
  </si>
  <si>
    <t>-629.208069355753 198.784559270201 -536.705929180437</t>
  </si>
  <si>
    <t>-664.082306142068 349.181109915559 -514.23890143547</t>
  </si>
  <si>
    <t>-751.704689583315 410.081628560856 -253.102831069988</t>
  </si>
  <si>
    <t>-535.56284539998 403.062851389321 -168.356248331606</t>
  </si>
  <si>
    <t>-616.725386406095 137.316964644199 -536.760602737419</t>
  </si>
  <si>
    <t>-411.99379289001 54.7578460108002 -279.5920392717</t>
  </si>
  <si>
    <t>-601.008794294003 273.849449825326 -103.451222160505</t>
  </si>
  <si>
    <t>-607.009522078122 284.279990494431 311.949517125922</t>
  </si>
  <si>
    <t>-624.871980369273 320.358247427592 773.316428917351</t>
  </si>
  <si>
    <t>-472.052345344836 325.207347674409 823.380820639639</t>
  </si>
  <si>
    <t>-526.800663425495 103.772361866431 -103.050864157793</t>
  </si>
  <si>
    <t>-521.185389853673 95.5070465355002 312.404055770237</t>
  </si>
  <si>
    <t>-555.318036399383 43.3578137657339 771.283801430739</t>
  </si>
  <si>
    <t>-405.761813122955 62.6995310123602 827.343019552922</t>
  </si>
  <si>
    <t>9763-20170724T121036.040673500.bin</t>
  </si>
  <si>
    <t>-563.612592282362 188.976782143698 -101.569334419471</t>
  </si>
  <si>
    <t>-585.483421161155 179.16894837049 -209.657085261817</t>
  </si>
  <si>
    <t>-598.4441904702 174.522481302005 -301.506280532336</t>
  </si>
  <si>
    <t>-608.767475690849 171.343213715772 -384.701560628333</t>
  </si>
  <si>
    <t>-617.115464711418 169.277964114303 -468.153115422574</t>
  </si>
  <si>
    <t>-627.105884960503 167.401874117345 -590.38901148763</t>
  </si>
  <si>
    <t>-606.877052420675 169.957623342544 -666.049312049489</t>
  </si>
  <si>
    <t>-629.001579154054 198.95094540222 -536.711341616591</t>
  </si>
  <si>
    <t>-664.071472132028 349.288987790858 -514.18448839479</t>
  </si>
  <si>
    <t>-751.686742532749 410.012385393114 -253.004878146932</t>
  </si>
  <si>
    <t>-535.513448184027 403.082270804188 -168.331263155623</t>
  </si>
  <si>
    <t>-616.442757135297 137.499073729405 -536.794595355503</t>
  </si>
  <si>
    <t>-411.686024208328 55.0108953182933 -279.605305529025</t>
  </si>
  <si>
    <t>-600.924404590414 273.869778214945 -103.445625800931</t>
  </si>
  <si>
    <t>-606.985758125737 284.2779869176 311.954844724214</t>
  </si>
  <si>
    <t>-624.863759962939 320.347653643397 773.31730901599</t>
  </si>
  <si>
    <t>-472.043641170517 325.119025607738 823.387951238544</t>
  </si>
  <si>
    <t>-526.61766783835 103.905204471568 -103.053170588515</t>
  </si>
  <si>
    <t>-520.993926543759 95.5535947270619 312.399894658489</t>
  </si>
  <si>
    <t>-555.309756952802 43.3325313768487 771.259861092539</t>
  </si>
  <si>
    <t>-405.786666243337 62.965687919105 827.306308764045</t>
  </si>
  <si>
    <t>9763-20170724T121036.108370700.bin</t>
  </si>
  <si>
    <t>-563.274971474687 189.180512033467 -101.568388955014</t>
  </si>
  <si>
    <t>-585.098991544879 179.369454124742 -209.665271936721</t>
  </si>
  <si>
    <t>-598.042700303205 174.768417699909 -301.519104755182</t>
  </si>
  <si>
    <t>-608.358218659649 171.64828715774 -384.7176882654</t>
  </si>
  <si>
    <t>-616.705679909516 169.662417476731 -468.171199340189</t>
  </si>
  <si>
    <t>-626.702691595422 167.925177280122 -590.408544177744</t>
  </si>
  <si>
    <t>-606.428996455866 170.678310955366 -666.050061621027</t>
  </si>
  <si>
    <t>-628.673540374733 199.397546644452 -536.688377415769</t>
  </si>
  <si>
    <t>-664.12546246879 349.619624593453 -513.977956014503</t>
  </si>
  <si>
    <t>-751.769601210254 409.873066592336 -252.699115759669</t>
  </si>
  <si>
    <t>-535.412378497784 403.26332578149 -168.471048202718</t>
  </si>
  <si>
    <t>-615.958600520029 137.977540389708 -536.85544923979</t>
  </si>
  <si>
    <t>-411.100791879982 55.4764314871861 -279.641273920826</t>
  </si>
  <si>
    <t>-600.723033269828 273.953606488656 -103.435342933229</t>
  </si>
  <si>
    <t>-606.919902174678 284.314170348057 311.964305986701</t>
  </si>
  <si>
    <t>-624.825702842696 320.353541618065 773.326938680273</t>
  </si>
  <si>
    <t>-472.010324135866 325.221712198626 823.402647517166</t>
  </si>
  <si>
    <t>-526.147190930834 104.231108568478 -103.064248508981</t>
  </si>
  <si>
    <t>-520.537740157445 95.7197966830336 312.385761715036</t>
  </si>
  <si>
    <t>-555.320525637729 43.3648726303443 771.196898738697</t>
  </si>
  <si>
    <t>-405.776812080179 62.8644000167185 827.234926038349</t>
  </si>
  <si>
    <t>9763-20170724T121036.142462400.bin</t>
  </si>
  <si>
    <t>-563.082385567168 189.24964648372 -101.566420709753</t>
  </si>
  <si>
    <t>-584.894564860243 179.42851876127 -209.66481560394</t>
  </si>
  <si>
    <t>-597.807798138626 174.852897508252 -301.524243548671</t>
  </si>
  <si>
    <t>-608.086463990248 171.768411665789 -384.728650377232</t>
  </si>
  <si>
    <t>-616.387515103068 169.831150650621 -468.188024310928</t>
  </si>
  <si>
    <t>-626.305743285172 168.178665757968 -590.433001269887</t>
  </si>
  <si>
    <t>-605.975366568076 171.037849508634 -666.055140717031</t>
  </si>
  <si>
    <t>-628.345545517746 199.606397990358 -536.689297702483</t>
  </si>
  <si>
    <t>-663.985298304908 349.767878736039 -513.892515597095</t>
  </si>
  <si>
    <t>-751.693982905114 409.647537382157 -252.549512813326</t>
  </si>
  <si>
    <t>-535.274394934529 403.268257101764 -168.463833049434</t>
  </si>
  <si>
    <t>-615.561926943075 138.200827424839 -536.896631353972</t>
  </si>
  <si>
    <t>-410.733402181414 55.7765612712603 -279.697726061465</t>
  </si>
  <si>
    <t>-600.579110206945 273.983745987644 -103.435609581181</t>
  </si>
  <si>
    <t>-606.796948629536 284.323383834891 311.96424437592</t>
  </si>
  <si>
    <t>-624.809625975992 320.358421741283 773.329854488007</t>
  </si>
  <si>
    <t>-471.996539578334 325.177452558353 823.417591157693</t>
  </si>
  <si>
    <t>-525.913475357653 104.340668987102 -103.058656355838</t>
  </si>
  <si>
    <t>-520.24574669712 95.7733803159326 312.389340018437</t>
  </si>
  <si>
    <t>-555.313582430787 43.3022013841792 771.166877147205</t>
  </si>
  <si>
    <t>-405.707923837927 62.3223177367638 827.20439019602</t>
  </si>
  <si>
    <t>9763-20170724T121036.208827400.bin</t>
  </si>
  <si>
    <t>-562.757759746493 189.402967505026 -101.558720058496</t>
  </si>
  <si>
    <t>-584.503027065795 179.570441871443 -209.669621263796</t>
  </si>
  <si>
    <t>-597.35509412275 175.045101643974 -301.539989210458</t>
  </si>
  <si>
    <t>-607.57480829519 172.029367936798 -384.754243405975</t>
  </si>
  <si>
    <t>-615.812642895537 170.184517684366 -468.221992028886</t>
  </si>
  <si>
    <t>-625.632763658498 168.694716997223 -590.476934388778</t>
  </si>
  <si>
    <t>-605.225602460264 171.783684997765 -666.069368075869</t>
  </si>
  <si>
    <t>-627.774282703669 200.038633177984 -536.68841029719</t>
  </si>
  <si>
    <t>-663.469562517788 350.146175710714 -513.56874527737</t>
  </si>
  <si>
    <t>-751.442843007645 409.652108574847 -252.229365995557</t>
  </si>
  <si>
    <t>-535.061764829213 403.615989384536 -168.019556449037</t>
  </si>
  <si>
    <t>-614.873294464131 138.658116798819 -536.976697806735</t>
  </si>
  <si>
    <t>-410.098215687134 56.3180704182139 -279.874748447365</t>
  </si>
  <si>
    <t>-600.333612144212 274.005888657955 -103.417909678874</t>
  </si>
  <si>
    <t>-606.644106421415 284.301255405942 311.981619774524</t>
  </si>
  <si>
    <t>-624.768745078154 320.375736484236 773.333310561161</t>
  </si>
  <si>
    <t>-471.966065235384 325.198656148797 823.452038760548</t>
  </si>
  <si>
    <t>-525.51960939664 104.630880110556 -103.047003513834</t>
  </si>
  <si>
    <t>-519.701751066771 95.9870520332897 312.397371091164</t>
  </si>
  <si>
    <t>-555.369126617406 43.4251870759083 771.102945804149</t>
  </si>
  <si>
    <t>-405.856885505281 63.366771583381 827.069404119067</t>
  </si>
  <si>
    <t>9763-20170724T121036.241914900.bin</t>
  </si>
  <si>
    <t>-562.572287209539 189.501991219361 -101.536950844914</t>
  </si>
  <si>
    <t>-584.260558505815 179.66111697649 -209.658559049132</t>
  </si>
  <si>
    <t>-597.095262051792 175.129337394147 -301.531087057265</t>
  </si>
  <si>
    <t>-607.310787711804 172.10700581514 -384.745570903501</t>
  </si>
  <si>
    <t>-615.555533610361 170.255355881565 -468.212423308676</t>
  </si>
  <si>
    <t>-625.397823371347 168.754555471591 -590.465467233235</t>
  </si>
  <si>
    <t>-604.941235265191 171.930409278988 -666.040978296124</t>
  </si>
  <si>
    <t>-627.519894414889 200.105574283881 -536.680239717096</t>
  </si>
  <si>
    <t>-662.876516164178 350.262280606119 -513.39070325087</t>
  </si>
  <si>
    <t>-751.12812889246 409.572942926176 -252.100732112405</t>
  </si>
  <si>
    <t>-534.842322522773 403.720851881188 -167.633367461661</t>
  </si>
  <si>
    <t>-614.638322203284 138.720771771901 -536.963589989153</t>
  </si>
  <si>
    <t>-409.902289848677 56.4170871378899 -279.88046854457</t>
  </si>
  <si>
    <t>-600.2613798717 274.011508560485 -103.408597094108</t>
  </si>
  <si>
    <t>-606.627907755014 284.283897008881 311.990702187235</t>
  </si>
  <si>
    <t>-624.733611820662 320.399434446673 773.333925112765</t>
  </si>
  <si>
    <t>-471.942515338864 325.436763378587 823.466966211651</t>
  </si>
  <si>
    <t>-525.216900481834 104.834158739525 -103.042627864195</t>
  </si>
  <si>
    <t>-519.446176574682 96.0540034774499 312.399635274366</t>
  </si>
  <si>
    <t>-555.40175804178 43.4467324085526 771.069318788098</t>
  </si>
  <si>
    <t>-405.899483461326 63.6010811881329 826.986150009364</t>
  </si>
  <si>
    <t>9763-20170724T121036.305640600.bin</t>
  </si>
  <si>
    <t>-562.153198784436 189.621208135599 -101.516995565062</t>
  </si>
  <si>
    <t>-583.712350098333 179.764281859476 -209.662883567116</t>
  </si>
  <si>
    <t>-596.518127634646 175.191939769144 -301.537509181127</t>
  </si>
  <si>
    <t>-606.738057475912 172.120176847608 -384.749532775833</t>
  </si>
  <si>
    <t>-615.01757422285 170.205629656267 -468.211679842078</t>
  </si>
  <si>
    <t>-624.943376118012 168.597351697405 -590.456616077375</t>
  </si>
  <si>
    <t>-604.42090258189 171.928744719233 -666.007558924828</t>
  </si>
  <si>
    <t>-626.970362853281 200.007868640951 -536.702310291207</t>
  </si>
  <si>
    <t>-661.581118945467 350.31342534126 -513.278991594675</t>
  </si>
  <si>
    <t>-750.512812551755 409.891937687433 -252.28066952475</t>
  </si>
  <si>
    <t>-534.404637649225 404.142968258631 -167.352841153779</t>
  </si>
  <si>
    <t>-614.205651251398 138.598526920804 -536.930883832622</t>
  </si>
  <si>
    <t>-409.53731304397 56.3554724931523 -279.943644581723</t>
  </si>
  <si>
    <t>-600.042927778561 273.925701482393 -103.387805571796</t>
  </si>
  <si>
    <t>-606.604559991953 284.275041294643 312.006474821351</t>
  </si>
  <si>
    <t>-624.708735919925 320.405521911221 773.341047598429</t>
  </si>
  <si>
    <t>-471.921258936318 325.37007756025 823.492419366523</t>
  </si>
  <si>
    <t>-524.559626534655 105.142154237343 -103.02448539278</t>
  </si>
  <si>
    <t>-518.819960238836 96.1767662301395 312.414160238025</t>
  </si>
  <si>
    <t>-555.441851632355 43.3851463896979 770.993614904925</t>
  </si>
  <si>
    <t>-405.866082694713 63.2225356536401 826.827118391384</t>
  </si>
  <si>
    <t>9763-20170724T121036.336723100.bin</t>
  </si>
  <si>
    <t>-561.995562676879 189.657581267375 -101.5065918003</t>
  </si>
  <si>
    <t>-583.502976274854 179.807718520525 -209.663440397865</t>
  </si>
  <si>
    <t>-596.304889816928 175.211510416727 -301.537496226225</t>
  </si>
  <si>
    <t>-606.537776296698 172.106575516486 -384.746668927648</t>
  </si>
  <si>
    <t>-614.846936464545 170.147966463435 -468.204871814702</t>
  </si>
  <si>
    <t>-624.834913533489 168.462555534116 -590.443675429728</t>
  </si>
  <si>
    <t>-604.310592419679 171.866392864493 -665.990708847001</t>
  </si>
  <si>
    <t>-626.818198607222 199.910302144072 -536.709521814221</t>
  </si>
  <si>
    <t>-661.255986892404 350.257537990295 -513.311225151721</t>
  </si>
  <si>
    <t>-750.451458224079 410.056674986018 -252.453367917413</t>
  </si>
  <si>
    <t>-534.421449533993 404.439451748254 -167.317949926706</t>
  </si>
  <si>
    <t>-614.086372535921 138.493746995233 -536.903048158136</t>
  </si>
  <si>
    <t>-409.461571164678 56.3968728866048 -279.99067617701</t>
  </si>
  <si>
    <t>-599.917483632251 273.895598518183 -103.377586459833</t>
  </si>
  <si>
    <t>-606.537443247421 284.254988498943 312.015493252095</t>
  </si>
  <si>
    <t>-624.685815781385 320.441712821016 773.337492313068</t>
  </si>
  <si>
    <t>-471.903061569448 325.473686606496 823.496569776993</t>
  </si>
  <si>
    <t>-524.380114712532 105.21176137384 -103.00838755609</t>
  </si>
  <si>
    <t>-518.406358576117 96.2555789257804 312.427229638597</t>
  </si>
  <si>
    <t>-555.454163482922 43.333385888616 770.957195814217</t>
  </si>
  <si>
    <t>-405.786929101729 62.5393786165855 826.766316159997</t>
  </si>
  <si>
    <t>9763-20170724T121036.375832200.bin</t>
  </si>
  <si>
    <t>-561.863185876148 189.682683903645 -101.503033141022</t>
  </si>
  <si>
    <t>-583.348444266709 179.830902503269 -209.66415231148</t>
  </si>
  <si>
    <t>-596.167145563622 175.19875676281 -301.533811869299</t>
  </si>
  <si>
    <t>-606.430428541471 172.048232708491 -384.737632799826</t>
  </si>
  <si>
    <t>-614.785773160349 170.031140862981 -468.189861845952</t>
  </si>
  <si>
    <t>-624.8587182793 168.247693390864 -590.420248649554</t>
  </si>
  <si>
    <t>-604.343432561151 171.709197974297 -665.967274502116</t>
  </si>
  <si>
    <t>-626.789847317039 199.741459553878 -536.71140008606</t>
  </si>
  <si>
    <t>-661.081666643832 350.135781334047 -513.341223839626</t>
  </si>
  <si>
    <t>-750.540526859322 409.974489347244 -252.582648580708</t>
  </si>
  <si>
    <t>-534.567823021789 404.612701642985 -167.285664128515</t>
  </si>
  <si>
    <t>-614.087780050501 138.318936801033 -536.861832763704</t>
  </si>
  <si>
    <t>-409.509993997696 56.3905743817318 -279.954375316017</t>
  </si>
  <si>
    <t>-599.789572234717 273.90316231754 -103.374726508779</t>
  </si>
  <si>
    <t>-606.45500590932 284.252785019839 312.01792026884</t>
  </si>
  <si>
    <t>-624.661331471064 320.478987177804 773.332870836745</t>
  </si>
  <si>
    <t>-471.884302664482 325.480343708664 823.512591779868</t>
  </si>
  <si>
    <t>-524.254485325203 105.232960487168 -102.991302266698</t>
  </si>
  <si>
    <t>-517.919693141569 96.3994697592534 312.441533280047</t>
  </si>
  <si>
    <t>-555.466195004782 43.327166615863 770.921709337039</t>
  </si>
  <si>
    <t>-405.810732209169 62.708899887484 826.701563842992</t>
  </si>
  <si>
    <t>9763-20170724T121036.441053000.bin</t>
  </si>
  <si>
    <t>-561.625030550808 189.693677132434 -101.4821775879</t>
  </si>
  <si>
    <t>-583.107743035234 179.812367032071 -209.641198684027</t>
  </si>
  <si>
    <t>-595.992367464444 175.077358995416 -301.496391317176</t>
  </si>
  <si>
    <t>-606.344434215945 171.803301300965 -384.684564063635</t>
  </si>
  <si>
    <t>-614.818780687639 169.632492519957 -468.120696183066</t>
  </si>
  <si>
    <t>-625.099906266478 167.591691562122 -590.32982866633</t>
  </si>
  <si>
    <t>-604.562066572015 171.139540140357 -665.866799255212</t>
  </si>
  <si>
    <t>-626.903882177034 199.20600282745 -536.687257238605</t>
  </si>
  <si>
    <t>-660.761624191309 349.712881671388 -513.437750849959</t>
  </si>
  <si>
    <t>-750.891803311552 409.631278854032 -252.928783425025</t>
  </si>
  <si>
    <t>-534.987031491552 404.630895831202 -167.438176297404</t>
  </si>
  <si>
    <t>-614.273374073008 137.768432891949 -536.723759453399</t>
  </si>
  <si>
    <t>-409.590626844092 56.1546379201634 -279.781097872923</t>
  </si>
  <si>
    <t>-599.613097055881 273.881365937502 -103.373702017966</t>
  </si>
  <si>
    <t>-606.257258910531 284.347706781872 312.016390662132</t>
  </si>
  <si>
    <t>-624.634923679194 320.556262893641 773.326426722924</t>
  </si>
  <si>
    <t>-471.867123974441 325.582188350991 823.531768959585</t>
  </si>
  <si>
    <t>-523.961878425606 105.336289861703 -102.956215251059</t>
  </si>
  <si>
    <t>-516.973557252098 96.85887918862 312.473620974457</t>
  </si>
  <si>
    <t>-555.541349335437 43.5051826320625 770.835020292298</t>
  </si>
  <si>
    <t>-405.980928916944 63.8079844506501 826.542267697215</t>
  </si>
  <si>
    <t>9763-20170724T121036.505806900.bin</t>
  </si>
  <si>
    <t>-561.485518377763 189.737893477195 -101.455814990897</t>
  </si>
  <si>
    <t>-582.888098961599 179.811428422593 -209.626491526629</t>
  </si>
  <si>
    <t>-595.788281954256 174.933318856818 -301.472148928927</t>
  </si>
  <si>
    <t>-606.18906571456 171.487069173082 -384.64720710777</t>
  </si>
  <si>
    <t>-614.747669126953 169.101145681851 -468.068912417283</t>
  </si>
  <si>
    <t>-625.192285196663 166.697073781323 -590.257599197125</t>
  </si>
  <si>
    <t>-604.594804639092 170.464812640776 -665.767566705471</t>
  </si>
  <si>
    <t>-626.841256507379 198.487569160007 -536.714181665346</t>
  </si>
  <si>
    <t>-660.286505261698 349.159784991887 -513.964152276623</t>
  </si>
  <si>
    <t>-751.568614245398 409.696182829654 -253.999628889709</t>
  </si>
  <si>
    <t>-535.676064151982 404.966072665894 -168.462838034651</t>
  </si>
  <si>
    <t>-614.37729927087 137.01615028168 -536.5701740636</t>
  </si>
  <si>
    <t>-409.676952195167 55.6197287632481 -279.652494291593</t>
  </si>
  <si>
    <t>-599.661092225118 273.714955775312 -103.35543893995</t>
  </si>
  <si>
    <t>-606.327464075475 284.302591850767 312.031246916736</t>
  </si>
  <si>
    <t>-624.611097670785 320.687208851909 773.309003393956</t>
  </si>
  <si>
    <t>-471.842177358744 325.772722686926 823.50478401545</t>
  </si>
  <si>
    <t>-523.621661183713 105.659906945343 -102.889560321361</t>
  </si>
  <si>
    <t>-515.859626929867 97.2961265867566 312.528793659102</t>
  </si>
  <si>
    <t>-555.499777763974 43.407814931466 770.74194914606</t>
  </si>
  <si>
    <t>-405.8623916 63.065342996638 826.473844033718</t>
  </si>
  <si>
    <t>9763-20170724T121036.539897900.bin</t>
  </si>
  <si>
    <t>-561.578994681041 189.688227696124 -101.419996778703</t>
  </si>
  <si>
    <t>-582.888228708899 179.751131324809 -209.608031826702</t>
  </si>
  <si>
    <t>-595.760505574311 174.811859586613 -301.454393046305</t>
  </si>
  <si>
    <t>-606.156632938179 171.288732078947 -384.626759724669</t>
  </si>
  <si>
    <t>-614.732000323907 168.803407476343 -468.043986485146</t>
  </si>
  <si>
    <t>-625.22474507284 166.230344104775 -590.224911176609</t>
  </si>
  <si>
    <t>-604.55740889058 170.262183628157 -665.70234748039</t>
  </si>
  <si>
    <t>-626.825461082304 198.100390710916 -536.727518687697</t>
  </si>
  <si>
    <t>-660.094534180396 348.867546644992 -514.316096501696</t>
  </si>
  <si>
    <t>-752.022201281474 409.659753931828 -254.639002948411</t>
  </si>
  <si>
    <t>-536.093110969856 405.420427979394 -169.16843555655</t>
  </si>
  <si>
    <t>-614.415842906535 136.618221275618 -536.498388892793</t>
  </si>
  <si>
    <t>-409.918622715499 55.3447576958267 -279.648699922322</t>
  </si>
  <si>
    <t>-599.943586156728 273.43391644036 -103.342067093824</t>
  </si>
  <si>
    <t>-606.516844059259 284.275048202629 312.039514173127</t>
  </si>
  <si>
    <t>-624.622897245086 320.778945690975 773.297913342642</t>
  </si>
  <si>
    <t>-471.843319630377 325.774383013421 823.470288219507</t>
  </si>
  <si>
    <t>-523.53930790759 105.888430839958 -102.817804790341</t>
  </si>
  <si>
    <t>-514.839599822317 97.7819505991502 312.587100232323</t>
  </si>
  <si>
    <t>-555.511746459296 43.5336757884929 770.665100312062</t>
  </si>
  <si>
    <t>-405.929628141849 63.5761254866616 826.408372234827</t>
  </si>
  <si>
    <t>9763-20170724T121036.607686800.bin</t>
  </si>
  <si>
    <t>-561.632802509627 188.998128372327 -101.282937300891</t>
  </si>
  <si>
    <t>-582.814219766604 178.988840665724 -209.489376512808</t>
  </si>
  <si>
    <t>-595.630895541033 173.952439734015 -301.33836396345</t>
  </si>
  <si>
    <t>-605.996291607117 170.320905095224 -384.509891099302</t>
  </si>
  <si>
    <t>-614.560996153282 167.70961012728 -467.924170869051</t>
  </si>
  <si>
    <t>-625.060432683031 164.93213974945 -590.100238250742</t>
  </si>
  <si>
    <t>-604.159955210681 169.764178627604 -665.466191379998</t>
  </si>
  <si>
    <t>-626.735910255749 196.875805050108 -536.649070348439</t>
  </si>
  <si>
    <t>-660.382396487026 347.64088258409 -514.791696794931</t>
  </si>
  <si>
    <t>-753.122249881868 409.169832835425 -255.577416589141</t>
  </si>
  <si>
    <t>-537.033282432469 406.07252374731 -170.46287311063</t>
  </si>
  <si>
    <t>-614.170897582316 135.425593763838 -536.331826736558</t>
  </si>
  <si>
    <t>-410.323889601743 54.2004664855674 -279.355888482735</t>
  </si>
  <si>
    <t>-600.709820872761 272.287846310171 -103.234654775053</t>
  </si>
  <si>
    <t>-606.956850466943 283.885011401394 312.131549292739</t>
  </si>
  <si>
    <t>-624.653455450327 320.952350142361 773.299169367642</t>
  </si>
  <si>
    <t>-471.843927581255 325.924233885018 823.382615453245</t>
  </si>
  <si>
    <t>-522.786002687131 105.475592197196 -102.654075992547</t>
  </si>
  <si>
    <t>-511.721396398813 99.5348327986871 312.731151343029</t>
  </si>
  <si>
    <t>-555.475673456501 43.5387165504851 770.383677559559</t>
  </si>
  <si>
    <t>-405.774324662848 62.566302649225 826.162517888432</t>
  </si>
  <si>
    <t>9763-20170724T121036.641780600.bin</t>
  </si>
  <si>
    <t>-561.542806061435 188.382086189913 -101.174397754726</t>
  </si>
  <si>
    <t>-582.698418172356 178.317221791328 -209.380870637401</t>
  </si>
  <si>
    <t>-595.50685330478 173.259623714041 -301.229628567421</t>
  </si>
  <si>
    <t>-605.867971637035 169.615937102861 -384.401130702605</t>
  </si>
  <si>
    <t>-614.431681286685 167.00086094483 -467.815597291632</t>
  </si>
  <si>
    <t>-624.932709156911 164.226562939828 -589.991564331401</t>
  </si>
  <si>
    <t>-603.880636415978 169.489591650387 -665.286343002198</t>
  </si>
  <si>
    <t>-626.699550992566 196.150128049761 -536.531092912051</t>
  </si>
  <si>
    <t>-660.915394493843 346.80270648602 -514.761407840077</t>
  </si>
  <si>
    <t>-753.934580513315 408.59148543259 -255.708898978576</t>
  </si>
  <si>
    <t>-537.680363534564 406.145366127424 -170.993810850346</t>
  </si>
  <si>
    <t>-613.950361590787 134.73773971156 -536.232448899655</t>
  </si>
  <si>
    <t>-410.295686065297 53.613637230565 -279.038683645543</t>
  </si>
  <si>
    <t>-601.150513062828 271.483263515901 -103.133819703278</t>
  </si>
  <si>
    <t>-607.068708833199 283.539644422028 312.22410100176</t>
  </si>
  <si>
    <t>-624.638387449926 321.007527818967 773.33037639437</t>
  </si>
  <si>
    <t>-471.820661032509 326.009924638214 823.385955164769</t>
  </si>
  <si>
    <t>-522.213324086155 105.088871560004 -102.544297656752</t>
  </si>
  <si>
    <t>-509.928489920104 100.430372992372 312.822948048899</t>
  </si>
  <si>
    <t>-555.482565364283 43.5018077965667 770.164091504043</t>
  </si>
  <si>
    <t>-405.690375153962 61.8753525631155 825.918218402493</t>
  </si>
  <si>
    <t>9763-20170724T121036.708965100.bin</t>
  </si>
  <si>
    <t>-560.935445481112 186.846136137862 -101.042235680879</t>
  </si>
  <si>
    <t>-582.028617846382 176.712042134064 -209.254393014898</t>
  </si>
  <si>
    <t>-594.776725724847 171.695622130133 -301.113961589265</t>
  </si>
  <si>
    <t>-605.074154005834 168.120980638953 -384.296216901225</t>
  </si>
  <si>
    <t>-613.564727248246 165.610356230035 -467.721409288431</t>
  </si>
  <si>
    <t>-623.946659164172 163.027336389569 -589.911583328821</t>
  </si>
  <si>
    <t>-602.486622618595 169.137878188186 -665.02712335796</t>
  </si>
  <si>
    <t>-626.010773023521 194.815205995959 -536.381208528688</t>
  </si>
  <si>
    <t>-661.737038054448 345.105876233281 -514.549421883651</t>
  </si>
  <si>
    <t>-755.254847989486 406.089034977849 -255.485603125541</t>
  </si>
  <si>
    <t>-538.560247482804 405.307385175037 -171.871185369505</t>
  </si>
  <si>
    <t>-612.771591953334 133.506165752809 -536.21009495767</t>
  </si>
  <si>
    <t>-408.881995405206 52.7863156820774 -278.65075828009</t>
  </si>
  <si>
    <t>-601.635762747588 269.528021047893 -102.923797607329</t>
  </si>
  <si>
    <t>-607.131370710891 282.563544763414 312.410359898452</t>
  </si>
  <si>
    <t>-624.575381497849 321.081786351422 773.395699803415</t>
  </si>
  <si>
    <t>-471.757611848369 326.41593918949 823.416683946385</t>
  </si>
  <si>
    <t>-520.44377954168 103.976079509377 -102.530885933829</t>
  </si>
  <si>
    <t>-507.019286796479 101.581328589294 312.820386504585</t>
  </si>
  <si>
    <t>-555.594582592016 43.5068232384795 769.628125047001</t>
  </si>
  <si>
    <t>-405.684643499346 61.2742161357628 825.262311898337</t>
  </si>
  <si>
    <t>9763-20170724T121036.738042600.bin</t>
  </si>
  <si>
    <t>-560.54453610278 186.024921611247 -101.033648104585</t>
  </si>
  <si>
    <t>-581.559410516394 175.87477258531 -209.25951227234</t>
  </si>
  <si>
    <t>-594.251904916881 170.916828862465 -301.129904705125</t>
  </si>
  <si>
    <t>-604.499987171314 167.420154711702 -384.321774521058</t>
  </si>
  <si>
    <t>-612.941705788357 165.015879984152 -467.754935674983</t>
  </si>
  <si>
    <t>-623.251771551193 162.61949799983 -589.955109486363</t>
  </si>
  <si>
    <t>-601.543068328954 169.164361616236 -664.96250635009</t>
  </si>
  <si>
    <t>-625.502902906181 194.291588099316 -536.363568586995</t>
  </si>
  <si>
    <t>-662.164389526938 344.326727640307 -514.378136805999</t>
  </si>
  <si>
    <t>-755.845799062643 404.737167651554 -255.239394261183</t>
  </si>
  <si>
    <t>-538.905897058264 404.676034130808 -172.259843872703</t>
  </si>
  <si>
    <t>-611.95272847661 133.050402406368 -536.305900011105</t>
  </si>
  <si>
    <t>-407.755506390649 52.7181375232412 -278.698352892368</t>
  </si>
  <si>
    <t>-601.771551729639 268.442757837907 -102.846008113738</t>
  </si>
  <si>
    <t>-607.067624490118 282.006477748306 312.473780855697</t>
  </si>
  <si>
    <t>-624.521247891683 321.086773744266 773.423765961877</t>
  </si>
  <si>
    <t>-471.710319081103 326.456452446794 823.46192596176</t>
  </si>
  <si>
    <t>-519.576058348653 103.451615127 -102.605217169161</t>
  </si>
  <si>
    <t>-506.128800101907 101.693647963019 312.748530388771</t>
  </si>
  <si>
    <t>-555.681727718045 43.5110894432325 769.360029974055</t>
  </si>
  <si>
    <t>-405.791220014286 61.690014940649 824.913346682756</t>
  </si>
  <si>
    <t>9763-20170724T121036.807784000.bin</t>
  </si>
  <si>
    <t>-559.644391875875 184.331697649074 -101.152422803464</t>
  </si>
  <si>
    <t>-580.38479739411 174.209609748928 -209.433891838497</t>
  </si>
  <si>
    <t>-592.94420475503 169.454562140836 -301.333192427</t>
  </si>
  <si>
    <t>-603.104384706164 166.208635922406 -384.546106649706</t>
  </si>
  <si>
    <t>-611.489464687206 164.130403116387 -467.993727003198</t>
  </si>
  <si>
    <t>-621.748351033763 162.295141115491 -590.207921152651</t>
  </si>
  <si>
    <t>-599.571813304068 169.738867881104 -664.994217944878</t>
  </si>
  <si>
    <t>-624.34273756232 193.648012280599 -536.444355504664</t>
  </si>
  <si>
    <t>-662.867268602727 343.123686218866 -513.861996250675</t>
  </si>
  <si>
    <t>-756.611965153417 401.362233826378 -254.249306785352</t>
  </si>
  <si>
    <t>-538.982661235736 402.595232020438 -173.104518272702</t>
  </si>
  <si>
    <t>-610.150869942408 132.553009829998 -536.718253012822</t>
  </si>
  <si>
    <t>-405.386957981539 53.3659293209162 -279.394029193296</t>
  </si>
  <si>
    <t>-601.859333563433 266.21324234979 -102.783565071718</t>
  </si>
  <si>
    <t>-606.96136618703 280.881775413007 312.501128736013</t>
  </si>
  <si>
    <t>-624.374481775174 321.13788236063 773.424247333576</t>
  </si>
  <si>
    <t>-471.591523178636 326.906008174497 823.503280441534</t>
  </si>
  <si>
    <t>-517.684498363278 102.334146162481 -102.919001778539</t>
  </si>
  <si>
    <t>-505.623580274797 100.749396479576 312.477920779303</t>
  </si>
  <si>
    <t>-555.81784071165 43.3905142030017 768.959132902441</t>
  </si>
  <si>
    <t>-405.839696798869 61.0846071582448 824.432588422009</t>
  </si>
  <si>
    <t>9763-20170724T121036.849896300.bin</t>
  </si>
  <si>
    <t>-558.956303195357 183.604309216742 -101.246801786754</t>
  </si>
  <si>
    <t>-579.495988558018 173.540748669287 -209.572023618104</t>
  </si>
  <si>
    <t>-591.953413593044 168.932682897854 -301.492648887028</t>
  </si>
  <si>
    <t>-602.0453825631 165.858539650775 -384.720326309289</t>
  </si>
  <si>
    <t>-610.38584935219 163.994695918419 -468.177427253882</t>
  </si>
  <si>
    <t>-620.603705441449 162.522329396491 -590.399959282667</t>
  </si>
  <si>
    <t>-598.197710968459 170.400816761051 -665.073420400179</t>
  </si>
  <si>
    <t>-623.371965382541 193.678764679378 -536.531198778961</t>
  </si>
  <si>
    <t>-662.725774747867 342.868599856978 -513.483051213632</t>
  </si>
  <si>
    <t>-756.661396577431 399.781708486499 -253.645495914485</t>
  </si>
  <si>
    <t>-538.710744429835 401.509966741277 -173.376850985043</t>
  </si>
  <si>
    <t>-608.868413867491 132.658028082494 -537.008525077154</t>
  </si>
  <si>
    <t>-403.864375519789 54.0689204999881 -279.990994357642</t>
  </si>
  <si>
    <t>-601.563568000744 265.190990204087 -102.790448307898</t>
  </si>
  <si>
    <t>-606.835566709197 280.39299422389 312.472988318954</t>
  </si>
  <si>
    <t>-624.288508942359 321.163437005079 773.401979121463</t>
  </si>
  <si>
    <t>-471.524051060472 327.083795668002 823.519705398028</t>
  </si>
  <si>
    <t>-516.520201720891 101.935616321109 -103.074275525199</t>
  </si>
  <si>
    <t>-505.588951200544 100.011798035469 312.352498289439</t>
  </si>
  <si>
    <t>-555.886475678505 43.318771860068 768.843613758227</t>
  </si>
  <si>
    <t>-405.970647802879 61.6584496449407 824.275869844937</t>
  </si>
  <si>
    <t>9763-20170724T121036.907160600.bin</t>
  </si>
  <si>
    <t>-557.200482065302 181.951799266413 -101.255228456108</t>
  </si>
  <si>
    <t>-577.446463755367 171.901378144309 -209.636851718535</t>
  </si>
  <si>
    <t>-589.660326336656 167.601101670115 -301.605268580045</t>
  </si>
  <si>
    <t>-599.525624916782 164.922066069578 -384.873726296688</t>
  </si>
  <si>
    <t>-607.630170355125 163.576167133232 -468.36405538975</t>
  </si>
  <si>
    <t>-617.489425684083 162.997063293615 -590.623490134233</t>
  </si>
  <si>
    <t>-594.489629622403 171.669885120146 -665.027851093571</t>
  </si>
  <si>
    <t>-620.724410499644 193.683765144772 -536.511426313428</t>
  </si>
  <si>
    <t>-661.752555619091 342.273825938503 -512.442738785916</t>
  </si>
  <si>
    <t>-757.309008238235 396.658869572408 -252.654708912691</t>
  </si>
  <si>
    <t>-539.09616444451 399.6846897608 -173.140439925846</t>
  </si>
  <si>
    <t>-605.602055302694 132.818949994235 -537.44267085645</t>
  </si>
  <si>
    <t>-400.321542733035 55.161197312075 -281.111084277733</t>
  </si>
  <si>
    <t>-600.552075633487 263.080756285245 -102.78844990804</t>
  </si>
  <si>
    <t>-606.050454289405 279.374055659681 312.430598025303</t>
  </si>
  <si>
    <t>-624.049099809927 321.305454190037 773.335860004232</t>
  </si>
  <si>
    <t>-471.341041159159 327.577144988778 823.58255548587</t>
  </si>
  <si>
    <t>-514.139183621125 100.599036460677 -103.151297556486</t>
  </si>
  <si>
    <t>-504.848842643013 98.6857589874044 312.315451017033</t>
  </si>
  <si>
    <t>-556.106967920817 43.16995754295 768.726332610504</t>
  </si>
  <si>
    <t>-406.142890452867 61.6719688400401 823.97380696619</t>
  </si>
  <si>
    <t>9763-20170724T121036.940248500.bin</t>
  </si>
  <si>
    <t>-556.191331152587 181.127912722568 -101.186866979935</t>
  </si>
  <si>
    <t>-576.456254144025 170.964597652175 -209.554503725841</t>
  </si>
  <si>
    <t>-588.580682950751 166.812025735293 -301.541380810319</t>
  </si>
  <si>
    <t>-598.315556815553 164.358686347748 -384.832001566779</t>
  </si>
  <si>
    <t>-606.237012365442 163.332554844415 -468.344598459024</t>
  </si>
  <si>
    <t>-615.767464483767 163.32258607315 -590.631615505579</t>
  </si>
  <si>
    <t>-592.428995551284 172.37888177831 -664.884652180979</t>
  </si>
  <si>
    <t>-619.312469874677 193.715631330488 -536.373381956794</t>
  </si>
  <si>
    <t>-661.03273680286 342.012282011168 -511.691031786734</t>
  </si>
  <si>
    <t>-759.682994242592 394.454520615076 -252.661139257425</t>
  </si>
  <si>
    <t>-541.765379463049 399.467237233252 -172.440608959825</t>
  </si>
  <si>
    <t>-603.85860165287 132.938610938183 -537.572857004142</t>
  </si>
  <si>
    <t>-398.54084846659 55.5629743076456 -281.413181532856</t>
  </si>
  <si>
    <t>-599.982067718356 262.101602229156 -102.74096759446</t>
  </si>
  <si>
    <t>-605.388423203493 278.758199028766 312.464896299426</t>
  </si>
  <si>
    <t>-623.875670818018 321.390089538216 773.311124828688</t>
  </si>
  <si>
    <t>-471.220804303784 327.813804928681 823.700032669761</t>
  </si>
  <si>
    <t>-512.812781229728 99.9257084535734 -103.077598298429</t>
  </si>
  <si>
    <t>-504.121115755153 98.2823558735267 312.403296747008</t>
  </si>
  <si>
    <t>-556.31288646169 43.0988457866968 768.700640823487</t>
  </si>
  <si>
    <t>-406.268542487561 61.7398970079398 823.682678323372</t>
  </si>
  <si>
    <t>9763-20170724T121037.003974800.bin</t>
  </si>
  <si>
    <t>-554.727861492869 179.81308103512 -101.067230679593</t>
  </si>
  <si>
    <t>-575.155115655035 169.34642747646 -209.375361170224</t>
  </si>
  <si>
    <t>-587.075026112611 165.511421508436 -301.402795161204</t>
  </si>
  <si>
    <t>-596.471722468237 163.56184468681 -384.745754480847</t>
  </si>
  <si>
    <t>-603.897253762553 163.260859348497 -468.309510525677</t>
  </si>
  <si>
    <t>-612.523405213811 164.55152074017 -590.656822800272</t>
  </si>
  <si>
    <t>-588.495460870766 174.494655232479 -664.575617741489</t>
  </si>
  <si>
    <t>-617.038556946441 194.214620277253 -536.067808582325</t>
  </si>
  <si>
    <t>-660.95318400254 341.64165710929 -510.123777300888</t>
  </si>
  <si>
    <t>-768.629716854375 390.085401506327 -253.92551513576</t>
  </si>
  <si>
    <t>-552.204610048344 400.805464979819 -170.296681059496</t>
  </si>
  <si>
    <t>-600.438032795678 133.755979367154 -537.875934494125</t>
  </si>
  <si>
    <t>-395.361164408978 56.708459693411 -281.502645847264</t>
  </si>
  <si>
    <t>-599.31428303895 260.400236169927 -102.561060784204</t>
  </si>
  <si>
    <t>-604.255401867374 277.774470811902 312.621229592312</t>
  </si>
  <si>
    <t>-623.507864795055 321.53929590443 773.323747615779</t>
  </si>
  <si>
    <t>-470.973541769341 328.354404537053 824.025520237667</t>
  </si>
  <si>
    <t>-510.592435476139 99.0003268497408 -102.927572090536</t>
  </si>
  <si>
    <t>-502.663094775469 97.887613231861 312.570305295451</t>
  </si>
  <si>
    <t>-556.958928702238 43.0888411859942 768.523082273992</t>
  </si>
  <si>
    <t>-406.52494079367 61.1080796870428 822.641168411929</t>
  </si>
  <si>
    <t>9763-20170724T121037.044086800.bin</t>
  </si>
  <si>
    <t>-554.363561141788 179.499665258691 -101.013295566493</t>
  </si>
  <si>
    <t>-574.844503366309 168.829634629136 -209.291492941295</t>
  </si>
  <si>
    <t>-586.660090704371 165.114677990362 -301.3373544819</t>
  </si>
  <si>
    <t>-595.893522021969 163.380523899979 -384.703251384108</t>
  </si>
  <si>
    <t>-603.085162344291 163.407259809564 -468.288067803896</t>
  </si>
  <si>
    <t>-611.288830456813 165.29868286068 -590.656500291554</t>
  </si>
  <si>
    <t>-586.930518196758 175.773940886395 -664.393465438064</t>
  </si>
  <si>
    <t>-616.357316361144 194.589804965536 -535.915545265272</t>
  </si>
  <si>
    <t>-661.789472471368 341.423607671476 -509.238851375576</t>
  </si>
  <si>
    <t>-774.138207765739 387.533721042528 -254.621067719488</t>
  </si>
  <si>
    <t>-558.751383088104 402.657991201321 -169.015347124267</t>
  </si>
  <si>
    <t>-599.021064784923 134.347225916316 -538.008912854758</t>
  </si>
  <si>
    <t>-394.184291748538 57.8480880662516 -281.335046812679</t>
  </si>
  <si>
    <t>-599.597670922957 259.721424952987 -102.46750977411</t>
  </si>
  <si>
    <t>-604.023394073402 277.484102357465 312.704149655643</t>
  </si>
  <si>
    <t>-623.355233150182 321.594778944892 773.341007331648</t>
  </si>
  <si>
    <t>-470.869165718973 328.671386187817 824.151854024626</t>
  </si>
  <si>
    <t>-509.562539311504 99.1693746630758 -102.923089921579</t>
  </si>
  <si>
    <t>-502.270765760558 97.9859573079671 312.586268105895</t>
  </si>
  <si>
    <t>-556.777505903685 43.0101896302476 768.513890268263</t>
  </si>
  <si>
    <t>-406.459321920546 60.8739898470121 823.003718782902</t>
  </si>
  <si>
    <t>9763-20170724T121037.087200200.bin</t>
  </si>
  <si>
    <t>-554.427077914798 179.535583898473 -100.941943182195</t>
  </si>
  <si>
    <t>-574.877944443167 168.653037054582 -209.204640639069</t>
  </si>
  <si>
    <t>-586.536145431624 165.008165106767 -301.273351758957</t>
  </si>
  <si>
    <t>-595.565201863484 163.427164751095 -384.664790585637</t>
  </si>
  <si>
    <t>-602.489808368347 163.701512090429 -468.271580352414</t>
  </si>
  <si>
    <t>-610.231865895733 166.057186734371 -590.662100092096</t>
  </si>
  <si>
    <t>-585.562362735246 177.0888624393 -664.214348258442</t>
  </si>
  <si>
    <t>-615.89272731683 195.026138828613 -535.807787392532</t>
  </si>
  <si>
    <t>-663.093041293174 341.196809326196 -508.550834421334</t>
  </si>
  <si>
    <t>-779.291248534724 384.768563419977 -255.216798468504</t>
  </si>
  <si>
    <t>-565.081138328304 404.298964285025 -167.574786176783</t>
  </si>
  <si>
    <t>-597.776676336066 135.02111812949 -538.108677123791</t>
  </si>
  <si>
    <t>-392.845382109042 59.5463861312714 -280.979284503139</t>
  </si>
  <si>
    <t>-600.367467846955 259.12791234453 -102.385496974897</t>
  </si>
  <si>
    <t>-604.275132556777 277.397274595645 312.769375204377</t>
  </si>
  <si>
    <t>-623.263742141864 321.622070989929 773.367269442088</t>
  </si>
  <si>
    <t>-470.797235142716 328.895242759314 824.209109043805</t>
  </si>
  <si>
    <t>-508.954099587225 99.9971173101271 -102.826798080181</t>
  </si>
  <si>
    <t>-502.104112091618 98.1422009448229 312.687632144851</t>
  </si>
  <si>
    <t>-556.439588104253 42.8473944833697 768.638791328104</t>
  </si>
  <si>
    <t>-406.32276038389 60.5608922861588 823.729803575111</t>
  </si>
  <si>
    <t>9763-20170724T121037.139393200.bin</t>
  </si>
  <si>
    <t>-555.705174358413 179.85784929498 -100.82567169051</t>
  </si>
  <si>
    <t>-576.026018779226 168.582608020231 -209.072757234622</t>
  </si>
  <si>
    <t>-587.288738174842 164.894429532497 -301.18892970236</t>
  </si>
  <si>
    <t>-595.833033262044 163.366956122289 -384.632336002328</t>
  </si>
  <si>
    <t>-602.148997730415 163.799152720156 -468.286605830711</t>
  </si>
  <si>
    <t>-608.864016697139 166.498940136169 -590.730821343672</t>
  </si>
  <si>
    <t>-583.958527177993 178.510426527419 -664.049612958481</t>
  </si>
  <si>
    <t>-615.846255118578 195.038302760013 -535.803476955585</t>
  </si>
  <si>
    <t>-667.550915579272 339.640913204814 -508.311264456613</t>
  </si>
  <si>
    <t>-787.843850206134 377.604320479633 -255.988080411153</t>
  </si>
  <si>
    <t>-576.236425926855 406.21230389292 -164.596559479477</t>
  </si>
  <si>
    <t>-595.988777224902 135.590400823002 -538.203253187972</t>
  </si>
  <si>
    <t>-390.459749020738 63.8392186025517 -280.290059041091</t>
  </si>
  <si>
    <t>-603.16546005244 257.905277314142 -102.253299182674</t>
  </si>
  <si>
    <t>-605.788236102929 277.716534540126 312.840905173311</t>
  </si>
  <si>
    <t>-623.275679248241 321.618864865792 773.400555191256</t>
  </si>
  <si>
    <t>-470.746454754972 329.138817928706 824.017717707881</t>
  </si>
  <si>
    <t>-508.550779382139 101.625230326558 -102.722473406893</t>
  </si>
  <si>
    <t>-502.394706560221 98.7540677071815 312.797088602139</t>
  </si>
  <si>
    <t>-556.091264948949 42.9816559346857 768.748265034453</t>
  </si>
  <si>
    <t>-406.58738228411 63.1032429527752 824.672720178633</t>
  </si>
  <si>
    <t>9763-20170724T121037.207383800.bin</t>
  </si>
  <si>
    <t>-557.76852146142 179.370044843986 -100.842464303333</t>
  </si>
  <si>
    <t>-577.725902853863 167.918447688644 -209.13863123625</t>
  </si>
  <si>
    <t>-588.564382492995 164.11633272709 -301.301056976241</t>
  </si>
  <si>
    <t>-596.674326868815 162.485393325379 -384.785827305695</t>
  </si>
  <si>
    <t>-602.513103275207 162.826005237433 -468.475184099133</t>
  </si>
  <si>
    <t>-608.486067839411 165.407904824864 -590.960289379048</t>
  </si>
  <si>
    <t>-583.889597724521 177.991674490212 -664.287507576849</t>
  </si>
  <si>
    <t>-616.57987372372 193.726799399215 -536.071560783748</t>
  </si>
  <si>
    <t>-672.357265173358 336.860370073859 -508.800340317187</t>
  </si>
  <si>
    <t>-794.793788423713 369.98041184244 -256.826256722619</t>
  </si>
  <si>
    <t>-585.460310954298 405.301707111675 -162.590299551808</t>
  </si>
  <si>
    <t>-595.150476914729 134.823091773749 -538.358231901793</t>
  </si>
  <si>
    <t>-388.934889799077 68.3215390799962 -279.710758551377</t>
  </si>
  <si>
    <t>-606.529692414286 256.275996220194 -102.216013211074</t>
  </si>
  <si>
    <t>-608.107989139282 277.250528125585 312.826369732506</t>
  </si>
  <si>
    <t>-623.389213889339 321.675123325344 773.365433183382</t>
  </si>
  <si>
    <t>-470.727374751023 329.310616042532 823.563776366575</t>
  </si>
  <si>
    <t>-509.231990950512 102.092053269506 -102.81679160659</t>
  </si>
  <si>
    <t>-503.173069676618 98.8402628034123 312.701345159634</t>
  </si>
  <si>
    <t>-555.971464895338 42.7731574022462 768.693759677159</t>
  </si>
  <si>
    <t>-406.576940051552 62.667942570994 824.990210285833</t>
  </si>
  <si>
    <t>9763-20170724T121037.254508600.bin</t>
  </si>
  <si>
    <t>-558.773210071335 178.941984952527 -100.888238523928</t>
  </si>
  <si>
    <t>-578.399882485262 167.538271282041 -209.24985135961</t>
  </si>
  <si>
    <t>-589.0007045142 163.693345748055 -301.438107881087</t>
  </si>
  <si>
    <t>-596.912920047052 161.984307042045 -384.940221067076</t>
  </si>
  <si>
    <t>-602.575390038744 162.214069448973 -468.642195949554</t>
  </si>
  <si>
    <t>-608.316066610268 164.600240290901 -591.142369168446</t>
  </si>
  <si>
    <t>-583.959354530532 177.222802598444 -664.542796205224</t>
  </si>
  <si>
    <t>-616.816699972115 192.894601781824 -536.302482490085</t>
  </si>
  <si>
    <t>-673.885688593085 335.550101883695 -509.177402565675</t>
  </si>
  <si>
    <t>-797.200032154364 366.912683609789 -257.406482603441</t>
  </si>
  <si>
    <t>-588.979582864117 404.682297014047 -161.666031636694</t>
  </si>
  <si>
    <t>-594.777505750651 134.211882662109 -538.478158091509</t>
  </si>
  <si>
    <t>-388.13567036883 70.6400256061252 -279.427274977589</t>
  </si>
  <si>
    <t>-608.181033759549 255.415756225228 -102.215873382065</t>
  </si>
  <si>
    <t>-609.165949707588 276.987487999121 312.797733092842</t>
  </si>
  <si>
    <t>-623.44066960732 321.701552489275 773.340561392642</t>
  </si>
  <si>
    <t>-470.71856478694 329.493337602804 823.331145754147</t>
  </si>
  <si>
    <t>-509.563358584065 102.259388019097 -102.933739321009</t>
  </si>
  <si>
    <t>-503.812353149767 98.5527020161644 312.584941178768</t>
  </si>
  <si>
    <t>-555.995560225466 42.6140411051163 768.634264535783</t>
  </si>
  <si>
    <t>-406.631000326116 62.6450544347751 824.962063109844</t>
  </si>
  <si>
    <t>9763-20170724T121037.286599200.bin</t>
  </si>
  <si>
    <t>-559.692168647664 178.514418762455 -100.946855999971</t>
  </si>
  <si>
    <t>-578.957169494471 167.22122106338 -209.38501723567</t>
  </si>
  <si>
    <t>-589.317596747016 163.355442158574 -301.599736205721</t>
  </si>
  <si>
    <t>-597.039415018658 161.577222984988 -385.118298524972</t>
  </si>
  <si>
    <t>-602.542496111568 161.693635963687 -468.831139697496</t>
  </si>
  <si>
    <t>-608.0869188553 163.865735705578 -591.344185230385</t>
  </si>
  <si>
    <t>-583.986931292151 176.472193734906 -664.832138194471</t>
  </si>
  <si>
    <t>-616.936935272545 192.155774948976 -536.557351646726</t>
  </si>
  <si>
    <t>-675.052782336212 334.409123977312 -509.623028129032</t>
  </si>
  <si>
    <t>-799.33129852082 364.550609919185 -258.177266211439</t>
  </si>
  <si>
    <t>-592.20032623051 404.027684189361 -160.776627172338</t>
  </si>
  <si>
    <t>-594.371267977171 133.669315507213 -538.61558413962</t>
  </si>
  <si>
    <t>-387.36735473417 72.8442115967114 -279.194291836166</t>
  </si>
  <si>
    <t>-609.650674028357 254.529405485694 -102.214175439107</t>
  </si>
  <si>
    <t>-610.146365174131 276.76506672749 312.765273058173</t>
  </si>
  <si>
    <t>-623.496592070522 321.72608855512 773.31596062265</t>
  </si>
  <si>
    <t>-470.712251331557 329.651138578435 823.095138673415</t>
  </si>
  <si>
    <t>-509.941029902004 102.34252819425 -103.084340038756</t>
  </si>
  <si>
    <t>-504.480026928824 98.083216746832 312.432978624564</t>
  </si>
  <si>
    <t>-556.051179915772 42.5152982093693 768.573694544123</t>
  </si>
  <si>
    <t>-406.743270342628 62.9762475738848 824.896741641083</t>
  </si>
  <si>
    <t>9763-20170724T121037.353553800.bin</t>
  </si>
  <si>
    <t>-561.165325640811 177.729455828577 -101.088568421888</t>
  </si>
  <si>
    <t>-579.653710354621 166.717609418403 -209.690735708335</t>
  </si>
  <si>
    <t>-589.568460055086 162.828407737905 -301.953444867752</t>
  </si>
  <si>
    <t>-596.975632124871 160.920093396967 -385.497542063079</t>
  </si>
  <si>
    <t>-602.260367130357 160.807788806137 -469.224525223386</t>
  </si>
  <si>
    <t>-607.595668185722 162.54238156227 -591.753868642414</t>
  </si>
  <si>
    <t>-583.913477759925 174.961195681165 -665.409334748359</t>
  </si>
  <si>
    <t>-616.94158389762 190.868768983697 -537.068377084957</t>
  </si>
  <si>
    <t>-676.465448911636 332.609527734748 -510.515369354088</t>
  </si>
  <si>
    <t>-803.073440932837 361.4618248007 -260.082637214082</t>
  </si>
  <si>
    <t>-597.791639936095 403.827834321656 -160.017334147339</t>
  </si>
  <si>
    <t>-593.567653540142 132.693542723847 -538.909779543854</t>
  </si>
  <si>
    <t>-386.394737668616 76.5218278368025 -279.110348239855</t>
  </si>
  <si>
    <t>-611.797498139577 253.034272014389 -102.262840078587</t>
  </si>
  <si>
    <t>-611.649486488402 276.262390944812 312.662495806689</t>
  </si>
  <si>
    <t>-623.555845865364 321.795438712809 773.227894220348</t>
  </si>
  <si>
    <t>-470.674613466787 329.990055895017 822.664759791679</t>
  </si>
  <si>
    <t>-510.712283446519 102.161840059345 -103.352506643975</t>
  </si>
  <si>
    <t>-505.811459013149 96.7952267184428 312.159002009862</t>
  </si>
  <si>
    <t>-556.21314736909 42.2802795948987 768.524336829736</t>
  </si>
  <si>
    <t>-406.985317180475 63.6133252163515 824.736271350984</t>
  </si>
  <si>
    <t>9763-20170724T121037.404715800.bin</t>
  </si>
  <si>
    <t>-561.616973242335 177.484040172224 -101.165823427378</t>
  </si>
  <si>
    <t>-579.800912519947 166.571369684049 -209.829372543135</t>
  </si>
  <si>
    <t>-589.551092364978 162.654718438057 -302.108524924455</t>
  </si>
  <si>
    <t>-596.848773723652 160.676131207841 -385.660597175962</t>
  </si>
  <si>
    <t>-602.066509105015 160.452716992606 -469.39148537874</t>
  </si>
  <si>
    <t>-607.352680088671 161.981675831375 -591.925833865575</t>
  </si>
  <si>
    <t>-583.855968733835 174.272056634185 -665.662219771425</t>
  </si>
  <si>
    <t>-616.8720778874 190.338462177531 -537.285849881028</t>
  </si>
  <si>
    <t>-677.087572166835 331.832075557075 -510.990622537764</t>
  </si>
  <si>
    <t>-804.660660870234 360.397178997144 -261.015166902155</t>
  </si>
  <si>
    <t>-600.188261014209 404.140742909137 -159.891134781579</t>
  </si>
  <si>
    <t>-593.194265124932 132.283120628669 -539.031689619455</t>
  </si>
  <si>
    <t>-386.047536538925 77.6434169765748 -279.091580359464</t>
  </si>
  <si>
    <t>-612.530477803856 252.546595926491 -102.310421881097</t>
  </si>
  <si>
    <t>-612.099012910427 276.090868040516 312.596924905524</t>
  </si>
  <si>
    <t>-623.544564875278 321.877845802147 773.185901600305</t>
  </si>
  <si>
    <t>-470.639646685466 330.203379744066 822.527489511473</t>
  </si>
  <si>
    <t>-510.886592554214 102.15411419333 -103.467980771261</t>
  </si>
  <si>
    <t>-506.452866039703 96.1273399841575 312.039677619921</t>
  </si>
  <si>
    <t>-556.30995286253 42.2109528225085 768.542027077637</t>
  </si>
  <si>
    <t>-407.17378216164 64.3546308556763 824.683836826911</t>
  </si>
  <si>
    <t>9763-20170724T121037.439809300.bin</t>
  </si>
  <si>
    <t>-562.268766826178 177.255039468362 -101.198059586988</t>
  </si>
  <si>
    <t>-580.081791938808 166.423107273826 -209.930910978345</t>
  </si>
  <si>
    <t>-589.592028935182 162.454109136468 -302.232808842653</t>
  </si>
  <si>
    <t>-596.705066898564 160.379416842464 -385.798639166931</t>
  </si>
  <si>
    <t>-601.77463291182 160.015574100166 -469.538118749434</t>
  </si>
  <si>
    <t>-606.886584459583 161.293766786833 -592.082696357589</t>
  </si>
  <si>
    <t>-583.617615832699 173.284154457681 -665.940521591031</t>
  </si>
  <si>
    <t>-616.684489142413 189.679210436169 -537.506988935701</t>
  </si>
  <si>
    <t>-677.978958532868 330.761641290452 -511.522745538661</t>
  </si>
  <si>
    <t>-806.841447919052 359.007233366217 -262.173029227672</t>
  </si>
  <si>
    <t>-603.137956176273 405.873839885627 -160.896465545062</t>
  </si>
  <si>
    <t>-592.602557613991 131.786495526178 -539.11538304483</t>
  </si>
  <si>
    <t>-385.68146491243 78.9834858934846 -278.948560318789</t>
  </si>
  <si>
    <t>-613.38035380689 252.129953807946 -102.367871247611</t>
  </si>
  <si>
    <t>-612.576098269184 276.029332986561 312.51863563159</t>
  </si>
  <si>
    <t>-623.496580946501 322.040129527141 773.111482863125</t>
  </si>
  <si>
    <t>-470.561783234991 330.501146489323 822.33728623532</t>
  </si>
  <si>
    <t>-511.379060414112 102.095220265376 -103.484217714095</t>
  </si>
  <si>
    <t>-507.39718267159 95.1239684653078 312.013230438607</t>
  </si>
  <si>
    <t>-556.406903506351 41.8146069571781 768.671811638491</t>
  </si>
  <si>
    <t>-407.113178918508 63.0961249012389 824.728004930536</t>
  </si>
  <si>
    <t>9763-20170724T121037.507513500.bin</t>
  </si>
  <si>
    <t>-562.553686410792 177.525271339869 -101.240274318931</t>
  </si>
  <si>
    <t>-580.297452062009 166.718324815258 -209.987029885951</t>
  </si>
  <si>
    <t>-589.664460543155 162.690356518496 -302.30092341782</t>
  </si>
  <si>
    <t>-596.617786474081 160.529668438744 -385.878054723658</t>
  </si>
  <si>
    <t>-601.499577780079 160.048895948288 -469.6280832516</t>
  </si>
  <si>
    <t>-606.308835151514 161.121798782089 -592.186778847405</t>
  </si>
  <si>
    <t>-583.025956054855 172.89133917855 -666.075986582287</t>
  </si>
  <si>
    <t>-616.326064499386 189.563209767327 -537.680159739399</t>
  </si>
  <si>
    <t>-678.341799960636 330.39577258459 -512.03201243358</t>
  </si>
  <si>
    <t>-807.312912871818 358.901709137243 -262.768183680724</t>
  </si>
  <si>
    <t>-603.450676997663 407.68191375495 -162.722074977084</t>
  </si>
  <si>
    <t>-592.071104099098 131.738879018878 -539.138166894623</t>
  </si>
  <si>
    <t>-385.40773160493 79.4158918578687 -278.685954020361</t>
  </si>
  <si>
    <t>-613.435986355423 252.524388525708 -102.421679717396</t>
  </si>
  <si>
    <t>-612.56220320046 276.352828758327 312.468772354736</t>
  </si>
  <si>
    <t>-623.435900398479 322.212417706882 773.070220424826</t>
  </si>
  <si>
    <t>-470.483008106133 330.714903769057 822.232918234231</t>
  </si>
  <si>
    <t>-511.961058115844 102.293431534712 -103.433409691505</t>
  </si>
  <si>
    <t>-507.681194137423 94.8419110519844 312.052765842111</t>
  </si>
  <si>
    <t>-556.532810912117 41.7132121128345 768.808580271619</t>
  </si>
  <si>
    <t>-407.26385132652 63.341716822262 824.798169974865</t>
  </si>
  <si>
    <t>9763-20170724T121037.590757600.bin</t>
  </si>
  <si>
    <t>-562.480636732679 177.830525030653 -101.248751507049</t>
  </si>
  <si>
    <t>-580.242707732966 167.0152000497 -209.991669464819</t>
  </si>
  <si>
    <t>-589.604759796345 162.94749832059 -302.304399662014</t>
  </si>
  <si>
    <t>-596.546946524951 160.739457616626 -385.881130760667</t>
  </si>
  <si>
    <t>-601.411609401642 160.198969042025 -469.631766170962</t>
  </si>
  <si>
    <t>-606.189750040083 161.171833819889 -592.192527985396</t>
  </si>
  <si>
    <t>-582.890503495448 172.842487709355 -666.09223389879</t>
  </si>
  <si>
    <t>-616.210304411886 189.66231777984 -537.712037809939</t>
  </si>
  <si>
    <t>-678.246291007936 330.496926961388 -512.147660016378</t>
  </si>
  <si>
    <t>-807.025893450963 359.327587805562 -262.82208712565</t>
  </si>
  <si>
    <t>-602.686278712958 408.313884630787 -163.856695582857</t>
  </si>
  <si>
    <t>-591.976014990772 131.827588749872 -539.115920020806</t>
  </si>
  <si>
    <t>-385.346971266786 79.439190037167 -278.480937926893</t>
  </si>
  <si>
    <t>-613.152870919431 253.017696666268 -102.453756248194</t>
  </si>
  <si>
    <t>-612.369156398417 276.619842875502 312.449765903126</t>
  </si>
  <si>
    <t>-623.400371438963 322.302633586765 773.05972062441</t>
  </si>
  <si>
    <t>-470.443941762217 330.796867362258 822.212943245993</t>
  </si>
  <si>
    <t>-512.048370247257 102.376474168332 -103.411859608409</t>
  </si>
  <si>
    <t>-507.804560682807 94.7417494958304 312.071312221242</t>
  </si>
  <si>
    <t>-556.568531798674 41.6216735374412 768.876444940864</t>
  </si>
  <si>
    <t>-407.307539082465 63.3659699620575 824.842322227496</t>
  </si>
  <si>
    <t>9763-20170724T121037.640419900.bin</t>
  </si>
  <si>
    <t>-561.673051870025 179.591704037467 -101.365599450079</t>
  </si>
  <si>
    <t>-579.586092887404 168.826466998626 -210.088764619558</t>
  </si>
  <si>
    <t>-589.127796346485 164.643163886223 -302.377977890327</t>
  </si>
  <si>
    <t>-596.261035909696 162.275942671693 -385.934250508296</t>
  </si>
  <si>
    <t>-601.345570634461 161.517832932556 -469.670179902556</t>
  </si>
  <si>
    <t>-606.478489594654 162.110376577075 -592.219157079486</t>
  </si>
  <si>
    <t>-583.200572671474 173.292344010281 -666.200878167025</t>
  </si>
  <si>
    <t>-616.09564542815 190.871633075448 -537.808245267016</t>
  </si>
  <si>
    <t>-676.870386062755 332.249876776449 -512.21055143042</t>
  </si>
  <si>
    <t>-803.812280206036 363.03187663465 -262.176993534141</t>
  </si>
  <si>
    <t>-597.146100444417 411.701823965275 -168.002039880922</t>
  </si>
  <si>
    <t>-592.356758224919 132.828943953808 -539.083075980528</t>
  </si>
  <si>
    <t>-385.89767089235 79.131861013881 -278.432688654083</t>
  </si>
  <si>
    <t>-611.237573982066 255.550314209917 -102.630219991847</t>
  </si>
  <si>
    <t>-611.534357433987 277.776674860638 312.349897185769</t>
  </si>
  <si>
    <t>-623.276833478729 322.534709023588 773.048760979421</t>
  </si>
  <si>
    <t>-470.327135256548 330.906352450829 822.243687126063</t>
  </si>
  <si>
    <t>-512.339646708372 103.390854728185 -103.479288305002</t>
  </si>
  <si>
    <t>-509.573933920004 93.7134514865957 311.973809069605</t>
  </si>
  <si>
    <t>-556.691637999408 41.4182988703112 769.09541245109</t>
  </si>
  <si>
    <t>-407.516688972811 63.9025475814242 824.998154164129</t>
  </si>
  <si>
    <t>9763-20170724T121037.706675600.bin</t>
  </si>
  <si>
    <t>-560.945884527048 181.069031787729 -101.51455501742</t>
  </si>
  <si>
    <t>-578.934589692881 170.442344866286 -210.238825151471</t>
  </si>
  <si>
    <t>-588.643741225297 166.199951206109 -302.507915819335</t>
  </si>
  <si>
    <t>-595.979350077396 163.720975060552 -386.043270483069</t>
  </si>
  <si>
    <t>-601.316776311172 162.788866047333 -469.761839174734</t>
  </si>
  <si>
    <t>-606.877024938205 163.060015908763 -592.293170071766</t>
  </si>
  <si>
    <t>-583.85589171624 173.848216798291 -666.41367512339</t>
  </si>
  <si>
    <t>-615.974538711343 192.096807831691 -537.939398093936</t>
  </si>
  <si>
    <t>-675.067064502764 334.178381859105 -512.268593843091</t>
  </si>
  <si>
    <t>-799.778818689425 368.361884173556 -261.555394366762</t>
  </si>
  <si>
    <t>-590.65900900008 415.575850362062 -172.178226205222</t>
  </si>
  <si>
    <t>-592.899996094836 133.785016703182 -539.115413233037</t>
  </si>
  <si>
    <t>-386.383491946859 78.6279183351376 -278.856336066497</t>
  </si>
  <si>
    <t>-609.267997657687 257.904331100003 -102.830855848577</t>
  </si>
  <si>
    <t>-610.572874501069 278.821774424484 312.215340538546</t>
  </si>
  <si>
    <t>-623.157246822577 322.602498233845 773.043019077054</t>
  </si>
  <si>
    <t>-470.243418285115 330.816715260241 822.375741918102</t>
  </si>
  <si>
    <t>-512.851441794045 103.951962348895 -103.61866565277</t>
  </si>
  <si>
    <t>-512.216597811167 91.9319345622303 311.782012274128</t>
  </si>
  <si>
    <t>-556.708983768958 41.1654948056566 769.375150405425</t>
  </si>
  <si>
    <t>-407.56481173567 63.9008333573831 825.258424327491</t>
  </si>
  <si>
    <t>9763-20170724T121037.740766600.bin</t>
  </si>
  <si>
    <t>-560.607661106598 181.915649220741 -101.578136285567</t>
  </si>
  <si>
    <t>-578.591709155195 171.398973594729 -210.313868540893</t>
  </si>
  <si>
    <t>-588.388546093905 167.119498679166 -302.571903520929</t>
  </si>
  <si>
    <t>-595.846520054133 164.563349892384 -386.094134164125</t>
  </si>
  <si>
    <t>-601.349547341242 163.507713165796 -469.800479688249</t>
  </si>
  <si>
    <t>-607.200955329124 163.549600396103 -592.318605753586</t>
  </si>
  <si>
    <t>-584.426463686604 174.094762945077 -666.550283847869</t>
  </si>
  <si>
    <t>-615.968061499641 192.767318131955 -538.007431326922</t>
  </si>
  <si>
    <t>-674.221383603323 335.204192462015 -512.394662306561</t>
  </si>
  <si>
    <t>-796.867380345057 372.394803204777 -261.091280724184</t>
  </si>
  <si>
    <t>-586.244285911102 418.482911935248 -174.706570200193</t>
  </si>
  <si>
    <t>-593.298746443328 134.295136840944 -539.110023268302</t>
  </si>
  <si>
    <t>-386.628789896537 78.2676261201618 -279.129027291997</t>
  </si>
  <si>
    <t>-608.162642116945 259.271880041327 -102.929927722768</t>
  </si>
  <si>
    <t>-610.116026294107 279.407750368354 312.152449795514</t>
  </si>
  <si>
    <t>-623.090962104625 322.604695356249 773.048438337033</t>
  </si>
  <si>
    <t>-470.202961997149 330.694754625861 822.48180485756</t>
  </si>
  <si>
    <t>-513.273739204474 104.335465685725 -103.660616896149</t>
  </si>
  <si>
    <t>-514.007847224135 90.718438281594 311.690588806077</t>
  </si>
  <si>
    <t>-556.686325828755 40.9428066793078 769.578331736099</t>
  </si>
  <si>
    <t>-407.52724698838 63.5559966122248 825.471393745947</t>
  </si>
  <si>
    <t>9763-20170724T121037.803937600.bin</t>
  </si>
  <si>
    <t>-559.977810555831 183.6526541217 -101.709687492043</t>
  </si>
  <si>
    <t>-577.809951801765 173.496329318431 -210.504792825208</t>
  </si>
  <si>
    <t>-587.823119346492 169.13373418195 -302.735767624155</t>
  </si>
  <si>
    <t>-595.631497765735 166.368806887303 -386.219275820591</t>
  </si>
  <si>
    <t>-601.640656461031 164.966691540694 -469.885671080873</t>
  </si>
  <si>
    <t>-608.407473294422 164.354775877901 -592.354994454045</t>
  </si>
  <si>
    <t>-586.351651429773 174.167055967548 -666.903492681262</t>
  </si>
  <si>
    <t>-616.244320458146 194.060463063734 -538.166556115651</t>
  </si>
  <si>
    <t>-673.048808237533 337.162431115137 -512.975463446975</t>
  </si>
  <si>
    <t>-788.340570052313 382.066218549712 -259.460034685749</t>
  </si>
  <si>
    <t>-574.113945304488 424.735937476848 -180.499242542023</t>
  </si>
  <si>
    <t>-594.632190940293 135.186153038461 -539.066609547648</t>
  </si>
  <si>
    <t>-387.272907914144 77.2982846845048 -279.740068903898</t>
  </si>
  <si>
    <t>-605.724856657774 262.090532246463 -103.136762855724</t>
  </si>
  <si>
    <t>-609.283645718963 280.691589721382 312.00655728476</t>
  </si>
  <si>
    <t>-622.985754706144 322.581134417665 773.049789280277</t>
  </si>
  <si>
    <t>-470.141705403518 330.358726654992 822.668703335812</t>
  </si>
  <si>
    <t>-514.378218905964 104.963472209803 -103.651100043166</t>
  </si>
  <si>
    <t>-517.644335282729 88.4933785933613 311.584605238698</t>
  </si>
  <si>
    <t>-556.664751370204 40.7593543026971 770.075500231177</t>
  </si>
  <si>
    <t>-407.614222587461 64.0092325629003 825.996780794352</t>
  </si>
  <si>
    <t>9763-20170724T121037.842039700.bin</t>
  </si>
  <si>
    <t>-559.577870126137 184.410273040668 -101.727495811393</t>
  </si>
  <si>
    <t>-577.319015470585 174.479008077199 -210.558277010031</t>
  </si>
  <si>
    <t>-587.469756686515 170.093022580756 -302.772877329418</t>
  </si>
  <si>
    <t>-595.49752953891 167.235056462073 -386.232641586844</t>
  </si>
  <si>
    <t>-601.821679954391 165.664731778873 -469.87280540951</t>
  </si>
  <si>
    <t>-609.155981763032 164.727589806458 -592.307395633842</t>
  </si>
  <si>
    <t>-587.486869147216 174.06544316689 -667.029954767882</t>
  </si>
  <si>
    <t>-616.412713974481 194.696195699624 -538.182911628407</t>
  </si>
  <si>
    <t>-672.016434475332 338.305040814642 -513.225512672328</t>
  </si>
  <si>
    <t>-782.253747370378 387.242660215777 -258.212935905993</t>
  </si>
  <si>
    <t>-566.052205921492 428.025474058938 -183.767323401544</t>
  </si>
  <si>
    <t>-595.462800371474 135.581415940475 -538.985533749789</t>
  </si>
  <si>
    <t>-387.700562127695 76.5189264461378 -280.116384084162</t>
  </si>
  <si>
    <t>-604.319516701095 263.498889678404 -103.215362780973</t>
  </si>
  <si>
    <t>-608.792185013818 281.223511368327 311.957399879098</t>
  </si>
  <si>
    <t>-622.937167055321 322.553916594886 773.059576623328</t>
  </si>
  <si>
    <t>-470.116205954591 330.15647012235 822.776706925367</t>
  </si>
  <si>
    <t>-514.974620872444 105.043701829934 -103.599107768465</t>
  </si>
  <si>
    <t>-519.110204620809 87.7178959536168 311.593972460824</t>
  </si>
  <si>
    <t>-556.619975258424 40.579005707059 770.336751501003</t>
  </si>
  <si>
    <t>-407.49353823085 63.3337076753448 826.259774392552</t>
  </si>
  <si>
    <t>9763-20170724T121037.902721500.bin</t>
  </si>
  <si>
    <t>-559.063212676987 185.155538691058 -101.698611329082</t>
  </si>
  <si>
    <t>-576.7715288371 175.43633522432 -210.553860451713</t>
  </si>
  <si>
    <t>-587.087907912944 171.004918787893 -302.748001795736</t>
  </si>
  <si>
    <t>-595.352379252359 168.02966052996 -386.180503948694</t>
  </si>
  <si>
    <t>-601.999999499673 166.261113155066 -469.791574677939</t>
  </si>
  <si>
    <t>-609.90471149456 164.94799154118 -592.187280371885</t>
  </si>
  <si>
    <t>-588.609665943344 173.713724295245 -667.086600123027</t>
  </si>
  <si>
    <t>-616.514229115523 195.22013109319 -538.148902726062</t>
  </si>
  <si>
    <t>-670.655930452589 339.457259887236 -513.530025573715</t>
  </si>
  <si>
    <t>-775.349057823537 392.420014660477 -256.989794820086</t>
  </si>
  <si>
    <t>-557.195811737658 431.324864744939 -187.390368810695</t>
  </si>
  <si>
    <t>-596.358122258696 135.828457952993 -538.813418071765</t>
  </si>
  <si>
    <t>-388.271029439363 75.3214410345004 -280.618376490653</t>
  </si>
  <si>
    <t>-602.786760466213 264.976080213167 -103.269794387158</t>
  </si>
  <si>
    <t>-608.098346495145 281.755107255602 311.932396129756</t>
  </si>
  <si>
    <t>-622.874635124458 322.49383825697 773.087532638177</t>
  </si>
  <si>
    <t>-470.084608775658 329.921817011981 822.925886825255</t>
  </si>
  <si>
    <t>-515.477459277963 105.068798244452 -103.515133641687</t>
  </si>
  <si>
    <t>-520.203151461856 87.3381535635444 311.654506465066</t>
  </si>
  <si>
    <t>-556.58223258158 40.4748644251149 770.587499468558</t>
  </si>
  <si>
    <t>-407.379610314448 62.6846698122361 826.526209995499</t>
  </si>
  <si>
    <t>9763-20170724T121037.937814700.bin</t>
  </si>
  <si>
    <t>-557.539280031588 186.851915332255 -101.528323764085</t>
  </si>
  <si>
    <t>-575.562293426541 177.341899702643 -210.350253651795</t>
  </si>
  <si>
    <t>-586.349944221229 172.682765960542 -302.479360744531</t>
  </si>
  <si>
    <t>-595.139280184999 169.363842258939 -385.845179956481</t>
  </si>
  <si>
    <t>-602.408735579143 167.099816638589 -469.392492124083</t>
  </si>
  <si>
    <t>-611.332639115337 164.895871848339 -591.705424100487</t>
  </si>
  <si>
    <t>-590.717211449334 172.375598289267 -666.933495269581</t>
  </si>
  <si>
    <t>-616.543717261109 195.866513408989 -537.910370412643</t>
  </si>
  <si>
    <t>-666.753203319105 341.695124363566 -514.366144257466</t>
  </si>
  <si>
    <t>-759.741127083663 402.160171071154 -254.990277402148</t>
  </si>
  <si>
    <t>-538.076264185781 436.644684249437 -194.790258449652</t>
  </si>
  <si>
    <t>-598.290099427373 135.85951104785 -538.160931600617</t>
  </si>
  <si>
    <t>-389.864355697842 71.2290399332564 -281.712343898597</t>
  </si>
  <si>
    <t>-599.332435401282 268.217950854628 -103.312635487917</t>
  </si>
  <si>
    <t>-606.092633869326 282.891426827757 311.948199971304</t>
  </si>
  <si>
    <t>-622.721265516735 322.402239851001 773.178244773204</t>
  </si>
  <si>
    <t>-470.019951225407 329.468328459755 823.340156361885</t>
  </si>
  <si>
    <t>-516.023659726166 105.25221697448 -103.199410234069</t>
  </si>
  <si>
    <t>-521.126363826027 87.7313226535034 311.974678790189</t>
  </si>
  <si>
    <t>-556.50394611872 40.5467609440734 771.072878877058</t>
  </si>
  <si>
    <t>-407.309672105069 62.6856644696556 827.061984267932</t>
  </si>
  <si>
    <t>9763-20170724T121038.007061700.bin</t>
  </si>
  <si>
    <t>-555.34605198875 189.188762152185 -101.345803332254</t>
  </si>
  <si>
    <t>-574.163811606748 179.733715993629 -210.038061664259</t>
  </si>
  <si>
    <t>-585.605770802228 174.766079961696 -302.07189618339</t>
  </si>
  <si>
    <t>-594.995169138452 171.048071847 -385.355322568142</t>
  </si>
  <si>
    <t>-602.87077705728 168.243833618418 -468.831489954423</t>
  </si>
  <si>
    <t>-612.690131087219 165.093334443491 -591.054959198852</t>
  </si>
  <si>
    <t>-592.521975199374 171.245812098298 -666.524203316737</t>
  </si>
  <si>
    <t>-616.401397172654 196.793804794748 -537.561540506406</t>
  </si>
  <si>
    <t>-661.531940465275 344.462852704181 -515.363658803378</t>
  </si>
  <si>
    <t>-742.999759020932 412.159389395407 -253.908451934623</t>
  </si>
  <si>
    <t>-518.54193884963 440.673485397998 -201.428675045407</t>
  </si>
  <si>
    <t>-600.361588452905 136.157763296305 -537.287112545072</t>
  </si>
  <si>
    <t>-392.274891959297 66.2768083813708 -282.289667035703</t>
  </si>
  <si>
    <t>-594.872664812021 272.239342130194 -103.268703197897</t>
  </si>
  <si>
    <t>-603.24025538077 284.297216384452 312.047150754613</t>
  </si>
  <si>
    <t>-622.48343095405 322.363715177814 773.290543525318</t>
  </si>
  <si>
    <t>-469.911540535363 329.105781771045 823.888697764671</t>
  </si>
  <si>
    <t>-516.174531647307 105.961974861138 -102.81040549647</t>
  </si>
  <si>
    <t>-521.236536675812 89.0184451999594 312.388180986203</t>
  </si>
  <si>
    <t>-556.480156305753 40.5506532620198 771.472492966253</t>
  </si>
  <si>
    <t>-407.143668039238 61.9732728642152 827.360811174959</t>
  </si>
  <si>
    <t>9763-20170724T121038.038141000.bin</t>
  </si>
  <si>
    <t>-554.250889913088 190.701093832616 -101.218780542756</t>
  </si>
  <si>
    <t>-573.565324701395 181.274408309415 -209.826321253673</t>
  </si>
  <si>
    <t>-585.390187205065 176.161621425439 -301.803890396767</t>
  </si>
  <si>
    <t>-595.119278733559 172.256115724611 -385.039713634481</t>
  </si>
  <si>
    <t>-603.32670638035 169.197719866937 -468.47486744874</t>
  </si>
  <si>
    <t>-613.624237566614 165.600443719625 -590.646651498818</t>
  </si>
  <si>
    <t>-593.597468285871 171.114867785979 -666.202898342827</t>
  </si>
  <si>
    <t>-616.537368751152 197.645623401115 -537.309518630687</t>
  </si>
  <si>
    <t>-658.664096192968 346.290365957261 -515.765306814012</t>
  </si>
  <si>
    <t>-734.672450219259 417.420362407606 -253.578645827153</t>
  </si>
  <si>
    <t>-509.143049051061 442.498650640536 -204.019728613885</t>
  </si>
  <si>
    <t>-601.674177272132 136.712062121403 -536.768009358746</t>
  </si>
  <si>
    <t>-394.107734478758 64.0075969677237 -282.287276071137</t>
  </si>
  <si>
    <t>-592.404212145014 274.545244835974 -103.221929515926</t>
  </si>
  <si>
    <t>-601.64727398682 285.167274480069 312.114482858357</t>
  </si>
  <si>
    <t>-622.305427286755 322.357465054308 773.361832161637</t>
  </si>
  <si>
    <t>-469.837628723245 328.937768786105 824.294113218304</t>
  </si>
  <si>
    <t>-516.479613132885 106.67188492784 -102.595377950922</t>
  </si>
  <si>
    <t>-521.199921925113 89.8835286562357 312.613566371282</t>
  </si>
  <si>
    <t>-556.575342693703 40.7240471120842 771.630268868386</t>
  </si>
  <si>
    <t>-407.196448893329 62.2886098901545 827.350598965481</t>
  </si>
  <si>
    <t>9763-20170724T121038.106326600.bin</t>
  </si>
  <si>
    <t>-552.050497975166 194.290111432889 -100.95662691792</t>
  </si>
  <si>
    <t>-572.44280370344 184.90060040064 -209.370164506974</t>
  </si>
  <si>
    <t>-585.01388609773 179.526141592952 -301.233776056155</t>
  </si>
  <si>
    <t>-595.367678507979 175.291992141357 -384.378168474154</t>
  </si>
  <si>
    <t>-604.14753701791 171.788078251878 -467.737603572481</t>
  </si>
  <si>
    <t>-615.227650530756 167.407745387724 -589.815275463331</t>
  </si>
  <si>
    <t>-595.19961103657 171.785927112643 -665.445483234429</t>
  </si>
  <si>
    <t>-616.589578718579 200.062618051486 -536.78658231255</t>
  </si>
  <si>
    <t>-652.265194407493 350.57982500447 -516.594558206418</t>
  </si>
  <si>
    <t>-717.380739733478 427.770961828825 -253.193570520367</t>
  </si>
  <si>
    <t>-490.274490681716 444.296670078261 -207.387829677497</t>
  </si>
  <si>
    <t>-604.141997514689 138.597003464247 -535.710757212632</t>
  </si>
  <si>
    <t>-397.940334072098 59.3959810136739 -280.785608781949</t>
  </si>
  <si>
    <t>-587.10997203249 279.926358851159 -103.16893460244</t>
  </si>
  <si>
    <t>-597.933320250974 287.355570034529 312.198680457114</t>
  </si>
  <si>
    <t>-622.002105121235 322.38465106841 773.475133354506</t>
  </si>
  <si>
    <t>-469.724209657399 328.604683868928 825.017094170439</t>
  </si>
  <si>
    <t>-517.353021066558 108.44599533721 -102.128791084231</t>
  </si>
  <si>
    <t>-521.235621104848 91.9691015778749 313.101314181888</t>
  </si>
  <si>
    <t>-556.71267124226 40.7770690717375 771.959233147312</t>
  </si>
  <si>
    <t>-406.897255016384 60.3021825787994 827.257802440438</t>
  </si>
  <si>
    <t>9763-20170724T121038.139413300.bin</t>
  </si>
  <si>
    <t>-550.994261655228 196.367145649083 -100.778923031824</t>
  </si>
  <si>
    <t>-572.042789610479 186.961016554341 -209.065576374383</t>
  </si>
  <si>
    <t>-584.992342872544 181.455794301695 -300.868785772278</t>
  </si>
  <si>
    <t>-595.624819806086 177.068059286372 -383.97012305964</t>
  </si>
  <si>
    <t>-604.61845648309 173.362176911943 -467.297975280949</t>
  </si>
  <si>
    <t>-615.941562455022 168.628932683861 -589.340091713397</t>
  </si>
  <si>
    <t>-595.78769324257 172.500060304945 -664.964517238532</t>
  </si>
  <si>
    <t>-616.594122885491 201.551929570219 -536.463812662013</t>
  </si>
  <si>
    <t>-648.930368560987 352.906849590168 -516.909256688557</t>
  </si>
  <si>
    <t>-708.06250766613 431.619177299679 -252.549040353315</t>
  </si>
  <si>
    <t>-480.415779025957 444.234834337701 -208.206214835428</t>
  </si>
  <si>
    <t>-605.351969589318 139.859949155935 -535.114305690807</t>
  </si>
  <si>
    <t>-400.195797195174 57.1111162336076 -279.438737263823</t>
  </si>
  <si>
    <t>-584.374414050944 282.883967361374 -103.131031542785</t>
  </si>
  <si>
    <t>-595.988950643094 288.681159719642 312.241208571809</t>
  </si>
  <si>
    <t>-621.845746223445 322.448615430766 773.510535683438</t>
  </si>
  <si>
    <t>-469.667676899699 328.460718710848 825.370828109773</t>
  </si>
  <si>
    <t>-517.98527068902 109.591942646543 -101.831847814497</t>
  </si>
  <si>
    <t>-521.225456651719 93.2545369936738 313.409303409585</t>
  </si>
  <si>
    <t>-556.767409153088 40.8627936713688 772.15598621825</t>
  </si>
  <si>
    <t>-406.800767912882 59.7297621989192 827.272841689231</t>
  </si>
  <si>
    <t>9763-20170724T121038.188044500.bin</t>
  </si>
  <si>
    <t>-550.095181112301 198.545304525484 -100.577608884152</t>
  </si>
  <si>
    <t>-571.822915973665 189.092693736253 -208.725765855836</t>
  </si>
  <si>
    <t>-585.140831069904 183.453932639272 -300.468247677715</t>
  </si>
  <si>
    <t>-596.030215646093 178.9189255838 -383.52842234892</t>
  </si>
  <si>
    <t>-605.203184978497 175.024739878058 -466.828061618668</t>
  </si>
  <si>
    <t>-616.70436395958 169.968192435828 -588.840668368376</t>
  </si>
  <si>
    <t>-596.376805438535 173.370987078787 -664.441036270132</t>
  </si>
  <si>
    <t>-616.686741048343 203.131804368278 -536.111097221369</t>
  </si>
  <si>
    <t>-645.54807531497 355.26966295675 -517.099663439361</t>
  </si>
  <si>
    <t>-698.023896758982 434.177739089202 -251.396156335268</t>
  </si>
  <si>
    <t>-469.894637217107 442.414985069198 -208.527956893564</t>
  </si>
  <si>
    <t>-606.628740138226 141.242166689733 -534.494117702856</t>
  </si>
  <si>
    <t>-402.952815173217 55.4334825949466 -278.2817215341</t>
  </si>
  <si>
    <t>-581.78271261112 285.946236693424 -103.097743287793</t>
  </si>
  <si>
    <t>-594.133629519325 290.048376760726 312.273491748582</t>
  </si>
  <si>
    <t>-621.718937211901 322.490316521038 773.532081046556</t>
  </si>
  <si>
    <t>-469.638687828428 328.142658191966 825.718854604411</t>
  </si>
  <si>
    <t>-518.767613274464 110.866463229542 -101.473113185743</t>
  </si>
  <si>
    <t>-521.210177770427 94.6868193683322 313.779690165912</t>
  </si>
  <si>
    <t>-556.806159215335 40.9975046945694 772.397841241952</t>
  </si>
  <si>
    <t>-406.761428018549 59.7167435754454 827.352306071049</t>
  </si>
  <si>
    <t>9763-20170724T121038.239599300.bin</t>
  </si>
  <si>
    <t>-549.026473508424 202.843016758034 -100.174391026293</t>
  </si>
  <si>
    <t>-571.950085699136 193.293002946874 -208.066948762558</t>
  </si>
  <si>
    <t>-585.925261770351 187.415308135558 -299.696570720982</t>
  </si>
  <si>
    <t>-597.277739916108 182.622209225651 -382.680136910513</t>
  </si>
  <si>
    <t>-606.780035201371 178.401862002871 -465.926950937019</t>
  </si>
  <si>
    <t>-618.617521183551 172.788086092979 -587.883046915336</t>
  </si>
  <si>
    <t>-597.775655722901 175.344254252931 -663.376619608918</t>
  </si>
  <si>
    <t>-617.328591109804 206.350582389504 -535.42218615307</t>
  </si>
  <si>
    <t>-639.301260784885 359.741080625195 -517.2977099385</t>
  </si>
  <si>
    <t>-675.334569971064 433.964756835861 -247.536740072348</t>
  </si>
  <si>
    <t>-446.616770778081 433.513498553957 -207.083002051759</t>
  </si>
  <si>
    <t>-609.518088182394 144.151886484753 -533.317397042189</t>
  </si>
  <si>
    <t>-409.317935360452 54.1127317424696 -275.794938428056</t>
  </si>
  <si>
    <t>-577.461965403156 291.907276331538 -103.0771829194</t>
  </si>
  <si>
    <t>-591.040158792166 293.029358365232 312.274431444638</t>
  </si>
  <si>
    <t>-621.482855828707 322.741940719145 773.52620357589</t>
  </si>
  <si>
    <t>-469.604661551157 327.671237676965 826.370718685817</t>
  </si>
  <si>
    <t>-520.96643109656 113.471901857381 -100.621661704686</t>
  </si>
  <si>
    <t>-521.157305223643 97.8382266708218 314.659115604336</t>
  </si>
  <si>
    <t>-556.806122746324 41.1052612319147 772.985695661386</t>
  </si>
  <si>
    <t>-406.457250987342 58.1792405541939 827.643901419738</t>
  </si>
  <si>
    <t>9763-20170724T121038.306286200.bin</t>
  </si>
  <si>
    <t>-549.065951634522 206.695740515754 -99.7581805199274</t>
  </si>
  <si>
    <t>-572.682754505717 197.097970094576 -207.496938213859</t>
  </si>
  <si>
    <t>-587.117129318392 191.123414250084 -299.04901435798</t>
  </si>
  <si>
    <t>-598.83920081585 186.239006146364 -381.975895387101</t>
  </si>
  <si>
    <t>-608.662009648969 181.90301065837 -465.179607530963</t>
  </si>
  <si>
    <t>-620.914178991788 176.088648967043 -587.085282689379</t>
  </si>
  <si>
    <t>-599.35818702704 178.006184685291 -662.397126973645</t>
  </si>
  <si>
    <t>-618.410984659152 209.846270330744 -534.793795921462</t>
  </si>
  <si>
    <t>-633.863301340335 364.042740981885 -516.860751410346</t>
  </si>
  <si>
    <t>-651.542041440963 429.870836936095 -243.122264492725</t>
  </si>
  <si>
    <t>-422.972985699275 421.024614078021 -202.793043601188</t>
  </si>
  <si>
    <t>-612.665099254354 147.433576826326 -532.394401704213</t>
  </si>
  <si>
    <t>-416.109773056023 56.415037214512 -273.472838694993</t>
  </si>
  <si>
    <t>-574.6537571834 297.167603390235 -103.074207551544</t>
  </si>
  <si>
    <t>-589.283526004852 296.002893705279 312.241625785863</t>
  </si>
  <si>
    <t>-621.4109671074 323.010254464267 773.473362439028</t>
  </si>
  <si>
    <t>-469.665797744467 327.148420596086 826.765738912022</t>
  </si>
  <si>
    <t>-523.866781535224 116.092012079252 -99.7940722970246</t>
  </si>
  <si>
    <t>-521.768459679073 100.535827017401 315.484424151869</t>
  </si>
  <si>
    <t>-557.24412990058 41.3266062750236 773.596087046938</t>
  </si>
  <si>
    <t>-406.41067725498 57.4247353941687 827.20536979173</t>
  </si>
  <si>
    <t>9763-20170724T121038.339380000.bin</t>
  </si>
  <si>
    <t>-549.568947156855 208.702482303973 -99.5911714007765</t>
  </si>
  <si>
    <t>-573.375052471785 199.128302903147 -207.290290488359</t>
  </si>
  <si>
    <t>-587.9416459939 193.189779712979 -298.823720118305</t>
  </si>
  <si>
    <t>-599.772576414751 188.352222294744 -381.737922220417</t>
  </si>
  <si>
    <t>-609.691725922485 184.067865696365 -464.932930818978</t>
  </si>
  <si>
    <t>-622.070105358834 178.333037171894 -586.829661862565</t>
  </si>
  <si>
    <t>-600.153911207288 180.08123645201 -662.041583939923</t>
  </si>
  <si>
    <t>-619.081621026879 212.091778126089 -534.564201067216</t>
  </si>
  <si>
    <t>-631.697562902061 366.53467728524 -516.484711377546</t>
  </si>
  <si>
    <t>-639.78407784433 427.757432360943 -241.230336157054</t>
  </si>
  <si>
    <t>-411.616704547726 415.459520004591 -199.553758144328</t>
  </si>
  <si>
    <t>-614.195399617026 149.607727649524 -532.1206857816</t>
  </si>
  <si>
    <t>-419.313914022291 58.9340713334061 -272.378090882896</t>
  </si>
  <si>
    <t>-573.956880667291 299.604589004961 -103.08168711321</t>
  </si>
  <si>
    <t>-589.007325467742 297.424081650047 312.214996590535</t>
  </si>
  <si>
    <t>-621.445807097036 323.070659644537 773.451983143075</t>
  </si>
  <si>
    <t>-469.738832901835 326.612500169885 826.895976049904</t>
  </si>
  <si>
    <t>-525.574790846122 117.751614821307 -99.4685966169798</t>
  </si>
  <si>
    <t>-522.446989444004 101.742138175121 315.786153833832</t>
  </si>
  <si>
    <t>-557.538074823239 41.4429658530091 773.838471985638</t>
  </si>
  <si>
    <t>-406.449044886244 57.3592442471213 826.778265919183</t>
  </si>
  <si>
    <t>9763-20170724T121038.408639700.bin</t>
  </si>
  <si>
    <t>-551.360111796798 212.370878573958 -99.3635117781369</t>
  </si>
  <si>
    <t>-575.267175669006 202.917588133379 -207.050935804229</t>
  </si>
  <si>
    <t>-589.867233851611 197.2341339864 -298.595287589542</t>
  </si>
  <si>
    <t>-601.704457012249 192.698046258175 -381.525670753522</t>
  </si>
  <si>
    <t>-611.600625134449 188.775422043475 -464.741065005918</t>
  </si>
  <si>
    <t>-623.910411442588 183.631711416369 -586.671117811428</t>
  </si>
  <si>
    <t>-601.296063749242 185.404915554297 -661.675534781848</t>
  </si>
  <si>
    <t>-620.372773550506 217.173904867788 -534.300921494817</t>
  </si>
  <si>
    <t>-628.875770905323 371.754164668631 -515.04430215432</t>
  </si>
  <si>
    <t>-617.260682761881 425.559954070249 -238.36999967524</t>
  </si>
  <si>
    <t>-390.580818273741 405.097395559599 -192.044460945292</t>
  </si>
  <si>
    <t>-616.645334868901 154.603197655496 -532.037536239886</t>
  </si>
  <si>
    <t>-616.570934926442 2.23455069180045 -498.59600452717</t>
  </si>
  <si>
    <t>-424.573194683179 65.0244533484306 -270.495252574832</t>
  </si>
  <si>
    <t>-574.015032866295 303.944385161965 -103.109052630862</t>
  </si>
  <si>
    <t>-589.505448893389 299.988792693543 312.158368065955</t>
  </si>
  <si>
    <t>-621.659157149905 323.040866333391 773.439020466224</t>
  </si>
  <si>
    <t>-469.972851731163 325.569076640782 826.999221050909</t>
  </si>
  <si>
    <t>-528.976712421566 120.625022799913 -99.024309771149</t>
  </si>
  <si>
    <t>-524.346351383224 104.068694756444 316.194891715486</t>
  </si>
  <si>
    <t>-557.976377989046 41.7399260660736 774.266459301238</t>
  </si>
  <si>
    <t>-406.415964069358 56.8289754060652 826.089273533837</t>
  </si>
  <si>
    <t>9763-20170724T121038.443734600.bin</t>
  </si>
  <si>
    <t>-552.55340491136 213.970994834311 -99.3098058022663</t>
  </si>
  <si>
    <t>-576.408943972209 204.620956043213 -207.017678746413</t>
  </si>
  <si>
    <t>-590.924387248255 199.180522499575 -298.590346659421</t>
  </si>
  <si>
    <t>-602.664062018977 194.929021771084 -381.549535157194</t>
  </si>
  <si>
    <t>-612.438280462021 191.351308572659 -464.794960396755</t>
  </si>
  <si>
    <t>-624.540065402526 186.777025786922 -586.768541427052</t>
  </si>
  <si>
    <t>-601.591201483812 188.734814905123 -661.666605647386</t>
  </si>
  <si>
    <t>-620.919889455507 220.083730650211 -534.253750254439</t>
  </si>
  <si>
    <t>-628.053933796837 374.627065187869 -514.061727579576</t>
  </si>
  <si>
    <t>-607.453778657652 425.463578795087 -237.349226362775</t>
  </si>
  <si>
    <t>-381.766547946269 401.486598396348 -187.963895619026</t>
  </si>
  <si>
    <t>-617.539925193937 157.484529665198 -532.241439089688</t>
  </si>
  <si>
    <t>-618.1471796081 5.01572614982524 -499.330056640065</t>
  </si>
  <si>
    <t>-426.43429837879 68.4064799595196 -269.711886231715</t>
  </si>
  <si>
    <t>-574.66036378218 305.840410134883 -103.11934939333</t>
  </si>
  <si>
    <t>-590.251001576612 301.081282258924 312.135879016962</t>
  </si>
  <si>
    <t>-621.818257089108 322.975432028712 773.452461901408</t>
  </si>
  <si>
    <t>-470.119101567981 325.099893354345 826.993756300288</t>
  </si>
  <si>
    <t>-530.781306973365 121.97272154441 -98.8865114633866</t>
  </si>
  <si>
    <t>-525.306697160708 105.12821488073 316.310896951084</t>
  </si>
  <si>
    <t>-558.037988102609 41.8254662245356 774.436080790661</t>
  </si>
  <si>
    <t>-406.335988792196 56.647192372978 825.92043964407</t>
  </si>
  <si>
    <t>9763-20170724T121038.506499100.bin</t>
  </si>
  <si>
    <t>-555.849967671384 217.18569132939 -99.27437646415</t>
  </si>
  <si>
    <t>-579.356445977063 208.095903507078 -207.081256049354</t>
  </si>
  <si>
    <t>-593.479601569253 203.294026654231 -298.750786224189</t>
  </si>
  <si>
    <t>-604.81324445467 199.786356589338 -381.80133452898</t>
  </si>
  <si>
    <t>-614.120994288629 197.115745505525 -465.134198345634</t>
  </si>
  <si>
    <t>-625.467592252743 194.042958388154 -587.227392177671</t>
  </si>
  <si>
    <t>-601.748508932722 196.726724059642 -661.862562484281</t>
  </si>
  <si>
    <t>-622.035180954975 226.707632886163 -534.298287326685</t>
  </si>
  <si>
    <t>-627.371848648108 380.977704553046 -511.652430948488</t>
  </si>
  <si>
    <t>-591.908619489115 427.192083502783 -235.635770852111</t>
  </si>
  <si>
    <t>-369.659464423963 389.957435479744 -179.35597985191</t>
  </si>
  <si>
    <t>-618.942464153911 164.074851361803 -533.009550195188</t>
  </si>
  <si>
    <t>-619.805620381774 11.2019692966928 -501.941768859108</t>
  </si>
  <si>
    <t>-428.849509612819 75.7302551913854 -268.336320749194</t>
  </si>
  <si>
    <t>-577.30815523126 309.432422931965 -103.150744667048</t>
  </si>
  <si>
    <t>-592.70032080123 303.161768548567 312.091807103171</t>
  </si>
  <si>
    <t>-622.21994374974 322.76982602246 773.510500550819</t>
  </si>
  <si>
    <t>-470.454807847943 324.191114096954 826.887759315967</t>
  </si>
  <si>
    <t>-534.770215577102 124.853387117939 -98.7576448348739</t>
  </si>
  <si>
    <t>-527.132707845305 107.105904130591 316.367964126925</t>
  </si>
  <si>
    <t>-558.000669830934 42.1101517066991 774.611709641473</t>
  </si>
  <si>
    <t>-406.148913129299 56.7238521757617 825.712864578424</t>
  </si>
  <si>
    <t>9763-20170724T121038.539582600.bin</t>
  </si>
  <si>
    <t>-557.7485342663 218.862935695799 -99.2954710077802</t>
  </si>
  <si>
    <t>-580.989069784208 209.900382305824 -207.170647246323</t>
  </si>
  <si>
    <t>-594.822936866526 205.502819604166 -298.904507839399</t>
  </si>
  <si>
    <t>-605.859872771914 202.477108969602 -382.013966042817</t>
  </si>
  <si>
    <t>-614.829777958519 200.404215644468 -465.400961720476</t>
  </si>
  <si>
    <t>-625.632529088845 198.329246577103 -587.564397702813</t>
  </si>
  <si>
    <t>-601.436700421664 201.575465670253 -662.024082148951</t>
  </si>
  <si>
    <t>-622.43412272036 230.560476102572 -534.355678017656</t>
  </si>
  <si>
    <t>-627.34626951784 384.624299753647 -510.369029951712</t>
  </si>
  <si>
    <t>-586.791108020933 429.488812008898 -234.831262473334</t>
  </si>
  <si>
    <t>-367.022303806686 384.085410729759 -174.925257152413</t>
  </si>
  <si>
    <t>-619.350641146413 167.919043517066 -533.564539577934</t>
  </si>
  <si>
    <t>-619.997833630291 14.8098739219563 -503.65669145603</t>
  </si>
  <si>
    <t>-429.21285043273 79.9549622820923 -267.838701220351</t>
  </si>
  <si>
    <t>-579.054197378158 311.264090904286 -103.17898371511</t>
  </si>
  <si>
    <t>-594.291473902185 304.226859580479 312.056954152928</t>
  </si>
  <si>
    <t>-622.446734856546 322.659958642979 773.547987154096</t>
  </si>
  <si>
    <t>-470.637946237901 323.70661351918 826.809804962678</t>
  </si>
  <si>
    <t>-536.758316193347 126.318127332878 -98.7938208348503</t>
  </si>
  <si>
    <t>-528.143247304958 108.040615117962 316.289737012555</t>
  </si>
  <si>
    <t>-557.915125218159 42.2017009377273 774.605668495579</t>
  </si>
  <si>
    <t>-405.987709748239 56.3601960465014 825.609693409717</t>
  </si>
  <si>
    <t>9763-20170724T121038.607549300.bin</t>
  </si>
  <si>
    <t>-561.873852868636 222.29092670807 -99.4199892489075</t>
  </si>
  <si>
    <t>-584.532625674802 213.628878273944 -207.443422510825</t>
  </si>
  <si>
    <t>-597.605517135981 210.235373128796 -299.331505635371</t>
  </si>
  <si>
    <t>-607.824227734802 208.409627048957 -382.580465454063</t>
  </si>
  <si>
    <t>-615.832095415566 207.827362292281 -466.088782723828</t>
  </si>
  <si>
    <t>-625.058584654766 208.246104151998 -588.398475113701</t>
  </si>
  <si>
    <t>-599.672791749003 213.069009886219 -662.374852933549</t>
  </si>
  <si>
    <t>-622.678900509878 239.378197134016 -534.496895791897</t>
  </si>
  <si>
    <t>-627.18537086131 392.93106049005 -507.338171614032</t>
  </si>
  <si>
    <t>-581.669135615265 434.676080245047 -232.0852729142</t>
  </si>
  <si>
    <t>-367.903661235002 372.731385732507 -165.634463652779</t>
  </si>
  <si>
    <t>-619.341357539709 176.746195329066 -534.963067832756</t>
  </si>
  <si>
    <t>-619.139615504434 23.1214540819337 -507.71739725528</t>
  </si>
  <si>
    <t>-428.917919228247 91.2207706639397 -264.703201989093</t>
  </si>
  <si>
    <t>-582.920600400425 315.115635680409 -103.26790746821</t>
  </si>
  <si>
    <t>-597.539859710751 306.362804928586 311.957649441841</t>
  </si>
  <si>
    <t>-622.94553965883 322.404644574396 773.613045913359</t>
  </si>
  <si>
    <t>-471.041066669762 322.613980450742 826.611228863894</t>
  </si>
  <si>
    <t>-541.130496854026 129.20230450436 -98.9657141258051</t>
  </si>
  <si>
    <t>-530.26886889051 109.9809197637 316.022432151603</t>
  </si>
  <si>
    <t>-557.633813907469 42.4246291191444 774.452339539436</t>
  </si>
  <si>
    <t>-405.675443498975 56.3766411900908 825.421252273937</t>
  </si>
  <si>
    <t>9763-20170724T121038.640639900.bin</t>
  </si>
  <si>
    <t>-564.158841559073 224.140328540721 -99.5250693052519</t>
  </si>
  <si>
    <t>-586.461606523463 215.635972704727 -207.634923972697</t>
  </si>
  <si>
    <t>-599.015345279963 212.869730087487 -299.616451389991</t>
  </si>
  <si>
    <t>-608.663700145354 211.803870529511 -382.946532581766</t>
  </si>
  <si>
    <t>-615.991888396444 212.17349457337 -466.518698240018</t>
  </si>
  <si>
    <t>-624.09775979596 214.191847832697 -588.891691734956</t>
  </si>
  <si>
    <t>-598.006283201906 220.050451876021 -662.547069573014</t>
  </si>
  <si>
    <t>-622.342234317945 244.609273996263 -534.559754279661</t>
  </si>
  <si>
    <t>-626.972491617707 397.82079439473 -505.55406600556</t>
  </si>
  <si>
    <t>-581.66055479362 437.733680613529 -229.995776287409</t>
  </si>
  <si>
    <t>-370.736613401949 368.861972825025 -161.320391705202</t>
  </si>
  <si>
    <t>-618.739740209124 182.003252528746 -535.831095770702</t>
  </si>
  <si>
    <t>-617.832666924528 28.1266800339272 -510.113838220843</t>
  </si>
  <si>
    <t>-428.400995399585 98.2606166618289 -261.250780226878</t>
  </si>
  <si>
    <t>-584.984023738003 317.162161695504 -103.332331908364</t>
  </si>
  <si>
    <t>-599.30346607983 307.604130430138 311.885910917815</t>
  </si>
  <si>
    <t>-623.217043714121 322.298273934832 773.630582013974</t>
  </si>
  <si>
    <t>-471.259837183725 322.234284992592 826.477909261932</t>
  </si>
  <si>
    <t>-543.599936823078 130.80989276017 -99.0773838743028</t>
  </si>
  <si>
    <t>-531.471265121443 111.089112243554 315.852288977122</t>
  </si>
  <si>
    <t>-557.438718193309 42.448099963681 774.30755672343</t>
  </si>
  <si>
    <t>-405.408373025168 55.457368539601 825.310847945442</t>
  </si>
  <si>
    <t>9763-20170724T121038.708569100.bin</t>
  </si>
  <si>
    <t>-569.081890389782 227.787977818205 -99.7476069314114</t>
  </si>
  <si>
    <t>-590.617579524757 219.629970548896 -208.039643105172</t>
  </si>
  <si>
    <t>-601.842786173622 218.234354125306 -300.223478256005</t>
  </si>
  <si>
    <t>-609.992971729801 218.825970931223 -383.718214371013</t>
  </si>
  <si>
    <t>-615.511572640449 221.272351228558 -467.394413021714</t>
  </si>
  <si>
    <t>-620.619009288012 226.780198650678 -589.821988781594</t>
  </si>
  <si>
    <t>-592.795845030448 235.035291661721 -662.608911532444</t>
  </si>
  <si>
    <t>-620.717939240711 255.600941268543 -534.598815921987</t>
  </si>
  <si>
    <t>-627.635627074955 408.021017986956 -501.926799335849</t>
  </si>
  <si>
    <t>-583.808045247302 443.01905491104 -225.461740593834</t>
  </si>
  <si>
    <t>-378.166913845329 361.096096097206 -155.113511482997</t>
  </si>
  <si>
    <t>-616.037915827008 193.125813122495 -537.604801758053</t>
  </si>
  <si>
    <t>-613.089900072195 38.7178124005052 -515.793004611877</t>
  </si>
  <si>
    <t>-427.765977233951 112.778946074086 -250.430468009369</t>
  </si>
  <si>
    <t>-589.347920613273 321.128053299115 -103.49872695495</t>
  </si>
  <si>
    <t>-603.204084991254 310.525071905389 311.709838158228</t>
  </si>
  <si>
    <t>-623.826569396209 322.124796344339 773.617788620019</t>
  </si>
  <si>
    <t>-471.74808391529 321.335890676008 826.109083799747</t>
  </si>
  <si>
    <t>-549.033596011701 134.235491026211 -99.3386046019093</t>
  </si>
  <si>
    <t>-533.903800613345 113.372149276433 315.436508954421</t>
  </si>
  <si>
    <t>-557.047372562782 42.6679451480463 773.91358707268</t>
  </si>
  <si>
    <t>-404.986917071906 55.0245085511203 824.989681643877</t>
  </si>
  <si>
    <t>9763-20170724T121038.740654100.bin</t>
  </si>
  <si>
    <t>-572.038260675635 229.546253062763 -99.8394040377517</t>
  </si>
  <si>
    <t>-593.263350221413 221.622050462777 -208.210007956626</t>
  </si>
  <si>
    <t>-603.74628238182 220.955580691941 -300.489507087938</t>
  </si>
  <si>
    <t>-611.023131441781 222.408780451041 -384.054242239386</t>
  </si>
  <si>
    <t>-615.461405856982 225.92064648835 -467.756691415967</t>
  </si>
  <si>
    <t>-618.75889369006 233.205674632032 -590.153564550874</t>
  </si>
  <si>
    <t>-589.881737973214 242.746794522878 -662.370436753329</t>
  </si>
  <si>
    <t>-620.04622862236 261.191239367294 -534.517328691504</t>
  </si>
  <si>
    <t>-628.926803062118 413.082087583594 -499.891988993465</t>
  </si>
  <si>
    <t>-585.865941043721 444.527939456724 -222.880290281467</t>
  </si>
  <si>
    <t>-382.505399577053 355.894568071352 -154.053401486418</t>
  </si>
  <si>
    <t>-614.577763893116 198.826837406841 -538.37645779673</t>
  </si>
  <si>
    <t>-610.131804221241 44.1523066247248 -518.877200796903</t>
  </si>
  <si>
    <t>-628.002414056139 0.700229313856653 -240.72059210812</t>
  </si>
  <si>
    <t>-428.464162815236 119.548386764883 -243.57303623092</t>
  </si>
  <si>
    <t>-592.167536203661 323.143948353393 -103.528649525085</t>
  </si>
  <si>
    <t>-605.493221134156 312.049019915812 311.684446228879</t>
  </si>
  <si>
    <t>-624.151045812572 322.035590822951 773.615787326402</t>
  </si>
  <si>
    <t>-472.006548882113 320.998503946143 825.911161903261</t>
  </si>
  <si>
    <t>-552.186909362708 135.932570703908 -99.5448181754996</t>
  </si>
  <si>
    <t>-535.16565934802 114.560266706584 315.131115678758</t>
  </si>
  <si>
    <t>-556.843303675541 42.8983673726757 773.626351311825</t>
  </si>
  <si>
    <t>-404.845808685834 55.817761714784 824.750396704315</t>
  </si>
  <si>
    <t>9763-20170724T121038.808446200.bin</t>
  </si>
  <si>
    <t>-579.715510334226 232.476684038313 -100.145333481382</t>
  </si>
  <si>
    <t>-600.555077585312 224.964337306356 -208.620102379553</t>
  </si>
  <si>
    <t>-609.238173947111 225.965206464421 -301.083346494545</t>
  </si>
  <si>
    <t>-614.270573788714 229.419048718541 -384.754577562192</t>
  </si>
  <si>
    <t>-615.837364693485 235.419811329227 -468.418601110321</t>
  </si>
  <si>
    <t>-614.243566619347 246.860723819272 -590.531184838161</t>
  </si>
  <si>
    <t>-582.811854447844 259.142707429538 -661.251729927185</t>
  </si>
  <si>
    <t>-618.582448299059 272.8583388328 -534.090763820233</t>
  </si>
  <si>
    <t>-631.999146903555 423.367162289224 -495.213469062896</t>
  </si>
  <si>
    <t>-592.62467331424 446.525251124185 -216.839671610642</t>
  </si>
  <si>
    <t>-392.725395644042 347.242045953484 -152.561678241719</t>
  </si>
  <si>
    <t>-611.303426917975 210.822513898123 -539.807834638449</t>
  </si>
  <si>
    <t>-603.46967634032 55.7402763334851 -525.158120117417</t>
  </si>
  <si>
    <t>-624.33148659451 4.46632876931585 -248.545846260868</t>
  </si>
  <si>
    <t>-431.286791006466 131.91890637839 -227.614518932914</t>
  </si>
  <si>
    <t>-600.357074046735 326.449234445253 -103.549577789876</t>
  </si>
  <si>
    <t>-611.362319036423 314.518449325231 311.708405668893</t>
  </si>
  <si>
    <t>-624.862387069077 321.798015324983 773.672124046845</t>
  </si>
  <si>
    <t>-472.5573805768 320.609061242905 825.494783793824</t>
  </si>
  <si>
    <t>-559.365515086168 138.477534724583 -100.2019682508</t>
  </si>
  <si>
    <t>-537.982943158749 116.913390537727 314.261986160923</t>
  </si>
  <si>
    <t>-556.351026992443 43.1995220538565 772.81379071013</t>
  </si>
  <si>
    <t>-404.372332142364 55.6623485916159 824.106802005158</t>
  </si>
  <si>
    <t>9763-20170724T121038.841534400.bin</t>
  </si>
  <si>
    <t>-584.540922345429 233.329712051104 -100.475762979476</t>
  </si>
  <si>
    <t>-605.021827581028 226.241487619726 -209.047337779158</t>
  </si>
  <si>
    <t>-612.527234650087 228.311189152676 -301.595908643489</t>
  </si>
  <si>
    <t>-616.133552658442 232.995823442503 -385.280916885381</t>
  </si>
  <si>
    <t>-615.910865228553 240.488776466485 -468.838876915222</t>
  </si>
  <si>
    <t>-611.303477033783 254.385890536731 -590.619691292814</t>
  </si>
  <si>
    <t>-578.4508762082 268.104808787017 -660.42466734794</t>
  </si>
  <si>
    <t>-617.474555926162 279.190391350069 -533.813902592898</t>
  </si>
  <si>
    <t>-633.365963725591 428.86518287743 -492.709320791748</t>
  </si>
  <si>
    <t>-596.623677176508 447.037231967974 -213.606467846387</t>
  </si>
  <si>
    <t>-397.572933366845 343.692269236402 -153.214907567452</t>
  </si>
  <si>
    <t>-609.175714005065 217.385771890893 -540.552878685109</t>
  </si>
  <si>
    <t>-599.444611464518 62.1523558742219 -528.722911776413</t>
  </si>
  <si>
    <t>-622.149897668373 6.50824827303063 -253.102212965499</t>
  </si>
  <si>
    <t>-433.304747859658 137.505927025382 -219.55205205571</t>
  </si>
  <si>
    <t>-605.530855359522 327.622944289485 -103.518588515092</t>
  </si>
  <si>
    <t>-615.33314764374 315.210039901438 311.755314867937</t>
  </si>
  <si>
    <t>-625.269307133262 321.594928556608 773.721005932435</t>
  </si>
  <si>
    <t>-472.85833416356 320.384635536077 825.230573278099</t>
  </si>
  <si>
    <t>-563.739548860997 138.952976707307 -100.73755778908</t>
  </si>
  <si>
    <t>-539.585547456318 118.042898502107 313.607663029683</t>
  </si>
  <si>
    <t>-556.067306568706 43.3588792454182 772.250209521356</t>
  </si>
  <si>
    <t>-404.135409831726 55.7395966959571 823.701549505867</t>
  </si>
  <si>
    <t>9763-20170724T121038.875625000.bin</t>
  </si>
  <si>
    <t>-590.030413143078 233.641945305799 -100.939862099635</t>
  </si>
  <si>
    <t>-609.649875565085 227.322600967853 -209.717799418616</t>
  </si>
  <si>
    <t>-615.740396154773 230.676544492632 -302.332499363009</t>
  </si>
  <si>
    <t>-617.788699430485 236.763573105545 -385.979848720533</t>
  </si>
  <si>
    <t>-615.731711726204 245.899369921337 -469.349263130852</t>
  </si>
  <si>
    <t>-608.144923809743 262.453360315828 -590.647697570293</t>
  </si>
  <si>
    <t>-573.829271235933 277.609021921613 -659.444371531295</t>
  </si>
  <si>
    <t>-616.154150960074 285.952822693187 -533.517341781571</t>
  </si>
  <si>
    <t>-634.4839641419 434.653051937626 -490.032905819253</t>
  </si>
  <si>
    <t>-600.55568392056 447.687122202181 -210.287213749483</t>
  </si>
  <si>
    <t>-402.398374982608 340.14777678753 -154.452819563951</t>
  </si>
  <si>
    <t>-606.793597113304 224.426665854629 -541.328613420882</t>
  </si>
  <si>
    <t>-594.949226789193 69.1273259168147 -532.527175298533</t>
  </si>
  <si>
    <t>-620.013390777524 8.577732825677 -258.14762376307</t>
  </si>
  <si>
    <t>-436.038768107031 142.434693454511 -211.412084726488</t>
  </si>
  <si>
    <t>-611.239729405824 328.518926738717 -103.476661393901</t>
  </si>
  <si>
    <t>-620.217444202185 315.338820132294 311.792289915283</t>
  </si>
  <si>
    <t>-625.707398192806 321.367705586654 773.778416008982</t>
  </si>
  <si>
    <t>-473.177826338817 320.059767249321 824.933625310319</t>
  </si>
  <si>
    <t>-568.883085500222 138.678235677829 -101.417692708397</t>
  </si>
  <si>
    <t>-541.224450532765 118.909309819183 312.764380461845</t>
  </si>
  <si>
    <t>-555.765852294127 43.438838410091 771.556556385049</t>
  </si>
  <si>
    <t>-403.870975210974 55.5050310363108 823.191384867382</t>
  </si>
  <si>
    <t>9763-20170724T121038.941344000.bin</t>
  </si>
  <si>
    <t>-602.521623298032 232.78806478742 -101.867955317835</t>
  </si>
  <si>
    <t>-619.18782378169 228.751003221822 -211.24550992353</t>
  </si>
  <si>
    <t>-621.828345966968 235.084682552387 -303.866932654499</t>
  </si>
  <si>
    <t>-620.392728437321 244.278076353061 -387.243042956706</t>
  </si>
  <si>
    <t>-614.505569253443 256.938177177882 -469.966675572458</t>
  </si>
  <si>
    <t>-600.963030578013 279.093025479647 -589.844430249542</t>
  </si>
  <si>
    <t>-563.615390117945 297.184278686056 -656.31302243863</t>
  </si>
  <si>
    <t>-612.654527562701 299.797570071767 -532.269515511554</t>
  </si>
  <si>
    <t>-635.874545601318 446.328628679095 -483.958074271276</t>
  </si>
  <si>
    <t>-608.257244500981 448.803762394911 -203.227530938345</t>
  </si>
  <si>
    <t>-412.152453414826 333.537154261768 -156.26942314193</t>
  </si>
  <si>
    <t>-601.156263904186 238.945667386625 -542.216767935863</t>
  </si>
  <si>
    <t>-584.956025256334 83.8435042210122 -539.181562992086</t>
  </si>
  <si>
    <t>-615.22192469947 12.5416240839775 -267.927896352828</t>
  </si>
  <si>
    <t>-442.969488937855 150.531263344314 -195.564285654199</t>
  </si>
  <si>
    <t>-623.608043210809 329.217105253804 -103.428802501796</t>
  </si>
  <si>
    <t>-632.309552829669 314.491531159882 311.794122911066</t>
  </si>
  <si>
    <t>-627.062136593882 321.019650759016 773.77219795567</t>
  </si>
  <si>
    <t>-474.020264147134 319.590302865385 823.370400673044</t>
  </si>
  <si>
    <t>-581.346563054845 136.23427098525 -103.17780627177</t>
  </si>
  <si>
    <t>-544.102303379525 119.576949424871 310.389562121122</t>
  </si>
  <si>
    <t>-555.223778634199 43.5785904565626 769.716468413018</t>
  </si>
  <si>
    <t>-403.389066556763 55.2286883953886 821.623035416888</t>
  </si>
  <si>
    <t>9763-20170724T121038.974432600.bin</t>
  </si>
  <si>
    <t>-609.5278035409 231.898355111747 -102.285209099235</t>
  </si>
  <si>
    <t>-624.281265075414 229.260954234288 -211.979723546398</t>
  </si>
  <si>
    <t>-624.906709685092 237.183743323867 -304.514373176343</t>
  </si>
  <si>
    <t>-621.506379341086 247.975951602707 -387.641274835245</t>
  </si>
  <si>
    <t>-613.525627699284 262.39606121218 -469.900057044856</t>
  </si>
  <si>
    <t>-596.796865508281 287.296936700825 -588.832971453033</t>
  </si>
  <si>
    <t>-557.888410564983 306.84173649233 -653.981616071741</t>
  </si>
  <si>
    <t>-610.290877058854 306.631867732731 -531.1760544785</t>
  </si>
  <si>
    <t>-635.293492015186 452.060035430346 -480.543273292487</t>
  </si>
  <si>
    <t>-612.114920147164 449.45196879397 -199.41245610077</t>
  </si>
  <si>
    <t>-417.720679591313 330.099152368674 -155.659571009363</t>
  </si>
  <si>
    <t>-597.983718053937 246.109578571637 -542.116418959376</t>
  </si>
  <si>
    <t>-580.194891003687 91.1212554062881 -541.99206583406</t>
  </si>
  <si>
    <t>-612.841056601183 14.7682554488533 -272.394080865232</t>
  </si>
  <si>
    <t>-447.331591236498 154.191648062319 -188.035830062432</t>
  </si>
  <si>
    <t>-630.45364651924 329.423256086954 -103.424638786867</t>
  </si>
  <si>
    <t>-638.676549738706 313.785670487989 311.774625847709</t>
  </si>
  <si>
    <t>-628.091984696188 320.888219539966 773.649463709076</t>
  </si>
  <si>
    <t>-474.632461807746 319.129609681856 821.928970957485</t>
  </si>
  <si>
    <t>-588.392495358757 134.295094072748 -104.225141480539</t>
  </si>
  <si>
    <t>-545.760314544354 119.898347409713 308.906583014414</t>
  </si>
  <si>
    <t>-554.937962671292 43.7289546290999 768.559805832101</t>
  </si>
  <si>
    <t>-403.206658686096 55.7251615099465 820.689927837839</t>
  </si>
  <si>
    <t>9763-20170724T121039.042134400.bin</t>
  </si>
  <si>
    <t>-623.402670328999 228.207798796881 -103.318807209649</t>
  </si>
  <si>
    <t>-634.346688575527 228.489765573238 -213.489798689239</t>
  </si>
  <si>
    <t>-630.843570755296 239.620802197713 -305.62916079856</t>
  </si>
  <si>
    <t>-623.39512635344 253.619043915047 -388.010670966695</t>
  </si>
  <si>
    <t>-611.088689433454 271.540743402622 -469.038322608491</t>
  </si>
  <si>
    <t>-587.774022984211 301.873981213475 -585.576962925503</t>
  </si>
  <si>
    <t>-545.730345827099 324.181757772176 -647.825722208711</t>
  </si>
  <si>
    <t>-604.75660945728 318.504717312415 -527.998608243616</t>
  </si>
  <si>
    <t>-632.162488373753 461.901818882127 -472.999912910284</t>
  </si>
  <si>
    <t>-619.565862957598 449.245498005561 -191.468830717148</t>
  </si>
  <si>
    <t>-429.359318882408 321.189926739184 -154.431147343246</t>
  </si>
  <si>
    <t>-591.251950955155 258.623515300872 -540.883065950705</t>
  </si>
  <si>
    <t>-570.663996587583 104.07425267406 -546.223417351624</t>
  </si>
  <si>
    <t>-609.931444618141 19.4852299139463 -279.987833501024</t>
  </si>
  <si>
    <t>-457.211959333773 159.699005791982 -175.27189563483</t>
  </si>
  <si>
    <t>-644.20836530145 328.206859440104 -103.498101480634</t>
  </si>
  <si>
    <t>-650.275417407265 311.736841521202 311.706144831698</t>
  </si>
  <si>
    <t>-630.40354076456 320.485121313929 773.262706298639</t>
  </si>
  <si>
    <t>-476.016550862045 317.423626955896 818.419012683926</t>
  </si>
  <si>
    <t>-602.436544768643 127.884811784152 -106.651263335973</t>
  </si>
  <si>
    <t>-550.200350485497 119.660499993795 305.545663346394</t>
  </si>
  <si>
    <t>-553.919106782343 43.601524378556 765.969513864344</t>
  </si>
  <si>
    <t>-402.530416174156 54.2828073460162 819.366378498902</t>
  </si>
  <si>
    <t>9763-20170724T121039.106204500.bin</t>
  </si>
  <si>
    <t>-635.439002421083 222.623616022045 -104.597127820366</t>
  </si>
  <si>
    <t>-643.384726806036 225.681411740977 -214.982864814329</t>
  </si>
  <si>
    <t>-636.122934786073 239.812066350378 -306.489361941616</t>
  </si>
  <si>
    <t>-624.832034049225 256.771875518382 -387.871263048012</t>
  </si>
  <si>
    <t>-608.279629105949 277.87372931144 -467.362450696958</t>
  </si>
  <si>
    <t>-578.362971463167 313.065904640147 -580.990971550479</t>
  </si>
  <si>
    <t>-533.241085584082 337.763434298979 -640.103195673247</t>
  </si>
  <si>
    <t>-598.517592768033 327.29340937395 -523.792925148438</t>
  </si>
  <si>
    <t>-627.097686290198 468.853883890092 -464.757147231189</t>
  </si>
  <si>
    <t>-625.966701157018 447.102876515839 -183.502536947258</t>
  </si>
  <si>
    <t>-440.440670060044 310.267486994095 -155.135890026341</t>
  </si>
  <si>
    <t>-584.462651240829 267.954378303729 -538.470599377885</t>
  </si>
  <si>
    <t>-562.336536175053 113.856932289122 -548.658387050519</t>
  </si>
  <si>
    <t>-608.70479844083 23.0285043912961 -285.639783086682</t>
  </si>
  <si>
    <t>-465.315796450108 162.250366854689 -167.295318409426</t>
  </si>
  <si>
    <t>-656.602400332537 325.024290805924 -103.495908738514</t>
  </si>
  <si>
    <t>-659.151762828319 308.664412942961 311.749081668152</t>
  </si>
  <si>
    <t>-632.349451733418 319.921504520256 772.926028091151</t>
  </si>
  <si>
    <t>-477.223294724406 315.79595817083 815.383809472148</t>
  </si>
  <si>
    <t>-614.281102258365 120.292350085367 -109.18928202889</t>
  </si>
  <si>
    <t>-554.598947665737 116.596274509253 302.061263585651</t>
  </si>
  <si>
    <t>-552.119907168776 43.3075556643992 763.24668345974</t>
  </si>
  <si>
    <t>-401.663166426206 52.7669812873007 819.435093875394</t>
  </si>
  <si>
    <t>9763-20170724T121039.138289900.bin</t>
  </si>
  <si>
    <t>-640.492952767236 220.338236518922 -105.247192537794</t>
  </si>
  <si>
    <t>-647.478538548417 224.684699566455 -215.654625144633</t>
  </si>
  <si>
    <t>-638.666910357997 240.214998721906 -306.79749769164</t>
  </si>
  <si>
    <t>-625.694675294781 258.542348797647 -387.630326753371</t>
  </si>
  <si>
    <t>-607.198578408507 281.086188971735 -466.293002546311</t>
  </si>
  <si>
    <t>-574.175393450504 318.441821821019 -578.35964486625</t>
  </si>
  <si>
    <t>-527.578523028679 344.121539376202 -635.887799294946</t>
  </si>
  <si>
    <t>-595.680117319577 331.609057112267 -521.399978793632</t>
  </si>
  <si>
    <t>-624.343196775887 472.284775450133 -460.367454025029</t>
  </si>
  <si>
    <t>-629.213827291983 446.154371144331 -179.525765380289</t>
  </si>
  <si>
    <t>-445.542802095076 306.108887110377 -155.01547361669</t>
  </si>
  <si>
    <t>-581.651269488741 272.491939253445 -536.971637472634</t>
  </si>
  <si>
    <t>-559.343232112109 118.573582075765 -549.654952144363</t>
  </si>
  <si>
    <t>-609.020610418338 24.6662290224542 -288.327268141126</t>
  </si>
  <si>
    <t>-468.743535694777 162.948762671545 -165.246614770072</t>
  </si>
  <si>
    <t>-661.970869070139 323.565648940863 -103.403140859844</t>
  </si>
  <si>
    <t>-662.28288547641 307.434891364973 311.858571801959</t>
  </si>
  <si>
    <t>-633.028770954262 319.556606914349 772.847877741253</t>
  </si>
  <si>
    <t>-477.657227152921 315.027065675608 814.356977140714</t>
  </si>
  <si>
    <t>-619.082207720174 117.589203365784 -110.493973796308</t>
  </si>
  <si>
    <t>-556.780007924839 114.810371700848 300.374930080241</t>
  </si>
  <si>
    <t>-550.972469873034 43.1224173371327 761.85849463584</t>
  </si>
  <si>
    <t>-401.214670512411 52.7180448878366 819.861503856081</t>
  </si>
  <si>
    <t>9763-20170724T121039.177394800.bin</t>
  </si>
  <si>
    <t>-645.122857032851 218.792826965257 -105.832210575661</t>
  </si>
  <si>
    <t>-651.413952203456 224.337018703111 -216.227782684299</t>
  </si>
  <si>
    <t>-641.24072220446 241.228480232186 -306.985829551471</t>
  </si>
  <si>
    <t>-626.746295977142 260.90250238936 -387.241523649405</t>
  </si>
  <si>
    <t>-606.458536292672 284.880494223659 -465.033651881952</t>
  </si>
  <si>
    <t>-570.547115258855 324.400585866334 -575.45750377939</t>
  </si>
  <si>
    <t>-522.591593879106 351.052498883212 -631.405343549407</t>
  </si>
  <si>
    <t>-593.36680241889 336.484782425435 -518.769878953815</t>
  </si>
  <si>
    <t>-622.042441315744 476.195061283439 -455.606088372099</t>
  </si>
  <si>
    <t>-633.070832641807 445.840603218543 -175.363938703075</t>
  </si>
  <si>
    <t>-450.126142159204 304.151082134966 -155.268454441919</t>
  </si>
  <si>
    <t>-579.24266690273 277.63407943326 -535.238894933644</t>
  </si>
  <si>
    <t>-556.879124009526 123.938759800052 -550.473405673058</t>
  </si>
  <si>
    <t>-609.816539171215 26.6108284296324 -291.044199643181</t>
  </si>
  <si>
    <t>-471.280492508094 163.54259651844 -164.529485657405</t>
  </si>
  <si>
    <t>-666.732204445107 322.418040216403 -103.222803176415</t>
  </si>
  <si>
    <t>-664.763239818352 306.439982794463 312.040272332541</t>
  </si>
  <si>
    <t>-633.490815400436 319.134350411372 772.842105651017</t>
  </si>
  <si>
    <t>-477.960814948319 314.391334132622 813.729030934269</t>
  </si>
  <si>
    <t>-623.623261646462 115.733862344497 -111.741578411726</t>
  </si>
  <si>
    <t>-559.072122852572 113.361146642339 298.78261388667</t>
  </si>
  <si>
    <t>-549.77934364287 42.8080428484557 760.419364550356</t>
  </si>
  <si>
    <t>-400.890760554624 53.6503832906662 820.40635771545</t>
  </si>
  <si>
    <t>9763-20170724T121039.237563600.bin</t>
  </si>
  <si>
    <t>-652.936142819462 217.235085711536 -106.851109024196</t>
  </si>
  <si>
    <t>-658.302580237496 224.97834542716 -217.163087616832</t>
  </si>
  <si>
    <t>-645.874332685232 244.411108127361 -307.128260735166</t>
  </si>
  <si>
    <t>-628.795281506797 266.605049855937 -386.209752710171</t>
  </si>
  <si>
    <t>-605.425715752519 293.266896513111 -462.243523757469</t>
  </si>
  <si>
    <t>-564.522720672749 336.832419905401 -569.359910488799</t>
  </si>
  <si>
    <t>-514.235769907295 365.300559532407 -622.284457085755</t>
  </si>
  <si>
    <t>-589.679408805687 346.850622204569 -513.26154714399</t>
  </si>
  <si>
    <t>-619.049435697371 484.56929405045 -446.149775768579</t>
  </si>
  <si>
    <t>-640.756410109926 447.777833796297 -167.306222480569</t>
  </si>
  <si>
    <t>-456.83146997456 306.214473356782 -158.36362354617</t>
  </si>
  <si>
    <t>-575.261761012241 288.582061616462 -531.454692652062</t>
  </si>
  <si>
    <t>-552.582086432111 135.53518413153 -551.557752504088</t>
  </si>
  <si>
    <t>-611.986768179136 31.2891083311808 -296.249248262043</t>
  </si>
  <si>
    <t>-475.118861778663 164.680450295863 -164.255019769103</t>
  </si>
  <si>
    <t>-674.49105337661 320.949237861153 -102.682650321399</t>
  </si>
  <si>
    <t>-668.706231557416 305.215122410023 312.5540910014</t>
  </si>
  <si>
    <t>-634.054771631705 318.19168238591 772.980522677533</t>
  </si>
  <si>
    <t>-478.328800142823 313.361625107787 813.104190111789</t>
  </si>
  <si>
    <t>-631.4377896223 114.063815516784 -114.090505000578</t>
  </si>
  <si>
    <t>-562.875644858487 111.911274919922 295.784099478779</t>
  </si>
  <si>
    <t>-547.107267061516 41.790753229875 757.405660656583</t>
  </si>
  <si>
    <t>-400.231761066257 53.9857945869228 821.924460696689</t>
  </si>
  <si>
    <t>9763-20170724T121039.285691300.bin</t>
  </si>
  <si>
    <t>-655.610973666338 221.995857495139 -107.936107741076</t>
  </si>
  <si>
    <t>-660.544594764164 230.801304592622 -218.18870743248</t>
  </si>
  <si>
    <t>-647.214508676218 251.378322009894 -307.769442654925</t>
  </si>
  <si>
    <t>-629.12780545948 274.685028078134 -386.304847349378</t>
  </si>
  <si>
    <t>-604.581440097343 302.513814664202 -461.54562728639</t>
  </si>
  <si>
    <t>-561.799543143446 347.820119468378 -567.1957374047</t>
  </si>
  <si>
    <t>-510.592371025506 377.074145462059 -618.792809656952</t>
  </si>
  <si>
    <t>-587.889360023081 356.928511217117 -511.36927016603</t>
  </si>
  <si>
    <t>-617.894584137927 493.721560645429 -442.670902896331</t>
  </si>
  <si>
    <t>-643.758825110847 454.006663742448 -164.583950898142</t>
  </si>
  <si>
    <t>-459.254419247648 313.02797182787 -158.954298927503</t>
  </si>
  <si>
    <t>-573.254435414017 298.951510759618 -530.30569174101</t>
  </si>
  <si>
    <t>-550.259664778367 146.246984048038 -552.616628286304</t>
  </si>
  <si>
    <t>-612.508674660351 38.2353206716834 -299.56092177648</t>
  </si>
  <si>
    <t>-476.600319159011 170.019554636572 -164.986223950015</t>
  </si>
  <si>
    <t>-677.332824089797 322.969078951183 -102.768648216403</t>
  </si>
  <si>
    <t>-670.050704839272 307.300591081565 312.44703844156</t>
  </si>
  <si>
    <t>-634.25593501871 317.823697823401 772.92336389797</t>
  </si>
  <si>
    <t>-478.45448279341 313.073061628304 812.762537969332</t>
  </si>
  <si>
    <t>-633.58075602944 124.107968062705 -116.490752691854</t>
  </si>
  <si>
    <t>-563.057575887568 122.036242829384 293.051399065891</t>
  </si>
  <si>
    <t>-543.08184659471 66.855136097787 752.386865007725</t>
  </si>
  <si>
    <t>-397.391280026384 79.7660861197796 819.40485332079</t>
  </si>
  <si>
    <t>9763-20170724T121039.338367000.bin</t>
  </si>
  <si>
    <t>-660.372300741301 221.748269854415 -111.005034979432</t>
  </si>
  <si>
    <t>-664.756101481837 232.448124927371 -221.113064021195</t>
  </si>
  <si>
    <t>-650.163665833545 254.952761899934 -310.031230740666</t>
  </si>
  <si>
    <t>-630.649980579365 280.09239991282 -387.654348704136</t>
  </si>
  <si>
    <t>-604.426959040283 309.802726658287 -461.598840720617</t>
  </si>
  <si>
    <t>-558.961304860467 357.873393755208 -564.880084707979</t>
  </si>
  <si>
    <t>-506.491753155604 388.389304187974 -614.437483695773</t>
  </si>
  <si>
    <t>-586.408690735295 365.517290699661 -509.486400130585</t>
  </si>
  <si>
    <t>-617.354673623173 500.79393875992 -438.208296349468</t>
  </si>
  <si>
    <t>-649.673657330311 456.728046884756 -161.455278001491</t>
  </si>
  <si>
    <t>-464.968835433682 315.926172517271 -164.193953569386</t>
  </si>
  <si>
    <t>-571.413804691684 308.043401333009 -529.635893472063</t>
  </si>
  <si>
    <t>-547.679276416593 156.070152329178 -555.648757163763</t>
  </si>
  <si>
    <t>-614.068642718678 40.6250664977063 -306.96526438979</t>
  </si>
  <si>
    <t>-479.923172218082 169.404969391031 -167.791613822558</t>
  </si>
  <si>
    <t>-682.531891002237 322.366345100618 -103.750458788077</t>
  </si>
  <si>
    <t>-672.424489099194 306.870454110981 311.412569569302</t>
  </si>
  <si>
    <t>-634.56568233608 317.064207412647 772.336583760926</t>
  </si>
  <si>
    <t>-478.631168699159 312.717918213531 811.698453286442</t>
  </si>
  <si>
    <t>-638.032957442801 121.733193247568 -122.006343884031</t>
  </si>
  <si>
    <t>-564.186948663904 119.584846362145 286.949340331341</t>
  </si>
  <si>
    <t>-541.572364254546 53.4658672843989 746.6256828278</t>
  </si>
  <si>
    <t>-398.348413098815 67.9421616187822 818.466906977551</t>
  </si>
  <si>
    <t>9763-20170724T121039.406052200.bin</t>
  </si>
  <si>
    <t>-663.456852054831 221.870913368822 -113.182102435904</t>
  </si>
  <si>
    <t>-667.762244853619 234.003685271802 -223.14470234834</t>
  </si>
  <si>
    <t>-652.508644801693 257.932033154579 -311.578854273905</t>
  </si>
  <si>
    <t>-632.177143261008 284.400569702107 -388.547497242398</t>
  </si>
  <si>
    <t>-604.93930265154 315.44864752441 -461.569706531826</t>
  </si>
  <si>
    <t>-557.802043414098 365.448815293043 -563.171885901701</t>
  </si>
  <si>
    <t>-504.600496122422 396.895290116891 -611.34769365534</t>
  </si>
  <si>
    <t>-586.153597298531 372.052330258902 -508.100704114485</t>
  </si>
  <si>
    <t>-617.775074083992 506.221078313292 -435.053350438496</t>
  </si>
  <si>
    <t>-653.501508609408 458.735219406213 -159.286539963034</t>
  </si>
  <si>
    <t>-469.684116150746 317.149432775906 -169.923198271056</t>
  </si>
  <si>
    <t>-570.817257786166 314.966239827274 -529.078602268353</t>
  </si>
  <si>
    <t>-546.207385236617 163.587116838868 -557.667172748364</t>
  </si>
  <si>
    <t>-614.856269690866 44.3769987429148 -311.385216189842</t>
  </si>
  <si>
    <t>-481.836218684972 169.80338438929 -168.128772027138</t>
  </si>
  <si>
    <t>-686.276643763314 322.341950112545 -104.4558921597</t>
  </si>
  <si>
    <t>-673.757690879084 306.560268243054 310.630641593754</t>
  </si>
  <si>
    <t>-634.703355857217 316.429224600169 771.816037936835</t>
  </si>
  <si>
    <t>-478.675791861937 312.720362965169 810.873141491552</t>
  </si>
  <si>
    <t>-640.605099650039 121.51236772326 -125.244605673207</t>
  </si>
  <si>
    <t>-563.940931318993 118.601599656732 283.18745547727</t>
  </si>
  <si>
    <t>-539.265498200283 50.562867940389 742.676586537942</t>
  </si>
  <si>
    <t>-398.154787509565 66.2931543091954 818.334589655989</t>
  </si>
  <si>
    <t>9763-20170724T121039.443150700.bin</t>
  </si>
  <si>
    <t>-664.59354469705 221.982193250717 -113.969578626077</t>
  </si>
  <si>
    <t>-668.903910835726 234.697353716942 -223.866071306725</t>
  </si>
  <si>
    <t>-653.4648117824 259.171985967773 -312.118319939928</t>
  </si>
  <si>
    <t>-632.894793409722 286.139840494593 -388.849806666513</t>
  </si>
  <si>
    <t>-605.355029401548 317.681057971244 -461.546876955923</t>
  </si>
  <si>
    <t>-557.715919504003 368.381856689942 -562.565948238623</t>
  </si>
  <si>
    <t>-504.278512657145 400.195913533711 -610.237135267587</t>
  </si>
  <si>
    <t>-586.359260783496 374.603208141577 -507.601454359702</t>
  </si>
  <si>
    <t>-618.316114673593 508.284689092525 -433.823912869818</t>
  </si>
  <si>
    <t>-654.644046724381 459.867096741714 -158.297898831147</t>
  </si>
  <si>
    <t>-472.450257451931 316.34659978097 -170.779872083977</t>
  </si>
  <si>
    <t>-570.87986633572 317.66626249796 -528.877928050873</t>
  </si>
  <si>
    <t>-545.914115474915 166.515687815847 -558.348211781684</t>
  </si>
  <si>
    <t>-615.269814160178 46.6846471136478 -312.566073471176</t>
  </si>
  <si>
    <t>-482.907079995066 170.931052431442 -167.681840337833</t>
  </si>
  <si>
    <t>-687.474334710952 322.412091942074 -104.674656062629</t>
  </si>
  <si>
    <t>-674.431804983798 306.442720940094 310.388573303198</t>
  </si>
  <si>
    <t>-634.790239271722 316.165806667171 771.599484599968</t>
  </si>
  <si>
    <t>-478.71200038525 312.754961521276 810.480994016363</t>
  </si>
  <si>
    <t>-641.625599489924 121.829817287075 -126.461966895838</t>
  </si>
  <si>
    <t>-563.810750417325 118.294550479267 281.747442894578</t>
  </si>
  <si>
    <t>-538.016699085477 49.6886146627255 740.96531396615</t>
  </si>
  <si>
    <t>-397.994866644443 66.658794908466 818.358600777899</t>
  </si>
  <si>
    <t>9763-20170724T121039.485263000.bin</t>
  </si>
  <si>
    <t>-665.369130264849 222.243079849508 -114.547656421626</t>
  </si>
  <si>
    <t>-669.74122539248 235.427153523121 -224.386484068924</t>
  </si>
  <si>
    <t>-654.209023751225 260.348257975904 -312.497348693085</t>
  </si>
  <si>
    <t>-633.500273418255 287.72734468776 -389.045788665282</t>
  </si>
  <si>
    <t>-605.772390854442 319.676695284994 -461.492552061689</t>
  </si>
  <si>
    <t>-557.810418852658 370.961385852591 -562.063340499833</t>
  </si>
  <si>
    <t>-504.217747305896 403.052205962484 -609.373201461028</t>
  </si>
  <si>
    <t>-586.628601811159 376.864840427496 -507.155230821887</t>
  </si>
  <si>
    <t>-618.707511981987 510.141204048147 -432.688605853619</t>
  </si>
  <si>
    <t>-656.200586255834 460.435300663882 -157.548363328406</t>
  </si>
  <si>
    <t>-474.585833405096 316.200701474063 -170.236422215502</t>
  </si>
  <si>
    <t>-571.082795656242 320.051521407398 -528.712317252295</t>
  </si>
  <si>
    <t>-545.822542049249 169.103053143488 -558.996768100532</t>
  </si>
  <si>
    <t>-615.756954305681 48.6443449254984 -313.686014983816</t>
  </si>
  <si>
    <t>-484.125091852144 172.049077740752 -167.423066399152</t>
  </si>
  <si>
    <t>-688.034991455317 322.575896140761 -104.846917680287</t>
  </si>
  <si>
    <t>-674.860696568594 306.337801056437 310.201712084836</t>
  </si>
  <si>
    <t>-634.814202374421 315.973113890848 771.40182344586</t>
  </si>
  <si>
    <t>-478.711548048999 312.858681961126 810.210155431706</t>
  </si>
  <si>
    <t>-642.467033299518 122.276818834108 -127.453732319724</t>
  </si>
  <si>
    <t>-563.55987071753 118.264431515773 280.541608814893</t>
  </si>
  <si>
    <t>-537.017028386992 49.0756510052775 739.618894673867</t>
  </si>
  <si>
    <t>-397.916690258543 66.8881911978747 818.470636564249</t>
  </si>
  <si>
    <t>9763-20170724T121039.542982600.bin</t>
  </si>
  <si>
    <t>-665.88476832465 223.145181636332 -115.406257160437</t>
  </si>
  <si>
    <t>-670.391926610962 237.095477022138 -225.144892235162</t>
  </si>
  <si>
    <t>-654.720351438067 262.765227689082 -313.015724804778</t>
  </si>
  <si>
    <t>-633.796042411998 290.849894641341 -389.249502442183</t>
  </si>
  <si>
    <t>-605.774684282512 323.515942832261 -461.262294171425</t>
  </si>
  <si>
    <t>-557.311981614801 375.846595365047 -561.05114643318</t>
  </si>
  <si>
    <t>-503.520955512677 408.366833122536 -607.839602515027</t>
  </si>
  <si>
    <t>-586.325004164535 381.182709689477 -506.187623289183</t>
  </si>
  <si>
    <t>-618.359137308187 513.682735973434 -430.356441376179</t>
  </si>
  <si>
    <t>-658.426813102981 462.514963753993 -155.847705093398</t>
  </si>
  <si>
    <t>-475.826230024972 319.489504201593 -168.065736341736</t>
  </si>
  <si>
    <t>-570.828975842827 324.58593642616 -528.34181278837</t>
  </si>
  <si>
    <t>-545.482127812596 173.992400544179 -560.253555607181</t>
  </si>
  <si>
    <t>-616.126036807442 52.2353882033949 -315.788379945632</t>
  </si>
  <si>
    <t>-486.09523413093 174.168832380407 -166.88279290922</t>
  </si>
  <si>
    <t>-687.686809669532 323.073246082548 -105.115648832122</t>
  </si>
  <si>
    <t>-674.65434895998 306.419541309815 309.920958702462</t>
  </si>
  <si>
    <t>-634.743224239421 315.788606018386 771.173948414858</t>
  </si>
  <si>
    <t>-478.641112508329 313.005620740772 810.009846733304</t>
  </si>
  <si>
    <t>-643.812110343081 123.609782615405 -128.902880683342</t>
  </si>
  <si>
    <t>-562.406339544084 118.694478946585 278.591374874162</t>
  </si>
  <si>
    <t>-535.543017349719 48.6318895199695 737.605378371502</t>
  </si>
  <si>
    <t>-397.795001180283 67.6816273768472 818.515226369383</t>
  </si>
  <si>
    <t>9763-20170724T121039.606809500.bin</t>
  </si>
  <si>
    <t>-665.158545774693 223.544699695487 -116.002442174719</t>
  </si>
  <si>
    <t>-669.870441531043 238.142703159241 -225.648324835692</t>
  </si>
  <si>
    <t>-654.244248345623 264.384189297919 -313.358398267831</t>
  </si>
  <si>
    <t>-633.323251465927 293.00053765499 -389.394765911829</t>
  </si>
  <si>
    <t>-605.275374337434 326.207658947938 -461.149473446267</t>
  </si>
  <si>
    <t>-556.750940984349 379.336141210778 -560.485652255488</t>
  </si>
  <si>
    <t>-502.895500174951 412.185274883889 -606.96916083146</t>
  </si>
  <si>
    <t>-585.703900154134 384.23853702252 -505.549983465553</t>
  </si>
  <si>
    <t>-617.515095769663 516.42202352416 -429.058597125124</t>
  </si>
  <si>
    <t>-660.407390553039 467.573942806403 -154.554036009742</t>
  </si>
  <si>
    <t>-478.94837172934 323.044604179789 -166.061222773164</t>
  </si>
  <si>
    <t>-570.38213126663 327.809267824106 -528.245634846889</t>
  </si>
  <si>
    <t>-545.40288460701 177.477356408628 -561.69125746382</t>
  </si>
  <si>
    <t>-616.658989354879 54.9910514703438 -317.768713203708</t>
  </si>
  <si>
    <t>-488.932270269999 176.762800638924 -166.751927380858</t>
  </si>
  <si>
    <t>-685.895807176662 323.232457461121 -105.174542366399</t>
  </si>
  <si>
    <t>-673.733080289487 306.411145590571 309.881641380682</t>
  </si>
  <si>
    <t>-634.645542519002 315.375673664716 771.13216329713</t>
  </si>
  <si>
    <t>-478.585150401791 312.645069547796 810.138652834031</t>
  </si>
  <si>
    <t>-644.084445236625 124.273914388325 -130.048122678171</t>
  </si>
  <si>
    <t>-560.777000862604 118.773658364055 277.054055685199</t>
  </si>
  <si>
    <t>-534.616521518799 49.2439877072386 736.109863640347</t>
  </si>
  <si>
    <t>-397.705226435448 68.4210405264425 818.39814177445</t>
  </si>
  <si>
    <t>9763-20170724T121039.641902600.bin</t>
  </si>
  <si>
    <t>-664.47827604426 223.543462753924 -116.311230932144</t>
  </si>
  <si>
    <t>-669.259981803499 238.439931189409 -225.913821070233</t>
  </si>
  <si>
    <t>-653.63841808755 264.92700378025 -313.550921196666</t>
  </si>
  <si>
    <t>-632.705269902825 293.76480390535 -389.500139701495</t>
  </si>
  <si>
    <t>-604.632428987691 327.190970646769 -461.143406458949</t>
  </si>
  <si>
    <t>-556.061635302599 380.635286842837 -560.287316503695</t>
  </si>
  <si>
    <t>-502.213068156145 413.634969741643 -606.672238867777</t>
  </si>
  <si>
    <t>-585.007899508097 385.364625551406 -505.332995207763</t>
  </si>
  <si>
    <t>-616.697954087368 517.449723219191 -428.599444172505</t>
  </si>
  <si>
    <t>-660.742049397257 471.524103714349 -153.772998648109</t>
  </si>
  <si>
    <t>-480.462655500185 325.512158093001 -165.103928129237</t>
  </si>
  <si>
    <t>-569.740234523268 329.004282797776 -528.234802688644</t>
  </si>
  <si>
    <t>-544.980088635131 178.764628970969 -562.255626460157</t>
  </si>
  <si>
    <t>-616.99974618581 55.9251745845716 -318.735433527417</t>
  </si>
  <si>
    <t>-489.743727386002 177.594970196203 -167.240065839105</t>
  </si>
  <si>
    <t>-684.890094179765 323.031914311791 -105.213463632396</t>
  </si>
  <si>
    <t>-673.014260790306 306.237767298295 309.852265002089</t>
  </si>
  <si>
    <t>-634.588070257383 315.077920919535 771.14615219164</t>
  </si>
  <si>
    <t>-478.557767250066 312.349294703915 810.273340367651</t>
  </si>
  <si>
    <t>-643.782800903565 124.532146925092 -130.627061326084</t>
  </si>
  <si>
    <t>-560.29492171864 118.567183691862 276.431711896242</t>
  </si>
  <si>
    <t>-534.250779608057 49.9443035237255 735.484010673719</t>
  </si>
  <si>
    <t>-397.673437804577 68.7921622958029 818.400933757342</t>
  </si>
  <si>
    <t>9763-20170724T121039.672984400.bin</t>
  </si>
  <si>
    <t>-663.802596602496 223.516809173048 -116.601033824605</t>
  </si>
  <si>
    <t>-668.620287108062 238.649817864568 -226.169653970764</t>
  </si>
  <si>
    <t>-653.001441887466 265.295029871953 -313.759203551416</t>
  </si>
  <si>
    <t>-632.061488307512 294.260212187326 -389.658254186212</t>
  </si>
  <si>
    <t>-603.973444955969 327.796026544389 -461.244249220921</t>
  </si>
  <si>
    <t>-555.3725440724 381.380607808318 -560.297334161481</t>
  </si>
  <si>
    <t>-501.551534977783 414.449464728807 -606.665143820172</t>
  </si>
  <si>
    <t>-584.293467922561 386.034745226212 -505.32324659252</t>
  </si>
  <si>
    <t>-615.971909223233 518.187680478782 -428.726767599679</t>
  </si>
  <si>
    <t>-660.692751786405 475.97870995234 -153.414109069698</t>
  </si>
  <si>
    <t>-482.289326217268 327.60697764439 -163.737593833418</t>
  </si>
  <si>
    <t>-569.102856177626 329.701854105436 -528.344235506826</t>
  </si>
  <si>
    <t>-544.5290452622 179.545950239831 -562.797268255948</t>
  </si>
  <si>
    <t>-617.394650788387 56.3479317295344 -319.710015193598</t>
  </si>
  <si>
    <t>-490.563509644273 178.098889142333 -167.923820429135</t>
  </si>
  <si>
    <t>-684.066564378043 322.855216189892 -105.272747843821</t>
  </si>
  <si>
    <t>-672.24664116417 305.969750624491 309.790810297736</t>
  </si>
  <si>
    <t>-634.509562362313 314.711424225854 771.159839519832</t>
  </si>
  <si>
    <t>-478.521718039157 311.953388498259 810.45362782604</t>
  </si>
  <si>
    <t>-643.323401199801 124.636030179101 -131.204995255084</t>
  </si>
  <si>
    <t>-560.062295001858 118.076925863732 275.891051282366</t>
  </si>
  <si>
    <t>-533.693547927991 50.3865881286215 734.812581571164</t>
  </si>
  <si>
    <t>-397.53360409511 68.8147544311323 818.506631315707</t>
  </si>
  <si>
    <t>9763-20170724T121039.755733800.bin</t>
  </si>
  <si>
    <t>-662.553071868032 223.564691813554 -117.215228436668</t>
  </si>
  <si>
    <t>-667.436980587391 238.796948672291 -226.767218802229</t>
  </si>
  <si>
    <t>-651.843429245783 265.416615655769 -314.369067412656</t>
  </si>
  <si>
    <t>-630.912354252668 294.316128792122 -390.295528156278</t>
  </si>
  <si>
    <t>-602.817013726475 327.744027024255 -461.929115795735</t>
  </si>
  <si>
    <t>-554.186055709009 381.125779856471 -561.077144075256</t>
  </si>
  <si>
    <t>-500.429116043989 414.215281757893 -607.504187377137</t>
  </si>
  <si>
    <t>-583.037954311616 385.896951286392 -506.076802738838</t>
  </si>
  <si>
    <t>-614.293921406164 518.395364402988 -429.856256924118</t>
  </si>
  <si>
    <t>-658.899643591942 483.231996215699 -153.536783878</t>
  </si>
  <si>
    <t>-483.745738584303 330.938919224008 -162.278593800896</t>
  </si>
  <si>
    <t>-568.011865131092 329.507613288227 -529.066961689449</t>
  </si>
  <si>
    <t>-543.749346583712 179.33499054072 -563.598145575402</t>
  </si>
  <si>
    <t>-617.97372762205 55.2670571151539 -321.365988730603</t>
  </si>
  <si>
    <t>-492.340208318314 177.839682927707 -169.245343243432</t>
  </si>
  <si>
    <t>-682.705972702622 322.914921762972 -105.594517270574</t>
  </si>
  <si>
    <t>-670.962312834407 305.642425984479 309.45525155667</t>
  </si>
  <si>
    <t>-634.428066981265 313.930700428721 771.090646428959</t>
  </si>
  <si>
    <t>-478.508755375204 311.007302510031 810.643464385534</t>
  </si>
  <si>
    <t>-642.18076300368 124.740316507727 -132.217219582886</t>
  </si>
  <si>
    <t>-559.187935955455 117.314510463733 274.91870625223</t>
  </si>
  <si>
    <t>-532.158907183472 50.4492731882792 733.519899999209</t>
  </si>
  <si>
    <t>-397.284489912709 69.1493844690169 819.211237335119</t>
  </si>
  <si>
    <t>9763-20170724T121039.788826900.bin</t>
  </si>
  <si>
    <t>-662.019110884863 223.802789921884 -117.404521239941</t>
  </si>
  <si>
    <t>-666.94401698923 238.941205598106 -226.967572105274</t>
  </si>
  <si>
    <t>-651.352931074145 265.395369182318 -314.620031423797</t>
  </si>
  <si>
    <t>-630.410961312089 294.114966640293 -390.611757436244</t>
  </si>
  <si>
    <t>-602.291398241465 327.334962040888 -462.332385430502</t>
  </si>
  <si>
    <t>-553.609774481029 380.386440125073 -561.632834687065</t>
  </si>
  <si>
    <t>-499.886975197537 413.378393522584 -608.168832512669</t>
  </si>
  <si>
    <t>-582.452908404601 385.342637890841 -506.644158656087</t>
  </si>
  <si>
    <t>-613.452334679376 518.070297091336 -430.736906349431</t>
  </si>
  <si>
    <t>-657.667578885923 486.638920565001 -153.90547431919</t>
  </si>
  <si>
    <t>-483.806290766563 332.803191936753 -161.346922227312</t>
  </si>
  <si>
    <t>-567.48888453505 328.872837185828 -529.477213807812</t>
  </si>
  <si>
    <t>-543.280666957298 178.597048715759 -563.588810202447</t>
  </si>
  <si>
    <t>-618.083386675823 54.8839975961703 -321.353050006145</t>
  </si>
  <si>
    <t>-492.70677119195 177.910026922224 -169.386489604361</t>
  </si>
  <si>
    <t>-682.050909975921 323.28011547268 -105.781858584719</t>
  </si>
  <si>
    <t>-670.520515372185 305.622068189809 309.257772385776</t>
  </si>
  <si>
    <t>-634.431712199656 313.535406192419 771.019753695869</t>
  </si>
  <si>
    <t>-478.53616908755 310.449682598273 810.654132859694</t>
  </si>
  <si>
    <t>-641.818032867954 124.845758888493 -132.408348132036</t>
  </si>
  <si>
    <t>-558.425466826037 117.254723815464 274.642807477246</t>
  </si>
  <si>
    <t>-531.481169212223 50.2986102844675 733.238520124566</t>
  </si>
  <si>
    <t>-397.174623418576 69.289677774889 819.753872673301</t>
  </si>
  <si>
    <t>9763-20170724T121039.838189400.bin</t>
  </si>
  <si>
    <t>-660.743835066725 224.630182405851 -117.502025563135</t>
  </si>
  <si>
    <t>-665.840219039473 239.441943417565 -227.101937568138</t>
  </si>
  <si>
    <t>-650.309375437687 265.340767475517 -314.930681408995</t>
  </si>
  <si>
    <t>-629.385766925508 293.459010651843 -391.152058673227</t>
  </si>
  <si>
    <t>-601.245853261734 325.987777497625 -463.180914331076</t>
  </si>
  <si>
    <t>-552.489208404265 377.941774924226 -563.023380577818</t>
  </si>
  <si>
    <t>-498.825904023169 410.443679730425 -609.970893313751</t>
  </si>
  <si>
    <t>-581.260924518637 383.510440450083 -508.055939366824</t>
  </si>
  <si>
    <t>-611.37179101812 516.737497332681 -432.682362111396</t>
  </si>
  <si>
    <t>-655.610989328052 490.940729323133 -155.2730086879</t>
  </si>
  <si>
    <t>-482.672336496056 335.928911541184 -158.742304333418</t>
  </si>
  <si>
    <t>-566.505458494506 326.779214514673 -530.370839018929</t>
  </si>
  <si>
    <t>-542.832241033873 176.050309792854 -562.910509028599</t>
  </si>
  <si>
    <t>-618.338900274972 55.2590343992576 -319.421837442895</t>
  </si>
  <si>
    <t>-493.271892506056 179.076205978666 -167.843266787265</t>
  </si>
  <si>
    <t>-680.55315609178 324.398821997629 -106.044164743093</t>
  </si>
  <si>
    <t>-669.739863459046 305.687474634898 308.968529708192</t>
  </si>
  <si>
    <t>-634.524884356799 312.771848850206 770.876766006698</t>
  </si>
  <si>
    <t>-478.644109407568 309.337740446437 810.540486302294</t>
  </si>
  <si>
    <t>-640.742009168112 125.332828653899 -132.337183619278</t>
  </si>
  <si>
    <t>-556.56986065448 117.763401774178 274.55388174784</t>
  </si>
  <si>
    <t>-530.697980333688 50.8658946125404 733.321089689439</t>
  </si>
  <si>
    <t>-396.986462825036 69.4007856485396 820.851061881125</t>
  </si>
  <si>
    <t>9763-20170724T121039.920945100.bin</t>
  </si>
  <si>
    <t>-659.156018537141 225.695764038207 -117.432566183252</t>
  </si>
  <si>
    <t>-664.558047728686 240.117283676031 -227.069879950735</t>
  </si>
  <si>
    <t>-649.110712105491 265.278506958738 -315.127437643038</t>
  </si>
  <si>
    <t>-628.191266239568 292.583123017002 -391.645256223319</t>
  </si>
  <si>
    <t>-599.981722545686 324.162698710697 -464.068178112074</t>
  </si>
  <si>
    <t>-551.040530632245 374.59457427663 -564.598481934282</t>
  </si>
  <si>
    <t>-497.391232673349 406.226431081501 -612.152520979745</t>
  </si>
  <si>
    <t>-579.713201720536 381.009144677936 -509.671402099735</t>
  </si>
  <si>
    <t>-608.832916579936 515.255544530194 -435.736156927343</t>
  </si>
  <si>
    <t>-654.483418529437 494.176341881896 -158.156784505232</t>
  </si>
  <si>
    <t>-481.158534889487 339.562301745419 -156.926373943275</t>
  </si>
  <si>
    <t>-565.31779163423 323.921739155076 -531.301826045162</t>
  </si>
  <si>
    <t>-542.700127729686 172.610263454999 -561.808734338693</t>
  </si>
  <si>
    <t>-618.031742915754 55.7368277246198 -316.361725812255</t>
  </si>
  <si>
    <t>-493.048448847335 180.655262905001 -165.619985516227</t>
  </si>
  <si>
    <t>-678.600975668678 326.010518849096 -106.230103052832</t>
  </si>
  <si>
    <t>-668.461097880909 305.991843751829 308.738581471824</t>
  </si>
  <si>
    <t>-634.554397550189 312.036589473795 770.777398848737</t>
  </si>
  <si>
    <t>-478.713708690351 308.229562077971 810.56436629111</t>
  </si>
  <si>
    <t>-639.53454076798 125.765029259921 -132.008110405653</t>
  </si>
  <si>
    <t>-555.101132098998 118.329850079551 274.831267359206</t>
  </si>
  <si>
    <t>-530.379328443181 52.4811874230643 733.849019584974</t>
  </si>
  <si>
    <t>-396.762263825536 69.5945296076363 821.811793207241</t>
  </si>
  <si>
    <t>9763-20170724T121039.939996000.bin</t>
  </si>
  <si>
    <t>-658.36443605879 226.64232197197 -117.297251698351</t>
  </si>
  <si>
    <t>-664.001496330209 240.861640533528 -226.949151846341</t>
  </si>
  <si>
    <t>-648.667022442727 265.574883270841 -315.15310880658</t>
  </si>
  <si>
    <t>-627.814111839038 292.375955677072 -391.866828005651</t>
  </si>
  <si>
    <t>-599.633319545886 323.362086720717 -464.556862977077</t>
  </si>
  <si>
    <t>-550.69052206916 372.83830826205 -565.560070965633</t>
  </si>
  <si>
    <t>-497.078195766073 403.928611422467 -613.511225935412</t>
  </si>
  <si>
    <t>-579.253039733021 379.780061822566 -510.639813194448</t>
  </si>
  <si>
    <t>-607.826335643901 514.710255864979 -437.726967036849</t>
  </si>
  <si>
    <t>-653.868006529988 495.531096381716 -160.074501563357</t>
  </si>
  <si>
    <t>-480.22088733026 341.310935975554 -156.704131296948</t>
  </si>
  <si>
    <t>-565.079406142443 322.476649873165 -531.841676404735</t>
  </si>
  <si>
    <t>-543.046546670041 170.820432708963 -561.082039142772</t>
  </si>
  <si>
    <t>-618.5374982271 55.9527246508706 -314.738487589143</t>
  </si>
  <si>
    <t>-493.450860652618 181.710907991163 -164.782352549022</t>
  </si>
  <si>
    <t>-677.508411622202 327.140953048108 -106.240467184416</t>
  </si>
  <si>
    <t>-667.713327140985 306.424677490018 308.702252626489</t>
  </si>
  <si>
    <t>-634.525854260678 311.677551647879 770.774971890214</t>
  </si>
  <si>
    <t>-478.722512512455 307.697320157366 810.691203959558</t>
  </si>
  <si>
    <t>-639.079894219261 126.633566905819 -131.700099118782</t>
  </si>
  <si>
    <t>-554.323451096572 118.999969591901 275.068506465853</t>
  </si>
  <si>
    <t>-530.25100752225 52.9766869703938 734.18966666067</t>
  </si>
  <si>
    <t>-396.666134529958 69.8120255637007 822.254942944884</t>
  </si>
  <si>
    <t>9763-20170724T121039.972081000.bin</t>
  </si>
  <si>
    <t>-657.702892028111 227.996895605963 -117.072602422223</t>
  </si>
  <si>
    <t>-663.610927555214 242.000901791371 -226.737940530457</t>
  </si>
  <si>
    <t>-648.413184080359 266.229201050289 -315.100000308678</t>
  </si>
  <si>
    <t>-627.645395732887 292.482500529574 -392.025851547124</t>
  </si>
  <si>
    <t>-599.508175722996 322.820992495466 -465.005472767981</t>
  </si>
  <si>
    <t>-550.581015634115 371.251373474867 -566.521788527105</t>
  </si>
  <si>
    <t>-497.003170836877 401.772370217797 -614.875577984759</t>
  </si>
  <si>
    <t>-579.012656385871 378.767720519193 -511.609134709453</t>
  </si>
  <si>
    <t>-607.000870099012 514.405597392079 -439.814701223158</t>
  </si>
  <si>
    <t>-652.905225366493 497.285877498727 -162.004958505929</t>
  </si>
  <si>
    <t>-479.151576511608 343.264398244322 -156.038197495695</t>
  </si>
  <si>
    <t>-565.086960271771 321.233426327327 -532.345360824061</t>
  </si>
  <si>
    <t>-543.713561014849 169.226702328869 -560.20695428473</t>
  </si>
  <si>
    <t>-619.235743866767 56.3726475151493 -312.944038732652</t>
  </si>
  <si>
    <t>-494.145159423148 183.17426623546 -163.873058617959</t>
  </si>
  <si>
    <t>-676.415068295557 328.555310188427 -106.180754510464</t>
  </si>
  <si>
    <t>-667.098904148454 307.0485377236 308.73281408834</t>
  </si>
  <si>
    <t>-634.492134749055 311.347894585386 770.801573560046</t>
  </si>
  <si>
    <t>-478.735271171312 307.13016276125 810.874322976145</t>
  </si>
  <si>
    <t>-638.890919334105 128.025935032721 -131.265774981635</t>
  </si>
  <si>
    <t>-553.537212974415 119.981080915027 275.370002543885</t>
  </si>
  <si>
    <t>-530.156489085626 53.3297722975642 734.536559879208</t>
  </si>
  <si>
    <t>-396.548590160719 69.6620737075864 822.661561930671</t>
  </si>
  <si>
    <t>9763-20170724T121040.038260900.bin</t>
  </si>
  <si>
    <t>-656.653962358207 231.537269589145 -116.44219175427</t>
  </si>
  <si>
    <t>-663.148644836557 245.142580379558 -226.124582038894</t>
  </si>
  <si>
    <t>-648.314606278379 268.338019675612 -314.824914464741</t>
  </si>
  <si>
    <t>-627.818178419448 293.409450156354 -392.216428947007</t>
  </si>
  <si>
    <t>-599.887096320804 322.338163426843 -465.844632758016</t>
  </si>
  <si>
    <t>-551.181492010922 368.484545357288 -568.524759096532</t>
  </si>
  <si>
    <t>-497.670116964684 397.83116320951 -617.67276830499</t>
  </si>
  <si>
    <t>-579.245397994004 377.244294924411 -513.607291845409</t>
  </si>
  <si>
    <t>-605.477726267325 514.241198072906 -443.773463016643</t>
  </si>
  <si>
    <t>-649.48627284204 502.782619213767 -165.366351635833</t>
  </si>
  <si>
    <t>-476.620514634159 348.056157687246 -154.157006653704</t>
  </si>
  <si>
    <t>-565.860649852558 319.22795043813 -533.331977642591</t>
  </si>
  <si>
    <t>-546.022668439434 166.461773413771 -558.068561438518</t>
  </si>
  <si>
    <t>-621.171488184871 58.3197384266132 -308.595908619903</t>
  </si>
  <si>
    <t>-495.535277356313 186.899251727878 -161.519996852508</t>
  </si>
  <si>
    <t>-674.35307775306 331.909756846418 -105.875049490948</t>
  </si>
  <si>
    <t>-666.237980106947 308.731657903404 308.973754363714</t>
  </si>
  <si>
    <t>-634.469918212428 310.730272457679 770.927181813303</t>
  </si>
  <si>
    <t>-478.778110178302 306.304542002467 811.229754936246</t>
  </si>
  <si>
    <t>-638.844596853598 131.727357788346 -130.260444508493</t>
  </si>
  <si>
    <t>-551.709927642723 123.121604223472 275.985848030316</t>
  </si>
  <si>
    <t>-530.066253509179 54.3839899539605 735.061289150258</t>
  </si>
  <si>
    <t>-396.346930719095 69.8128005099527 823.180017748381</t>
  </si>
  <si>
    <t>9763-20170724T121040.075359000.bin</t>
  </si>
  <si>
    <t>-656.421471788746 233.156968544135 -116.235230439418</t>
  </si>
  <si>
    <t>-663.227319944853 246.681180172284 -225.908677811857</t>
  </si>
  <si>
    <t>-648.543815567359 269.340816084232 -314.772475622573</t>
  </si>
  <si>
    <t>-628.138089033806 293.75714186401 -392.39713231838</t>
  </si>
  <si>
    <t>-600.250150172919 321.873574432097 -466.355636409726</t>
  </si>
  <si>
    <t>-551.553053429399 366.675133339651 -569.633578881519</t>
  </si>
  <si>
    <t>-498.014302846249 395.396767893589 -619.119780081882</t>
  </si>
  <si>
    <t>-579.523304879846 376.15693212755 -514.788327052564</t>
  </si>
  <si>
    <t>-605.091500153059 514.079938244644 -446.581214908005</t>
  </si>
  <si>
    <t>-646.541621224031 506.682251091669 -167.644394634213</t>
  </si>
  <si>
    <t>-475.284407153252 350.504143025042 -152.547053360426</t>
  </si>
  <si>
    <t>-566.318447007362 317.87647857764 -533.843922367441</t>
  </si>
  <si>
    <t>-547.160141460421 164.73127807993 -556.566825037939</t>
  </si>
  <si>
    <t>-622.022566857478 59.2816782266932 -305.858659629675</t>
  </si>
  <si>
    <t>-495.822315433218 188.613747425992 -159.92968349555</t>
  </si>
  <si>
    <t>-673.754319206525 333.520920957566 -105.730772407635</t>
  </si>
  <si>
    <t>-665.953495328395 309.529819305948 309.077811796539</t>
  </si>
  <si>
    <t>-634.479334653964 310.409966607772 770.993182998094</t>
  </si>
  <si>
    <t>-478.817826007165 305.856226909786 811.39833385921</t>
  </si>
  <si>
    <t>-639.0217255003 133.278388971182 -130.019105486999</t>
  </si>
  <si>
    <t>-550.910383713043 124.395162379525 276.010635895722</t>
  </si>
  <si>
    <t>-529.811602590695 54.825370511812 734.99853181208</t>
  </si>
  <si>
    <t>-396.214943036055 70.2291698642741 823.307536509645</t>
  </si>
  <si>
    <t>9763-20170724T121040.140560400.bin</t>
  </si>
  <si>
    <t>-657.126169232633 237.325995562985 -115.881387670698</t>
  </si>
  <si>
    <t>-664.39732953207 250.747338244131 -225.537591890409</t>
  </si>
  <si>
    <t>-649.946080000422 272.074015631609 -314.768696573526</t>
  </si>
  <si>
    <t>-629.681225275586 294.816615319281 -392.936851243465</t>
  </si>
  <si>
    <t>-601.857226200194 320.825126699904 -467.686300466748</t>
  </si>
  <si>
    <t>-553.158724536271 362.106850157756 -572.420535671652</t>
  </si>
  <si>
    <t>-499.708219033216 389.412154604728 -622.795577356802</t>
  </si>
  <si>
    <t>-581.042348131294 373.445627153393 -517.884378361434</t>
  </si>
  <si>
    <t>-606.046564205989 513.765047397054 -454.447720029497</t>
  </si>
  <si>
    <t>-639.862067891147 517.260578270932 -174.406860877948</t>
  </si>
  <si>
    <t>-473.853482549514 356.554239042857 -150.676405850261</t>
  </si>
  <si>
    <t>-568.012103496659 314.539793272378 -535.043735460068</t>
  </si>
  <si>
    <t>-549.520136712623 160.650733567124 -552.666895379248</t>
  </si>
  <si>
    <t>-625.304448376269 61.9803561468636 -299.4880878924</t>
  </si>
  <si>
    <t>-497.454861821829 192.402683731205 -155.985449862182</t>
  </si>
  <si>
    <t>-674.348457976341 337.545217869876 -105.435051340026</t>
  </si>
  <si>
    <t>-666.017078445853 311.683714009213 309.250860477189</t>
  </si>
  <si>
    <t>-634.59744660135 309.888242023852 771.096818101793</t>
  </si>
  <si>
    <t>-478.953368861181 305.180360724185 811.551708370015</t>
  </si>
  <si>
    <t>-639.89928454286 137.692455400877 -129.60484696561</t>
  </si>
  <si>
    <t>-549.520521470327 127.91607337741 275.905624211873</t>
  </si>
  <si>
    <t>-529.164386071547 56.1022881575182 734.592068171834</t>
  </si>
  <si>
    <t>-395.916453790707 70.5353769234478 823.589204295156</t>
  </si>
  <si>
    <t>9763-20170724T121040.207741000.bin</t>
  </si>
  <si>
    <t>-657.870495012378 243.359654299594 -114.935543758427</t>
  </si>
  <si>
    <t>-665.319928455386 256.201773459976 -224.649207947353</t>
  </si>
  <si>
    <t>-651.120131343355 275.621076703451 -314.354740555375</t>
  </si>
  <si>
    <t>-631.105464098622 296.088716096416 -393.213084912969</t>
  </si>
  <si>
    <t>-603.535924028378 319.305396369243 -468.96960137653</t>
  </si>
  <si>
    <t>-555.191528636216 355.972387907673 -575.568161076595</t>
  </si>
  <si>
    <t>-502.062800998854 381.247314320756 -627.324497258824</t>
  </si>
  <si>
    <t>-582.762859810819 369.695373004948 -521.422456263569</t>
  </si>
  <si>
    <t>-606.832443481736 512.772086018273 -464.069223616954</t>
  </si>
  <si>
    <t>-632.75415221103 529.360427817445 -183.656265015555</t>
  </si>
  <si>
    <t>-472.776528008483 363.639449890758 -153.785445476775</t>
  </si>
  <si>
    <t>-570.046435959016 310.071034591447 -536.164665748917</t>
  </si>
  <si>
    <t>-552.438717970113 155.477559097132 -547.453022129177</t>
  </si>
  <si>
    <t>-628.598370819592 64.4990461123625 -291.521169736163</t>
  </si>
  <si>
    <t>-498.558435031466 196.414014517387 -151.390322461471</t>
  </si>
  <si>
    <t>-675.500577743049 343.180939320443 -105.014386787354</t>
  </si>
  <si>
    <t>-667.317526457991 314.542039860439 309.491778611217</t>
  </si>
  <si>
    <t>-634.969154724651 309.629270717624 771.108790059611</t>
  </si>
  <si>
    <t>-479.266826810413 304.444851108023 811.280226763858</t>
  </si>
  <si>
    <t>-640.026935776636 144.152516723953 -128.217447536226</t>
  </si>
  <si>
    <t>-548.411084341735 133.70341242768 276.998459332919</t>
  </si>
  <si>
    <t>-529.427268439171 57.3281427388115 735.109398670524</t>
  </si>
  <si>
    <t>-395.951155934376 72.3156555670816 823.672115670617</t>
  </si>
  <si>
    <t>9763-20170724T121040.240829200.bin</t>
  </si>
  <si>
    <t>-657.451762021253 247.190519488327 -114.402671744687</t>
  </si>
  <si>
    <t>-665.018634568971 259.585196001432 -224.159650761809</t>
  </si>
  <si>
    <t>-651.013005414194 277.829180669349 -314.142123765042</t>
  </si>
  <si>
    <t>-631.20182678711 296.922233117707 -393.395621221022</t>
  </si>
  <si>
    <t>-603.852860400863 318.466095447577 -469.724029043142</t>
  </si>
  <si>
    <t>-555.836000075752 352.377372786213 -577.377711949866</t>
  </si>
  <si>
    <t>-502.832458644199 376.260047159568 -629.917842891405</t>
  </si>
  <si>
    <t>-583.090850339967 367.504961164879 -523.446576133186</t>
  </si>
  <si>
    <t>-606.367861467328 512.033695884717 -469.46392895992</t>
  </si>
  <si>
    <t>-628.724340069493 534.520554936898 -189.155088309333</t>
  </si>
  <si>
    <t>-471.289464633283 367.061637557117 -155.684024428111</t>
  </si>
  <si>
    <t>-570.719964317884 307.489654466519 -536.8339264661</t>
  </si>
  <si>
    <t>-553.815511827729 152.604579179038 -544.478915354942</t>
  </si>
  <si>
    <t>-629.670319036672 65.8048803464853 -287.009672542486</t>
  </si>
  <si>
    <t>-497.620239528937 198.459719304766 -149.481187159347</t>
  </si>
  <si>
    <t>-675.439654734439 346.618321623167 -104.866636023816</t>
  </si>
  <si>
    <t>-667.825005536984 316.511425852231 309.546411128257</t>
  </si>
  <si>
    <t>-635.290772559601 309.701240534522 771.067856241073</t>
  </si>
  <si>
    <t>-479.491102859717 304.272000652705 810.827296058164</t>
  </si>
  <si>
    <t>-639.071353633327 148.433148640866 -127.301402933365</t>
  </si>
  <si>
    <t>-547.699913842166 138.346121386661 277.978900108762</t>
  </si>
  <si>
    <t>-530.325474342355 59.1930738155536 735.841386922168</t>
  </si>
  <si>
    <t>-396.061119555243 73.1507907004398 823.374836459897</t>
  </si>
  <si>
    <t>9763-20170724T121040.275922300.bin</t>
  </si>
  <si>
    <t>-655.648373995613 251.90390116678 -113.862630871679</t>
  </si>
  <si>
    <t>-663.429825264355 263.789173263347 -223.661072323619</t>
  </si>
  <si>
    <t>-649.744560432602 280.738050215019 -313.945651979481</t>
  </si>
  <si>
    <t>-630.27056139412 298.327955953922 -393.629256018261</t>
  </si>
  <si>
    <t>-603.294792112041 318.052012339223 -470.579891719217</t>
  </si>
  <si>
    <t>-555.849421157698 348.974058332553 -579.381014766748</t>
  </si>
  <si>
    <t>-502.998827972 371.221458010489 -632.786008108541</t>
  </si>
  <si>
    <t>-582.590856951542 365.612125239759 -525.63799268057</t>
  </si>
  <si>
    <t>-604.887780905574 511.55914997774 -475.149442378786</t>
  </si>
  <si>
    <t>-623.529605087965 539.311331120968 -195.040780851925</t>
  </si>
  <si>
    <t>-467.978031000544 370.875616194504 -157.870832537337</t>
  </si>
  <si>
    <t>-570.745210187591 305.19946108151 -537.642178246536</t>
  </si>
  <si>
    <t>-554.855151593659 150.067760911883 -541.584176070695</t>
  </si>
  <si>
    <t>-629.785513694799 67.9675281791822 -282.309260711225</t>
  </si>
  <si>
    <t>-495.119386449639 201.338813900933 -148.04977005896</t>
  </si>
  <si>
    <t>-674.059015927735 350.653466112759 -104.760348561364</t>
  </si>
  <si>
    <t>-667.566973795441 319.182874570465 309.57053473762</t>
  </si>
  <si>
    <t>-635.622022488734 309.935651762406 770.99248851397</t>
  </si>
  <si>
    <t>-479.730275214092 304.175354009093 810.342289365376</t>
  </si>
  <si>
    <t>-636.418763061464 154.118349279186 -126.302087402941</t>
  </si>
  <si>
    <t>-545.986170318424 146.796173506138 279.248000607028</t>
  </si>
  <si>
    <t>-532.000843304058 64.2577000267031 736.814485985817</t>
  </si>
  <si>
    <t>-396.472792619226 76.1206075130276 822.693704556474</t>
  </si>
  <si>
    <t>9763-20170724T121040.341105000.bin</t>
  </si>
  <si>
    <t>-648.499660422541 271.961723594495 -113.693724495677</t>
  </si>
  <si>
    <t>-657.444655568081 282.72960148916 -223.518860091979</t>
  </si>
  <si>
    <t>-644.943866954702 297.143813096443 -314.413223685872</t>
  </si>
  <si>
    <t>-626.604997546908 311.824259500307 -394.950879594218</t>
  </si>
  <si>
    <t>-600.805401847334 328.031791390421 -473.116242063222</t>
  </si>
  <si>
    <t>-555.099842124972 353.170048409179 -584.129676450492</t>
  </si>
  <si>
    <t>-502.818074861358 371.697253454386 -639.479184723532</t>
  </si>
  <si>
    <t>-580.213414231959 372.709450032218 -530.578142499713</t>
  </si>
  <si>
    <t>-598.586553749834 520.880883902654 -485.408211835756</t>
  </si>
  <si>
    <t>-612.188996271729 556.204462282307 -205.862438752854</t>
  </si>
  <si>
    <t>-458.019162045743 387.83476812801 -163.062752678668</t>
  </si>
  <si>
    <t>-570.096645379345 311.569858459172 -540.25774809765</t>
  </si>
  <si>
    <t>-557.835026019119 156.039052490378 -537.687070250688</t>
  </si>
  <si>
    <t>-628.242823571167 84.4554370080855 -274.06393020641</t>
  </si>
  <si>
    <t>-487.443764388564 218.179454822289 -146.619451520472</t>
  </si>
  <si>
    <t>-668.649886504855 363.557868658662 -105.137924374772</t>
  </si>
  <si>
    <t>-664.201875654209 330.838399504514 309.123144680376</t>
  </si>
  <si>
    <t>-635.754999942596 310.997686100768 770.771908096011</t>
  </si>
  <si>
    <t>-479.852734692579 304.372627537797 809.943419033993</t>
  </si>
  <si>
    <t>-628.027540791228 182.971679415482 -125.701663549926</t>
  </si>
  <si>
    <t>-539.728070561243 185.981619343002 280.373150797435</t>
  </si>
  <si>
    <t>-547.229175060704 111.485865988349 736.986552571022</t>
  </si>
  <si>
    <t>-408.30905074685 114.991751601338 818.058825598573</t>
  </si>
  <si>
    <t>9763-20170724T121040.373190000.bin</t>
  </si>
  <si>
    <t>-645.096937752504 279.133976247304 -113.993640349724</t>
  </si>
  <si>
    <t>-655.17189004147 289.372553715052 -223.771441570677</t>
  </si>
  <si>
    <t>-643.60673610235 302.677957163515 -314.958291599094</t>
  </si>
  <si>
    <t>-626.095881295662 316.082114541972 -395.90173435448</t>
  </si>
  <si>
    <t>-601.095292037297 330.73057878489 -474.632549508041</t>
  </si>
  <si>
    <t>-556.516378705633 353.276167499409 -586.656271503841</t>
  </si>
  <si>
    <t>-504.62072326955 369.859630267691 -642.977267829907</t>
  </si>
  <si>
    <t>-580.561324152983 374.108825643423 -533.1019289203</t>
  </si>
  <si>
    <t>-595.953168876366 523.120530528641 -489.611928924944</t>
  </si>
  <si>
    <t>-607.865874745065 561.389933571399 -210.377086352089</t>
  </si>
  <si>
    <t>-453.983614042846 393.192338630568 -165.898831911342</t>
  </si>
  <si>
    <t>-571.593103475979 312.657841483677 -541.900646296261</t>
  </si>
  <si>
    <t>-561.85820222672 157.016556990503 -536.666579512595</t>
  </si>
  <si>
    <t>-629.053253478277 91.5688447687271 -270.621538198373</t>
  </si>
  <si>
    <t>-484.371937173951 224.135312421598 -146.35541918339</t>
  </si>
  <si>
    <t>-665.353405738172 368.150784985835 -105.462796454184</t>
  </si>
  <si>
    <t>-662.048639507249 335.349650010973 308.802521156226</t>
  </si>
  <si>
    <t>-635.600248934641 311.677950879454 770.638189824182</t>
  </si>
  <si>
    <t>-479.765583504602 304.59409219595 809.998050974397</t>
  </si>
  <si>
    <t>-625.091956911252 191.117508406785 -125.963572171602</t>
  </si>
  <si>
    <t>-539.483363681945 199.661174407591 280.60844672375</t>
  </si>
  <si>
    <t>-563.305623230177 128.954315751269 737.406282587582</t>
  </si>
  <si>
    <t>-422.985407352754 131.578608893995 816.06487634763</t>
  </si>
  <si>
    <t>9763-20170724T121040.444386200.bin</t>
  </si>
  <si>
    <t>-637.793334313954 282.586618370081 -114.187676291677</t>
  </si>
  <si>
    <t>-650.600748279288 291.544171367507 -223.792480329276</t>
  </si>
  <si>
    <t>-641.541504319554 302.725937050795 -315.546254251569</t>
  </si>
  <si>
    <t>-626.349076389491 313.763656357937 -397.311015001164</t>
  </si>
  <si>
    <t>-603.694283168134 325.578377054928 -477.219282220713</t>
  </si>
  <si>
    <t>-562.550011464251 343.458885772165 -591.378563650533</t>
  </si>
  <si>
    <t>-511.995860859451 356.2424966139 -649.868412524291</t>
  </si>
  <si>
    <t>-584.12415635556 366.569750600585 -537.706415866991</t>
  </si>
  <si>
    <t>-594.530279147017 517.182292844533 -498.297598269634</t>
  </si>
  <si>
    <t>-600.374725535549 560.373289243853 -219.588111081014</t>
  </si>
  <si>
    <t>-447.546845335805 391.80920564807 -172.915939130564</t>
  </si>
  <si>
    <t>-577.083366382632 304.656339136016 -544.866363949107</t>
  </si>
  <si>
    <t>-571.92405351454 149.046189127155 -535.149916702695</t>
  </si>
  <si>
    <t>-632.418383251517 95.777397756186 -264.814083540583</t>
  </si>
  <si>
    <t>-479.78065579121 225.424640875888 -147.162263056299</t>
  </si>
  <si>
    <t>-657.871658286036 370.972496824588 -106.036923962025</t>
  </si>
  <si>
    <t>-656.38637266862 338.077878189892 308.23151292693</t>
  </si>
  <si>
    <t>-634.859843036378 312.791989134711 770.531446366138</t>
  </si>
  <si>
    <t>-479.313701379766 305.410584372788 810.963297862936</t>
  </si>
  <si>
    <t>-618.23605487687 193.699162928912 -125.492507160113</t>
  </si>
  <si>
    <t>-545.424709187048 208.672018934168 283.380280629275</t>
  </si>
  <si>
    <t>-596.174993649845 146.916819140251 739.502582946001</t>
  </si>
  <si>
    <t>-455.488740293943 159.417289006624 816.541210200903</t>
  </si>
  <si>
    <t>9763-20170724T121040.503073700.bin</t>
  </si>
  <si>
    <t>-628.131824012529 281.050974583872 -112.264026768118</t>
  </si>
  <si>
    <t>-643.107805228989 287.476086775927 -221.771614099856</t>
  </si>
  <si>
    <t>-636.893349815361 296.197749428012 -314.027538495764</t>
  </si>
  <si>
    <t>-624.645460791289 304.87669328311 -396.567245801076</t>
  </si>
  <si>
    <t>-605.272233000975 314.19833312529 -477.65925078365</t>
  </si>
  <si>
    <t>-569.253439198287 328.290473255329 -594.059486234404</t>
  </si>
  <si>
    <t>-520.954579015863 338.07473969159 -654.983151107821</t>
  </si>
  <si>
    <t>-587.999888471778 353.199075032662 -540.130132933489</t>
  </si>
  <si>
    <t>-595.181556457513 504.868011771483 -504.479024986776</t>
  </si>
  <si>
    <t>-590.675328340585 550.97143987907 -226.211722845176</t>
  </si>
  <si>
    <t>-436.037560745047 384.386474308786 -178.409380362986</t>
  </si>
  <si>
    <t>-582.116473794437 291.014820231534 -545.838066424996</t>
  </si>
  <si>
    <t>-578.725904201177 135.596304506749 -532.347742266315</t>
  </si>
  <si>
    <t>-632.804011489154 89.0609911387915 -259.421832391235</t>
  </si>
  <si>
    <t>-477.143765204898 220.065973101073 -147.367886875954</t>
  </si>
  <si>
    <t>-648.02844893087 370.381323224087 -106.038687278279</t>
  </si>
  <si>
    <t>-649.628876911894 338.238070703306 308.288317753064</t>
  </si>
  <si>
    <t>-634.05662040741 313.574463022102 770.62130403348</t>
  </si>
  <si>
    <t>-478.833320138523 306.196711270463 812.276170509939</t>
  </si>
  <si>
    <t>-608.350381109161 190.656341922748 -121.851842051671</t>
  </si>
  <si>
    <t>-551.875272705847 212.104853541147 289.308864651109</t>
  </si>
  <si>
    <t>-622.345915990109 158.029487878347 743.921478335568</t>
  </si>
  <si>
    <t>-483.553686286814 181.175140495028 821.926796274845</t>
  </si>
  <si>
    <t>9763-20170724T121040.540611600.bin</t>
  </si>
  <si>
    <t>-622.738698701207 280.94107188975 -110.421952268766</t>
  </si>
  <si>
    <t>-638.414181268027 285.487271375318 -219.925939799595</t>
  </si>
  <si>
    <t>-633.648104117204 292.760446319988 -312.393282431146</t>
  </si>
  <si>
    <t>-623.034362823794 300.197175152938 -395.279795195745</t>
  </si>
  <si>
    <t>-605.598312417112 308.354706324903 -476.935103654849</t>
  </si>
  <si>
    <t>-572.717504195873 320.839489144322 -594.442106746777</t>
  </si>
  <si>
    <t>-525.733181377409 329.541692775754 -656.546512853715</t>
  </si>
  <si>
    <t>-589.938230567755 346.495489620635 -540.354611056654</t>
  </si>
  <si>
    <t>-596.120542880964 498.528058070054 -506.124037424486</t>
  </si>
  <si>
    <t>-584.620167337459 546.040026945464 -228.295082305861</t>
  </si>
  <si>
    <t>-427.509366596775 381.88294171206 -180.158007326793</t>
  </si>
  <si>
    <t>-584.352466885693 284.226777995065 -545.40740921145</t>
  </si>
  <si>
    <t>-580.975353027344 128.993109876716 -529.930918515917</t>
  </si>
  <si>
    <t>-630.690730183474 84.8835673111589 -255.775300525968</t>
  </si>
  <si>
    <t>-475.299904322788 218.354746565153 -146.287061993507</t>
  </si>
  <si>
    <t>-642.93707781292 370.735261708473 -105.76424330801</t>
  </si>
  <si>
    <t>-646.059539426778 338.848044218732 308.573895890727</t>
  </si>
  <si>
    <t>-633.718634945024 313.721583548019 770.740431539686</t>
  </si>
  <si>
    <t>-478.642192209972 306.314898283847 812.933551767688</t>
  </si>
  <si>
    <t>-602.458433343984 190.352584317374 -118.644811561447</t>
  </si>
  <si>
    <t>-552.830813481518 214.016973902205 293.277153055227</t>
  </si>
  <si>
    <t>-633.062764451473 161.314497338523 746.439446707598</t>
  </si>
  <si>
    <t>-494.64305224061 185.593006389111 824.761370383443</t>
  </si>
  <si>
    <t>9763-20170724T121040.573699800.bin</t>
  </si>
  <si>
    <t>-617.416304531482 281.597976933658 -108.370579296748</t>
  </si>
  <si>
    <t>-633.694708745316 283.799247019898 -217.858811106149</t>
  </si>
  <si>
    <t>-630.430270209373 289.379362171337 -310.508847402462</t>
  </si>
  <si>
    <t>-621.552576141725 295.421113791861 -393.712272229093</t>
  </si>
  <si>
    <t>-606.209448700474 302.336481374734 -475.900566477559</t>
  </si>
  <si>
    <t>-576.752074218933 313.188630107461 -594.472956230761</t>
  </si>
  <si>
    <t>-531.088948574267 321.02747280008 -657.66827509537</t>
  </si>
  <si>
    <t>-592.439737301823 339.590761912887 -540.278371065579</t>
  </si>
  <si>
    <t>-598.065751777163 491.96814896078 -507.504684475773</t>
  </si>
  <si>
    <t>-578.582423108761 540.952851732793 -230.377451752972</t>
  </si>
  <si>
    <t>-418.532073754449 379.760955921272 -181.905005818237</t>
  </si>
  <si>
    <t>-586.91579792809 277.262489288059 -544.610473688698</t>
  </si>
  <si>
    <t>-582.960106335194 122.286278928665 -526.914550981122</t>
  </si>
  <si>
    <t>-627.626883143764 81.0834544675099 -251.440795808138</t>
  </si>
  <si>
    <t>-473.015262238843 217.460575051492 -144.45974797761</t>
  </si>
  <si>
    <t>-638.017437143634 371.605882387529 -105.529462005727</t>
  </si>
  <si>
    <t>-642.647407396431 340.094316846909 308.823286943819</t>
  </si>
  <si>
    <t>-633.410909429194 313.798650131209 770.864808379447</t>
  </si>
  <si>
    <t>-478.485789921744 306.22716296127 813.581167711926</t>
  </si>
  <si>
    <t>-596.651248890275 190.438399295396 -115.038443747061</t>
  </si>
  <si>
    <t>-553.136069997671 215.381364690897 297.498657513337</t>
  </si>
  <si>
    <t>-636.238229597158 164.880718519732 750.258896070259</t>
  </si>
  <si>
    <t>-496.161611672059 187.35498895425 826.135636280755</t>
  </si>
  <si>
    <t>9763-20170724T121040.641884600.bin</t>
  </si>
  <si>
    <t>-608.97375297107 282.256516751836 -105.357110043833</t>
  </si>
  <si>
    <t>-626.439280748869 279.920210171208 -214.659366560215</t>
  </si>
  <si>
    <t>-626.03530894859 281.884826032959 -307.513023725514</t>
  </si>
  <si>
    <t>-620.466141139716 284.795338717961 -391.171104871917</t>
  </si>
  <si>
    <t>-609.125379652138 288.761265955953 -474.199890514087</t>
  </si>
  <si>
    <t>-586.23990704923 295.540702000437 -594.512966663576</t>
  </si>
  <si>
    <t>-542.804913519731 301.846879157067 -659.426952520294</t>
  </si>
  <si>
    <t>-599.2562456665 323.763012459483 -540.528490016263</t>
  </si>
  <si>
    <t>-605.371195235134 477.087835852489 -511.97939670801</t>
  </si>
  <si>
    <t>-569.41105221046 528.346120259826 -236.919280830596</t>
  </si>
  <si>
    <t>-402.283179228161 375.230005469028 -186.201226159332</t>
  </si>
  <si>
    <t>-593.307501037947 261.368680897471 -542.912693961249</t>
  </si>
  <si>
    <t>-586.685467058912 107.41296646266 -519.091761742038</t>
  </si>
  <si>
    <t>-621.747599988189 74.413980011735 -241.134305244256</t>
  </si>
  <si>
    <t>-468.469991064022 216.687335814178 -140.075876040417</t>
  </si>
  <si>
    <t>-630.655766265866 372.227972060038 -105.535895226483</t>
  </si>
  <si>
    <t>-635.648557510949 342.191121372382 308.922187305908</t>
  </si>
  <si>
    <t>-632.778987205903 313.887731965034 771.023068509497</t>
  </si>
  <si>
    <t>-478.178176662109 305.634896634017 814.775739044185</t>
  </si>
  <si>
    <t>-587.065769943528 192.577820387753 -108.750061231701</t>
  </si>
  <si>
    <t>-547.248578273772 215.094699145738 304.299751787339</t>
  </si>
  <si>
    <t>-629.778771659377 161.286547045212 757.90523498179</t>
  </si>
  <si>
    <t>-482.603514106558 182.732340481634 819.25127354289</t>
  </si>
  <si>
    <t>9763-20170724T121040.707741900.bin</t>
  </si>
  <si>
    <t>-606.449545506179 277.306356890783 -104.613801076905</t>
  </si>
  <si>
    <t>-625.335077349704 272.517853215966 -213.599661800362</t>
  </si>
  <si>
    <t>-627.120336079865 271.627122054419 -306.453489536038</t>
  </si>
  <si>
    <t>-623.924476271757 271.624181672477 -390.28630710347</t>
  </si>
  <si>
    <t>-615.34751759748 272.361420781186 -473.736920733318</t>
  </si>
  <si>
    <t>-596.919353678208 274.083320029271 -594.990271991781</t>
  </si>
  <si>
    <t>-554.926492944698 278.467323532662 -661.002239934583</t>
  </si>
  <si>
    <t>-608.293781209894 304.516218560551 -541.842278295081</t>
  </si>
  <si>
    <t>-615.686719681743 458.780894144469 -519.716651067469</t>
  </si>
  <si>
    <t>-565.917859549283 508.681185247044 -246.565348315893</t>
  </si>
  <si>
    <t>-391.172797952333 365.585721274642 -192.377054575924</t>
  </si>
  <si>
    <t>-601.717082116547 242.13974083189 -541.728507430095</t>
  </si>
  <si>
    <t>-592.515868286081 89.3884590815787 -511.572759102483</t>
  </si>
  <si>
    <t>-617.11892626826 64.7555822551062 -231.632639378468</t>
  </si>
  <si>
    <t>-464.647794273887 213.131276990708 -138.435544386361</t>
  </si>
  <si>
    <t>-631.168998764752 366.929938148761 -105.92597765552</t>
  </si>
  <si>
    <t>-629.493784165811 339.753895112343 308.756114762255</t>
  </si>
  <si>
    <t>-631.826337309903 313.669137697378 771.215631012542</t>
  </si>
  <si>
    <t>-477.639774492708 305.502914432983 816.422330946268</t>
  </si>
  <si>
    <t>-582.526768445188 188.138093968185 -106.505658422642</t>
  </si>
  <si>
    <t>-544.946261823529 212.647014687363 306.640329598981</t>
  </si>
  <si>
    <t>-629.294171851937 156.357503493934 757.816073181337</t>
  </si>
  <si>
    <t>-478.277393620956 177.523224325173 809.097555025327</t>
  </si>
  <si>
    <t>9763-20170724T121040.740830100.bin</t>
  </si>
  <si>
    <t>-607.627871856183 274.996484360796 -104.397844808407</t>
  </si>
  <si>
    <t>-626.944197859115 269.230660667588 -213.260733341932</t>
  </si>
  <si>
    <t>-629.468125003625 267.145299842703 -306.078402526402</t>
  </si>
  <si>
    <t>-627.088952225401 265.886430725077 -389.928874983811</t>
  </si>
  <si>
    <t>-619.479655617503 265.194033437083 -473.473765191673</t>
  </si>
  <si>
    <t>-602.630409668097 264.630412540582 -594.967421388148</t>
  </si>
  <si>
    <t>-561.376519721748 267.954077822522 -661.505233004174</t>
  </si>
  <si>
    <t>-613.564475526096 296.031904846748 -542.292570187535</t>
  </si>
  <si>
    <t>-622.159014120401 450.632627385005 -523.414579106877</t>
  </si>
  <si>
    <t>-566.56898548969 500.774356986045 -251.432676000745</t>
  </si>
  <si>
    <t>-388.451336259446 362.592582907419 -195.500160077283</t>
  </si>
  <si>
    <t>-606.483001566239 233.723401385484 -541.02149224847</t>
  </si>
  <si>
    <t>-595.973746317523 81.5577053707657 -508.348700564434</t>
  </si>
  <si>
    <t>-615.78525963726 60.8628311305279 -227.710578892083</t>
  </si>
  <si>
    <t>-463.878939328536 212.37466896545 -138.732042785552</t>
  </si>
  <si>
    <t>-634.404994771617 363.712186991001 -105.942853681358</t>
  </si>
  <si>
    <t>-628.270321152284 337.979620445543 308.789361350612</t>
  </si>
  <si>
    <t>-631.537068885601 313.443534804346 771.322757754696</t>
  </si>
  <si>
    <t>-477.478546660474 305.381344010911 816.982229103921</t>
  </si>
  <si>
    <t>-581.524066356329 187.119539537392 -106.220518297107</t>
  </si>
  <si>
    <t>-546.858627555613 209.948852918799 307.276406850945</t>
  </si>
  <si>
    <t>-629.99220879601 155.693291502198 758.480299473081</t>
  </si>
  <si>
    <t>-478.198994753321 177.805032312074 806.995530219113</t>
  </si>
  <si>
    <t>9763-20170724T121040.772915400.bin</t>
  </si>
  <si>
    <t>-610.852359444238 274.400938548468 -104.481458224721</t>
  </si>
  <si>
    <t>-630.390884338947 267.545648333306 -213.241625939299</t>
  </si>
  <si>
    <t>-633.322973660713 264.281592436872 -306.013203850567</t>
  </si>
  <si>
    <t>-631.398557346692 261.818418913889 -389.848565009837</t>
  </si>
  <si>
    <t>-624.333851355596 259.78649177452 -473.419432211104</t>
  </si>
  <si>
    <t>-608.379883433485 257.110317649057 -595.005807416601</t>
  </si>
  <si>
    <t>-567.681265934841 259.409604281937 -661.927698419611</t>
  </si>
  <si>
    <t>-619.338176833798 289.371706572669 -542.858397790464</t>
  </si>
  <si>
    <t>-630.042467380381 444.162279850841 -526.944468694421</t>
  </si>
  <si>
    <t>-568.037009421489 495.88667221046 -256.651226999854</t>
  </si>
  <si>
    <t>-387.331351766877 361.813955521006 -199.044846990811</t>
  </si>
  <si>
    <t>-611.422608555399 227.197246206651 -540.451196857327</t>
  </si>
  <si>
    <t>-599.062448962086 75.7478578119585 -505.014356909112</t>
  </si>
  <si>
    <t>-615.610763148891 59.8251338917871 -223.853877913722</t>
  </si>
  <si>
    <t>-464.254328377695 214.261547033759 -139.06561535869</t>
  </si>
  <si>
    <t>-639.686674479021 361.285140936077 -106.124300680876</t>
  </si>
  <si>
    <t>-628.960892290166 337.048913489179 308.604740021306</t>
  </si>
  <si>
    <t>-631.553612202943 313.13009176689 771.298854010245</t>
  </si>
  <si>
    <t>-477.501611191813 305.194906273746 817.002694856089</t>
  </si>
  <si>
    <t>-582.450059081222 188.277994095494 -106.635401441407</t>
  </si>
  <si>
    <t>-551.79405749637 207.394388600809 307.366194075408</t>
  </si>
  <si>
    <t>-631.495655515825 156.289572468323 759.148983872296</t>
  </si>
  <si>
    <t>-479.231949537289 179.768326597127 805.499061158682</t>
  </si>
  <si>
    <t>9763-20170724T121040.842036500.bin</t>
  </si>
  <si>
    <t>-619.404427473722 272.37186973119 -105.546851920658</t>
  </si>
  <si>
    <t>-638.674409339782 263.612109176549 -214.218106061406</t>
  </si>
  <si>
    <t>-641.639465873707 257.928337848117 -306.871914100326</t>
  </si>
  <si>
    <t>-639.856016437484 252.887000390559 -390.594936917903</t>
  </si>
  <si>
    <t>-633.063046908895 247.901376013324 -474.064287180907</t>
  </si>
  <si>
    <t>-617.661933679024 240.488074110111 -595.525230667027</t>
  </si>
  <si>
    <t>-577.58881732578 240.708029396234 -662.862495594636</t>
  </si>
  <si>
    <t>-629.481824344067 274.587917006389 -544.75393788646</t>
  </si>
  <si>
    <t>-645.62393881 429.542706436306 -535.440559099119</t>
  </si>
  <si>
    <t>-572.636902775367 482.966749355735 -268.237792974835</t>
  </si>
  <si>
    <t>-388.124681927627 356.722278274017 -205.260664639117</t>
  </si>
  <si>
    <t>-619.3577526225 212.894288914745 -539.70465244813</t>
  </si>
  <si>
    <t>-601.468620696763 63.7762916734971 -497.706934189256</t>
  </si>
  <si>
    <t>-617.168008816054 60.1103272937139 -216.07113691901</t>
  </si>
  <si>
    <t>-467.493201305147 219.515004260864 -137.737124475864</t>
  </si>
  <si>
    <t>-652.790167600918 356.322757143113 -107.396883800596</t>
  </si>
  <si>
    <t>-633.041810252782 335.33719122918 307.177921380227</t>
  </si>
  <si>
    <t>-632.005751454363 313.346250353176 770.716140623705</t>
  </si>
  <si>
    <t>-477.735971609402 305.832406723156 815.751570454147</t>
  </si>
  <si>
    <t>-585.940725127815 188.366449602593 -107.385762527755</t>
  </si>
  <si>
    <t>-561.091243717817 200.426626067496 307.270230076312</t>
  </si>
  <si>
    <t>-631.821719254987 156.508016964199 761.394770368808</t>
  </si>
  <si>
    <t>-479.679127568433 181.964571525916 807.093896674493</t>
  </si>
  <si>
    <t>9763-20170724T121040.906758300.bin</t>
  </si>
  <si>
    <t>-629.610786722715 270.736683537964 -106.033850986389</t>
  </si>
  <si>
    <t>-647.235923054641 260.274214976518 -214.833603186228</t>
  </si>
  <si>
    <t>-649.217355937571 252.163873845449 -307.332909342613</t>
  </si>
  <si>
    <t>-646.728568859614 244.455432878635 -390.834640411021</t>
  </si>
  <si>
    <t>-639.444490022157 236.333324235541 -474.015737441091</t>
  </si>
  <si>
    <t>-623.583870569039 223.804364805199 -594.996666369596</t>
  </si>
  <si>
    <t>-583.442712773038 221.660185821065 -662.259657022526</t>
  </si>
  <si>
    <t>-636.314783102686 259.877019235556 -545.834332314729</t>
  </si>
  <si>
    <t>-656.483576661123 414.583198202636 -543.831142744101</t>
  </si>
  <si>
    <t>-577.550239114327 467.366774511127 -278.196035414455</t>
  </si>
  <si>
    <t>-389.447744265722 348.045337047926 -212.405811072202</t>
  </si>
  <si>
    <t>-624.771924672094 198.727069021397 -537.988367332161</t>
  </si>
  <si>
    <t>-602.89969435106 52.2522898417958 -489.010103038582</t>
  </si>
  <si>
    <t>-617.770698208524 58.7746949372306 -207.38109650729</t>
  </si>
  <si>
    <t>-471.792715852253 223.498619928288 -133.185610627425</t>
  </si>
  <si>
    <t>-667.550112045043 353.130621412567 -108.528466747566</t>
  </si>
  <si>
    <t>-637.738783022932 335.986894253114 305.621207581906</t>
  </si>
  <si>
    <t>-632.410653707635 315.368319953625 769.824313627855</t>
  </si>
  <si>
    <t>-478.014265001051 307.294570127761 814.325778179751</t>
  </si>
  <si>
    <t>-591.423182813615 187.961313832244 -106.564354412461</t>
  </si>
  <si>
    <t>-566.56975489334 196.324690841881 308.182541496326</t>
  </si>
  <si>
    <t>-631.365354565106 156.4615312075 764.163634928485</t>
  </si>
  <si>
    <t>-479.593691756661 183.134399289742 810.399433799461</t>
  </si>
  <si>
    <t>9763-20170724T121040.938842900.bin</t>
  </si>
  <si>
    <t>-633.749363897141 269.725808533862 -105.869081858978</t>
  </si>
  <si>
    <t>-650.37127798763 258.197271990855 -214.718916928684</t>
  </si>
  <si>
    <t>-651.706400566552 248.906785984057 -307.118894786312</t>
  </si>
  <si>
    <t>-648.722120565404 239.985499187589 -390.483340038061</t>
  </si>
  <si>
    <t>-641.043835558026 230.505082781354 -473.48511718325</t>
  </si>
  <si>
    <t>-624.728299005871 215.823010951113 -594.163147074776</t>
  </si>
  <si>
    <t>-584.451023989035 212.62361907909 -661.302623934479</t>
  </si>
  <si>
    <t>-637.861654912808 252.719500425771 -545.723576959903</t>
  </si>
  <si>
    <t>-659.446748489425 407.235233159491 -546.682901958533</t>
  </si>
  <si>
    <t>-578.034828795717 460.358729337067 -281.865035636396</t>
  </si>
  <si>
    <t>-388.889906730206 343.7611380626 -214.206216196625</t>
  </si>
  <si>
    <t>-625.913250191583 191.81096812237 -536.697857332595</t>
  </si>
  <si>
    <t>-602.78131923316 46.5242824320403 -484.804551660367</t>
  </si>
  <si>
    <t>-617.998406727059 56.0742024602675 -203.280368193888</t>
  </si>
  <si>
    <t>-473.856180179704 223.240603238328 -130.982906594243</t>
  </si>
  <si>
    <t>-673.262490919709 351.44841388815 -109.12009373317</t>
  </si>
  <si>
    <t>-639.829996016028 336.757974436212 304.847373173374</t>
  </si>
  <si>
    <t>-632.915233771324 317.412176847834 769.26107344334</t>
  </si>
  <si>
    <t>-478.449838539445 308.039978436826 813.265846295218</t>
  </si>
  <si>
    <t>-593.637921091271 187.017935777671 -105.547149703868</t>
  </si>
  <si>
    <t>-568.396260977161 196.746333955245 309.146503812476</t>
  </si>
  <si>
    <t>-631.258771868867 156.54520844117 765.540637912738</t>
  </si>
  <si>
    <t>-479.635679011229 183.950065629444 811.83575778353</t>
  </si>
  <si>
    <t>9763-20170724T121041.009041200.bin</t>
  </si>
  <si>
    <t>-639.697357383836 267.542037355022 -103.729825871944</t>
  </si>
  <si>
    <t>-654.422068668344 254.117474687165 -212.635527899728</t>
  </si>
  <si>
    <t>-654.409217131504 243.176667221286 -304.864301378079</t>
  </si>
  <si>
    <t>-650.309729113473 232.698064600624 -387.999874487541</t>
  </si>
  <si>
    <t>-641.632809853438 221.59171024557 -470.701053071017</t>
  </si>
  <si>
    <t>-623.995212746124 204.445586863267 -590.867115697733</t>
  </si>
  <si>
    <t>-583.316771182991 199.823252131148 -657.68103114559</t>
  </si>
  <si>
    <t>-637.939227092471 242.261641800681 -543.37235938689</t>
  </si>
  <si>
    <t>-661.775235135661 396.323053133211 -548.142452186667</t>
  </si>
  <si>
    <t>-574.426468179036 450.890667562915 -285.51888778273</t>
  </si>
  <si>
    <t>-384.402784290386 338.10131909242 -213.978277131259</t>
  </si>
  <si>
    <t>-625.529662589603 181.676612567988 -532.906310058728</t>
  </si>
  <si>
    <t>-601.25958152195 37.4599801880008 -478.411070927655</t>
  </si>
  <si>
    <t>-620.146122541879 49.4122442425241 -197.201207379454</t>
  </si>
  <si>
    <t>-477.154954771111 218.689934846554 -127.5798372513</t>
  </si>
  <si>
    <t>-681.362352399869 347.511583570459 -109.263221154535</t>
  </si>
  <si>
    <t>-640.026814178312 339.757676951933 304.178179295214</t>
  </si>
  <si>
    <t>-641.364273224904 328.587799699421 767.651149569912</t>
  </si>
  <si>
    <t>-487.267165731642 311.646753916095 810.673102662166</t>
  </si>
  <si>
    <t>-597.891605977373 186.666884346236 -101.293944301422</t>
  </si>
  <si>
    <t>-572.981271141408 198.979132239655 313.351080328133</t>
  </si>
  <si>
    <t>-631.360599750288 157.079682075479 770.771261531759</t>
  </si>
  <si>
    <t>-479.859691638068 185.930588676114 816.585146377674</t>
  </si>
  <si>
    <t>9763-20170724T121041.040122000.bin</t>
  </si>
  <si>
    <t>-644.185168611898 268.892667707129 -103.589060401969</t>
  </si>
  <si>
    <t>-658.17261459934 254.881839467962 -212.518124933574</t>
  </si>
  <si>
    <t>-657.6163291611 243.543035023973 -304.697035674133</t>
  </si>
  <si>
    <t>-653.054443213623 232.738150661581 -387.766759073833</t>
  </si>
  <si>
    <t>-643.944194965865 221.340170220418 -470.381758336452</t>
  </si>
  <si>
    <t>-625.704419251833 203.805670703773 -590.401645581705</t>
  </si>
  <si>
    <t>-584.929932148487 198.928608820248 -657.138901227173</t>
  </si>
  <si>
    <t>-639.966476490077 241.756936919819 -543.109595006468</t>
  </si>
  <si>
    <t>-664.316849093805 395.739253824696 -548.655183109137</t>
  </si>
  <si>
    <t>-574.020106400843 450.745168013746 -287.122410874368</t>
  </si>
  <si>
    <t>-384.045440714657 339.234063459089 -213.47825348592</t>
  </si>
  <si>
    <t>-627.449247094936 181.24250356749 -532.366303955802</t>
  </si>
  <si>
    <t>-603.026690377684 37.21314150424 -477.560238841018</t>
  </si>
  <si>
    <t>-624.812694439336 49.1370975461323 -196.558709951889</t>
  </si>
  <si>
    <t>-480.093204283116 217.330238656482 -127.887186503525</t>
  </si>
  <si>
    <t>-688.056388464472 349.776993560652 -110.176185074663</t>
  </si>
  <si>
    <t>-641.971669522368 347.043049901047 302.82661931099</t>
  </si>
  <si>
    <t>-654.713515322707 344.220963037586 764.883531472111</t>
  </si>
  <si>
    <t>-502.383156900214 322.210141705697 811.732337182769</t>
  </si>
  <si>
    <t>-601.352438935165 187.540178146288 -100.501077353792</t>
  </si>
  <si>
    <t>-577.166731430776 200.031812816413 314.181504961124</t>
  </si>
  <si>
    <t>-631.39781543342 157.222260982049 771.979285653628</t>
  </si>
  <si>
    <t>-479.78471421751 185.749096006107 817.624698972414</t>
  </si>
  <si>
    <t>9763-20170724T121041.103816300.bin</t>
  </si>
  <si>
    <t>-651.186413961097 271.823996746296 -104.179245447042</t>
  </si>
  <si>
    <t>-664.035669504751 257.089917848793 -213.153150725065</t>
  </si>
  <si>
    <t>-662.897219020383 245.41459479176 -305.284564187851</t>
  </si>
  <si>
    <t>-657.955750136936 234.437696176791 -388.310080923367</t>
  </si>
  <si>
    <t>-648.602042293082 223.002668954101 -470.892729634955</t>
  </si>
  <si>
    <t>-630.147286737336 205.566987493372 -590.894195146418</t>
  </si>
  <si>
    <t>-589.593497896764 200.59120290866 -657.758538450304</t>
  </si>
  <si>
    <t>-644.179834058927 243.549050798428 -543.558255961764</t>
  </si>
  <si>
    <t>-668.173464907083 397.615281551224 -548.751814550682</t>
  </si>
  <si>
    <t>-573.705561357402 451.688326230578 -288.50090790277</t>
  </si>
  <si>
    <t>-385.662090351782 341.829065794906 -207.759704364155</t>
  </si>
  <si>
    <t>-632.310405481137 182.885846313018 -532.918820248068</t>
  </si>
  <si>
    <t>-609.647410424353 38.3257040787041 -478.719596316244</t>
  </si>
  <si>
    <t>-637.26449798055 49.2813077002261 -198.191750791956</t>
  </si>
  <si>
    <t>-484.657126830465 211.119556708799 -131.349843661601</t>
  </si>
  <si>
    <t>-694.567772986269 353.697687969828 -111.643664241678</t>
  </si>
  <si>
    <t>-649.653398885282 368.268859410269 301.240085086615</t>
  </si>
  <si>
    <t>-673.888400064039 389.548446212405 762.906873936146</t>
  </si>
  <si>
    <t>-524.881738655258 365.036275611951 818.404548689776</t>
  </si>
  <si>
    <t>-608.24857979543 189.510516414904 -100.244430841146</t>
  </si>
  <si>
    <t>-587.515060983977 197.668877963279 314.732863523118</t>
  </si>
  <si>
    <t>-630.695085820099 157.359521899772 773.593662473005</t>
  </si>
  <si>
    <t>-479.655693378403 187.144758579528 820.324275597964</t>
  </si>
  <si>
    <t>9763-20170724T121041.137409400.bin</t>
  </si>
  <si>
    <t>-653.667316713582 273.646334945382 -104.796822110022</t>
  </si>
  <si>
    <t>-665.832229695513 258.865720259342 -213.842865159941</t>
  </si>
  <si>
    <t>-664.411000681235 247.387755882137 -305.995330986208</t>
  </si>
  <si>
    <t>-659.327151197791 236.697055352645 -389.049426216804</t>
  </si>
  <si>
    <t>-649.935728597431 225.650362986987 -471.680504682732</t>
  </si>
  <si>
    <t>-631.533777825069 208.894796866491 -591.787020056122</t>
  </si>
  <si>
    <t>-591.214292286448 204.102301723093 -658.806364046995</t>
  </si>
  <si>
    <t>-645.120965917042 246.696957338429 -544.177935444784</t>
  </si>
  <si>
    <t>-667.369461445307 401.02978185301 -548.111361054972</t>
  </si>
  <si>
    <t>-572.920259384351 454.413386157737 -287.711503243575</t>
  </si>
  <si>
    <t>-385.791024663309 345.684070961037 -203.39592719616</t>
  </si>
  <si>
    <t>-634.095821735097 185.796954434552 -533.99279747434</t>
  </si>
  <si>
    <t>-613.792213466741 40.3808147122766 -481.156407842147</t>
  </si>
  <si>
    <t>-643.251744010859 48.7328744123768 -200.726293145539</t>
  </si>
  <si>
    <t>-485.958416443039 206.124907233364 -134.12975797487</t>
  </si>
  <si>
    <t>-695.922351366945 356.012607475084 -112.60029800405</t>
  </si>
  <si>
    <t>-655.310866670881 380.389264087128 300.266640488477</t>
  </si>
  <si>
    <t>-680.43923750729 418.72939308502 761.218775293576</t>
  </si>
  <si>
    <t>-532.848723414162 393.794422022587 820.202680747619</t>
  </si>
  <si>
    <t>-611.438330761448 190.921899177551 -100.5628062345</t>
  </si>
  <si>
    <t>-594.197277306842 195.210590790476 314.632273603618</t>
  </si>
  <si>
    <t>-630.345013054726 157.323728370798 774.211422285759</t>
  </si>
  <si>
    <t>-479.636952587524 187.899973582478 821.497977848533</t>
  </si>
  <si>
    <t>9763-20170724T121041.175510000.bin</t>
  </si>
  <si>
    <t>-656.457397424129 276.031904021068 -105.431212598446</t>
  </si>
  <si>
    <t>-667.852407794808 261.37477889512 -214.577121319445</t>
  </si>
  <si>
    <t>-666.064853059501 250.319718789867 -306.774826289933</t>
  </si>
  <si>
    <t>-660.755633064995 240.147249443754 -389.880115161701</t>
  </si>
  <si>
    <t>-651.234464851221 229.743673830726 -472.579688716985</t>
  </si>
  <si>
    <t>-632.740035413166 214.0618229892 -592.816935462926</t>
  </si>
  <si>
    <t>-592.646251571349 209.556227251347 -659.99129988327</t>
  </si>
  <si>
    <t>-645.81474621592 251.542400685788 -544.811655179743</t>
  </si>
  <si>
    <t>-665.414976661422 406.277419857608 -546.903656135509</t>
  </si>
  <si>
    <t>-572.692087077604 459.911464605994 -285.93532999395</t>
  </si>
  <si>
    <t>-386.436069570102 351.781761849636 -198.957191170522</t>
  </si>
  <si>
    <t>-635.895687963264 190.343453086201 -535.304126749892</t>
  </si>
  <si>
    <t>-618.499688172108 43.8629440115826 -484.458531402638</t>
  </si>
  <si>
    <t>-650.36612723999 49.2643545486669 -204.21952035778</t>
  </si>
  <si>
    <t>-487.839902497426 201.208374748745 -137.535261592924</t>
  </si>
  <si>
    <t>-697.962940961128 358.666902407984 -113.57435683143</t>
  </si>
  <si>
    <t>-659.712235301704 393.807298683269 298.741853232075</t>
  </si>
  <si>
    <t>-684.199546193369 448.266678524374 758.385135622447</t>
  </si>
  <si>
    <t>-537.916465491084 423.014281538168 820.412465700218</t>
  </si>
  <si>
    <t>-615.193367883813 192.773409955619 -100.964848033378</t>
  </si>
  <si>
    <t>-602.006089422003 192.614138372318 314.400925405503</t>
  </si>
  <si>
    <t>-630.150833265526 157.255220836194 774.646192300211</t>
  </si>
  <si>
    <t>-479.734077878395 188.775410111105 822.23934094056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</si>
</sst>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19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f>-779.337430308096 -15.9627128458635 -526.276474064197</f>
        <v>-1321.5766172181566</v>
      </c>
      <c r="O1">
        <f>-798.762916949554 -167.965789626275 -497.061468116248</f>
        <v>-1463.790174692077</v>
      </c>
      <c r="P1">
        <f>-832.082285061037 -199.596188896265 -218.730975438398</f>
        <v>-1250.4094493957</v>
      </c>
      <c r="Q1">
        <f>-624.627187418948 -96.1699933050272 -233.357134715515</f>
        <v>-954.15431543949023</v>
      </c>
      <c r="R1" t="s">
        <v>12</v>
      </c>
      <c r="S1" t="s">
        <v>13</v>
      </c>
      <c r="T1" t="s">
        <v>14</v>
      </c>
      <c r="U1" t="s">
        <v>15</v>
      </c>
      <c r="V1">
        <f>-721.966178073671 -63.0567098190297 -90.3561543218404</f>
        <v>-875.37904221454119</v>
      </c>
      <c r="W1" t="s">
        <v>16</v>
      </c>
      <c r="X1" t="s">
        <v>17</v>
      </c>
      <c r="Y1" t="s">
        <v>18</v>
      </c>
    </row>
    <row r="2" spans="1:25" x14ac:dyDescent="0.3">
      <c r="A2">
        <v>50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>
        <f>-779.980595404086 -16.4038578157708 -526.277075141327</f>
        <v>-1322.6615283611839</v>
      </c>
      <c r="O2">
        <f>-799.48657131398 -168.392486325114 -497.003283898779</f>
        <v>-1464.8823415378729</v>
      </c>
      <c r="P2">
        <f>-832.79601414979 -199.565799282415 -218.619907048899</f>
        <v>-1250.981720481104</v>
      </c>
      <c r="Q2">
        <f>-625.328648111848 -96.2365268337594 -233.748370549416</f>
        <v>-955.31354549502339</v>
      </c>
      <c r="R2" t="s">
        <v>31</v>
      </c>
      <c r="S2" t="s">
        <v>32</v>
      </c>
      <c r="T2" t="s">
        <v>33</v>
      </c>
      <c r="U2" t="s">
        <v>34</v>
      </c>
      <c r="V2">
        <f>-722.487845690341 -63.4658629177366 -90.3757715568038</f>
        <v>-876.32948016488137</v>
      </c>
      <c r="W2" t="s">
        <v>35</v>
      </c>
      <c r="X2" t="s">
        <v>36</v>
      </c>
      <c r="Y2" t="s">
        <v>37</v>
      </c>
    </row>
    <row r="3" spans="1:25" x14ac:dyDescent="0.3">
      <c r="A3">
        <v>100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>
        <f>-780.166438332891 -16.6405727407125 -526.284718124384</f>
        <v>-1323.0917291979874</v>
      </c>
      <c r="O3">
        <f>-799.768057532904 -168.603279974026 -496.967531337865</f>
        <v>-1465.3388688447949</v>
      </c>
      <c r="P3">
        <f>-833.253595346537 -199.581457715051 -218.583620242208</f>
        <v>-1251.4186733037961</v>
      </c>
      <c r="Q3">
        <f>-625.771378628133 -96.3222381762371 -233.984578312283</f>
        <v>-956.07819511665309</v>
      </c>
      <c r="R3" t="s">
        <v>50</v>
      </c>
      <c r="S3" t="s">
        <v>51</v>
      </c>
      <c r="T3" t="s">
        <v>52</v>
      </c>
      <c r="U3" t="s">
        <v>53</v>
      </c>
      <c r="V3">
        <f>-722.793300075304 -63.6045324128702 -90.3814452526262</f>
        <v>-876.77927774080047</v>
      </c>
      <c r="W3" t="s">
        <v>54</v>
      </c>
      <c r="X3" t="s">
        <v>55</v>
      </c>
      <c r="Y3" t="s">
        <v>56</v>
      </c>
    </row>
    <row r="4" spans="1:25" x14ac:dyDescent="0.3">
      <c r="A4">
        <v>150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>
        <f>-780.470256341645 -17.1720647422123 -526.29240545501</f>
        <v>-1323.9347265388674</v>
      </c>
      <c r="O4">
        <f>-800.159573223969 -169.094510165008 -496.830429580112</f>
        <v>-1466.084512969089</v>
      </c>
      <c r="P4">
        <f>-834.103604088889 -199.987600145452 -218.492565730024</f>
        <v>-1252.5837699643653</v>
      </c>
      <c r="Q4">
        <f>-626.647822652782 -96.6679776109027 -233.843858199851</f>
        <v>-957.15965846353561</v>
      </c>
      <c r="R4" t="s">
        <v>69</v>
      </c>
      <c r="S4" t="s">
        <v>70</v>
      </c>
      <c r="T4" t="s">
        <v>71</v>
      </c>
      <c r="U4" t="s">
        <v>72</v>
      </c>
      <c r="V4">
        <f>-723.486934113253 -63.7801906353197 -90.3934228100629</f>
        <v>-877.6605475586357</v>
      </c>
      <c r="W4" t="s">
        <v>73</v>
      </c>
      <c r="X4" t="s">
        <v>74</v>
      </c>
      <c r="Y4" t="s">
        <v>75</v>
      </c>
    </row>
    <row r="5" spans="1:25" x14ac:dyDescent="0.3">
      <c r="A5">
        <v>200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>
        <f>-780.679629013136 -17.3091260828478 -526.282598753537</f>
        <v>-1324.2713538495209</v>
      </c>
      <c r="O5">
        <f>-800.276984644458 -169.224867339985 -496.728209867495</f>
        <v>-1466.230061851938</v>
      </c>
      <c r="P5">
        <f>-834.586478929839 -199.974156454292 -218.419206837755</f>
        <v>-1252.979842221886</v>
      </c>
      <c r="Q5">
        <f>-627.03782364485 -96.7665705419111 -233.261391875044</f>
        <v>-957.06578606180506</v>
      </c>
      <c r="R5" t="s">
        <v>88</v>
      </c>
      <c r="S5" t="s">
        <v>89</v>
      </c>
      <c r="T5" t="s">
        <v>90</v>
      </c>
      <c r="U5" t="s">
        <v>91</v>
      </c>
      <c r="V5">
        <f>-723.981990055303 -63.7142519644269 -90.4048582543585</f>
        <v>-878.10110027408837</v>
      </c>
      <c r="W5" t="s">
        <v>92</v>
      </c>
      <c r="X5" t="s">
        <v>93</v>
      </c>
      <c r="Y5" t="s">
        <v>94</v>
      </c>
    </row>
    <row r="6" spans="1:25" x14ac:dyDescent="0.3">
      <c r="A6">
        <v>250</v>
      </c>
      <c r="B6" t="s">
        <v>95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  <c r="I6" t="s">
        <v>102</v>
      </c>
      <c r="J6" t="s">
        <v>103</v>
      </c>
      <c r="K6" t="s">
        <v>104</v>
      </c>
      <c r="L6" t="s">
        <v>105</v>
      </c>
      <c r="M6" t="s">
        <v>106</v>
      </c>
      <c r="N6">
        <f>-780.834348412939 -17.3762612182372 -526.268344869211</f>
        <v>-1324.4789545003873</v>
      </c>
      <c r="O6">
        <f>-800.308784312395 -169.305073769913 -496.680055844799</f>
        <v>-1466.293913927107</v>
      </c>
      <c r="P6">
        <f>-834.743191037582 -199.957351019715 -218.375776302192</f>
        <v>-1253.0763183594891</v>
      </c>
      <c r="Q6">
        <f>-627.15291056744 -96.8049581904329 -233.01854660917</f>
        <v>-956.97641536704293</v>
      </c>
      <c r="R6" t="s">
        <v>107</v>
      </c>
      <c r="S6" t="s">
        <v>108</v>
      </c>
      <c r="T6" t="s">
        <v>109</v>
      </c>
      <c r="U6" t="s">
        <v>110</v>
      </c>
      <c r="V6">
        <f>-724.133773763719 -63.7012205923195 -90.3999948611565</f>
        <v>-878.23498921719499</v>
      </c>
      <c r="W6" t="s">
        <v>111</v>
      </c>
      <c r="X6" t="s">
        <v>112</v>
      </c>
      <c r="Y6" t="s">
        <v>113</v>
      </c>
    </row>
    <row r="7" spans="1:25" x14ac:dyDescent="0.3">
      <c r="A7">
        <v>300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  <c r="K7" t="s">
        <v>123</v>
      </c>
      <c r="L7" t="s">
        <v>124</v>
      </c>
      <c r="M7" t="s">
        <v>125</v>
      </c>
      <c r="N7">
        <f>-780.982010153002 -17.4192429299119 -526.258348307799</f>
        <v>-1324.6596013907129</v>
      </c>
      <c r="O7">
        <f>-800.327338597126 -169.362752010187 -496.649775611344</f>
        <v>-1466.3398662186569</v>
      </c>
      <c r="P7">
        <f>-834.816037553954 -200.014352525515 -218.352045984174</f>
        <v>-1253.1824360636431</v>
      </c>
      <c r="Q7">
        <f>-627.19324143691 -96.9124186071333 -232.888545228012</f>
        <v>-956.9942052720553</v>
      </c>
      <c r="R7" t="s">
        <v>126</v>
      </c>
      <c r="S7" t="s">
        <v>127</v>
      </c>
      <c r="T7" t="s">
        <v>128</v>
      </c>
      <c r="U7" t="s">
        <v>129</v>
      </c>
      <c r="V7">
        <f>-724.213348700577 -63.6450207468349 -90.3889950568758</f>
        <v>-878.2473645042877</v>
      </c>
      <c r="W7" t="s">
        <v>130</v>
      </c>
      <c r="X7" t="s">
        <v>131</v>
      </c>
      <c r="Y7" t="s">
        <v>132</v>
      </c>
    </row>
    <row r="8" spans="1:25" x14ac:dyDescent="0.3">
      <c r="A8">
        <v>350</v>
      </c>
      <c r="B8" t="s">
        <v>133</v>
      </c>
      <c r="C8" t="s">
        <v>134</v>
      </c>
      <c r="D8" t="s">
        <v>135</v>
      </c>
      <c r="E8" t="s">
        <v>136</v>
      </c>
      <c r="F8" t="s">
        <v>137</v>
      </c>
      <c r="G8" t="s">
        <v>138</v>
      </c>
      <c r="H8" t="s">
        <v>139</v>
      </c>
      <c r="I8" t="s">
        <v>140</v>
      </c>
      <c r="J8" t="s">
        <v>141</v>
      </c>
      <c r="K8" t="s">
        <v>142</v>
      </c>
      <c r="L8" t="s">
        <v>143</v>
      </c>
      <c r="M8" t="s">
        <v>144</v>
      </c>
      <c r="N8">
        <f>-781.096567074359 -17.4016994541869 -526.265036897378</f>
        <v>-1324.7633034259238</v>
      </c>
      <c r="O8">
        <f>-800.167720455199 -169.385243473724 -496.702210288196</f>
        <v>-1466.255174217119</v>
      </c>
      <c r="P8">
        <f>-834.699054490674 -200.190202949738 -218.426737816023</f>
        <v>-1253.3159952564349</v>
      </c>
      <c r="Q8">
        <f>-627.131655893102 -96.9981687895906 -233.11402806668</f>
        <v>-957.24385274937265</v>
      </c>
      <c r="R8" t="s">
        <v>145</v>
      </c>
      <c r="S8" t="s">
        <v>146</v>
      </c>
      <c r="T8" t="s">
        <v>147</v>
      </c>
      <c r="U8" t="s">
        <v>148</v>
      </c>
      <c r="V8">
        <f>-724.24682498179 -63.5449959416435 -90.3823864540046</f>
        <v>-878.17420737743817</v>
      </c>
      <c r="W8" t="s">
        <v>149</v>
      </c>
      <c r="X8" t="s">
        <v>150</v>
      </c>
      <c r="Y8" t="s">
        <v>151</v>
      </c>
    </row>
    <row r="9" spans="1:25" x14ac:dyDescent="0.3">
      <c r="A9">
        <v>400</v>
      </c>
      <c r="B9" t="s">
        <v>152</v>
      </c>
      <c r="C9" t="s">
        <v>153</v>
      </c>
      <c r="D9" t="s">
        <v>154</v>
      </c>
      <c r="E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>
        <f>-781.166759875871 -17.3853256092659 -526.260173741965</f>
        <v>-1324.812259227102</v>
      </c>
      <c r="O9">
        <f>-800.084663102022 -169.391842240598 -496.725111318705</f>
        <v>-1466.2016166613248</v>
      </c>
      <c r="P9">
        <f>-834.511963184951 -200.34197567707 -218.452784563047</f>
        <v>-1253.3067234250682</v>
      </c>
      <c r="Q9">
        <f>-627.029136533032 -96.9926298187377 -233.227464246384</f>
        <v>-957.24923059815364</v>
      </c>
      <c r="R9" t="s">
        <v>164</v>
      </c>
      <c r="S9" t="s">
        <v>165</v>
      </c>
      <c r="T9" t="s">
        <v>166</v>
      </c>
      <c r="U9" t="s">
        <v>167</v>
      </c>
      <c r="V9">
        <f>-724.257706860903 -63.4854216279257 -90.3768016814106</f>
        <v>-878.11993017023929</v>
      </c>
      <c r="W9" t="s">
        <v>168</v>
      </c>
      <c r="X9" t="s">
        <v>169</v>
      </c>
      <c r="Y9" t="s">
        <v>170</v>
      </c>
    </row>
    <row r="10" spans="1:25" x14ac:dyDescent="0.3">
      <c r="A10">
        <v>450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>
        <f>-781.2810242775 -17.339707222601 -526.257172524895</f>
        <v>-1324.877904024996</v>
      </c>
      <c r="O10">
        <f>-799.943111149208 -169.39168980801 -496.789441259163</f>
        <v>-1466.1242422163809</v>
      </c>
      <c r="P10">
        <f>-833.88779912743 -200.639118809072 -218.491287989853</f>
        <v>-1253.0182059263548</v>
      </c>
      <c r="Q10">
        <f>-626.619696904309 -96.8949119010756 -233.511000242612</f>
        <v>-957.02560904799657</v>
      </c>
      <c r="R10" t="s">
        <v>183</v>
      </c>
      <c r="S10" t="s">
        <v>184</v>
      </c>
      <c r="T10" t="s">
        <v>185</v>
      </c>
      <c r="U10" t="s">
        <v>186</v>
      </c>
      <c r="V10">
        <f>-724.205243897332 -63.604114997481 -90.3775700178156</f>
        <v>-878.18692891262867</v>
      </c>
      <c r="W10" t="s">
        <v>187</v>
      </c>
      <c r="X10" t="s">
        <v>188</v>
      </c>
      <c r="Y10" t="s">
        <v>189</v>
      </c>
    </row>
    <row r="11" spans="1:25" x14ac:dyDescent="0.3">
      <c r="A11">
        <v>500</v>
      </c>
      <c r="B11" t="s">
        <v>190</v>
      </c>
      <c r="C11" t="s">
        <v>191</v>
      </c>
      <c r="D11" t="s">
        <v>192</v>
      </c>
      <c r="E11" t="s">
        <v>193</v>
      </c>
      <c r="F11" t="s">
        <v>194</v>
      </c>
      <c r="G11" t="s">
        <v>195</v>
      </c>
      <c r="H11" t="s">
        <v>196</v>
      </c>
      <c r="I11" t="s">
        <v>197</v>
      </c>
      <c r="J11" t="s">
        <v>198</v>
      </c>
      <c r="K11" t="s">
        <v>199</v>
      </c>
      <c r="L11" t="s">
        <v>200</v>
      </c>
      <c r="M11" t="s">
        <v>201</v>
      </c>
      <c r="N11">
        <f>-781.245722113208 -17.2677829431559 -526.274212733563</f>
        <v>-1324.7877177899268</v>
      </c>
      <c r="O11">
        <f>-799.775411383725 -169.349578030982 -496.867805123864</f>
        <v>-1465.9927945385709</v>
      </c>
      <c r="P11">
        <f>-833.53926414817 -200.73125809152 -218.56267446555</f>
        <v>-1252.83319670524</v>
      </c>
      <c r="Q11">
        <f>-626.392725204273 -96.7693004533255 -233.751942589844</f>
        <v>-956.91396824744254</v>
      </c>
      <c r="R11" t="s">
        <v>202</v>
      </c>
      <c r="S11" t="s">
        <v>203</v>
      </c>
      <c r="T11" t="s">
        <v>204</v>
      </c>
      <c r="U11" t="s">
        <v>205</v>
      </c>
      <c r="V11">
        <f>-724.1263973111 -63.586524646021 -90.3787385430744</f>
        <v>-878.09166050019542</v>
      </c>
      <c r="W11" t="s">
        <v>206</v>
      </c>
      <c r="X11" t="s">
        <v>207</v>
      </c>
      <c r="Y11" t="s">
        <v>208</v>
      </c>
    </row>
    <row r="12" spans="1:25" x14ac:dyDescent="0.3">
      <c r="A12">
        <v>550</v>
      </c>
      <c r="B12" t="s">
        <v>209</v>
      </c>
      <c r="C12" t="s">
        <v>210</v>
      </c>
      <c r="D12" t="s">
        <v>211</v>
      </c>
      <c r="E12" t="s">
        <v>212</v>
      </c>
      <c r="F12" t="s">
        <v>213</v>
      </c>
      <c r="G12" t="s">
        <v>214</v>
      </c>
      <c r="H12" t="s">
        <v>215</v>
      </c>
      <c r="I12" t="s">
        <v>216</v>
      </c>
      <c r="J12" t="s">
        <v>217</v>
      </c>
      <c r="K12" t="s">
        <v>218</v>
      </c>
      <c r="L12" t="s">
        <v>219</v>
      </c>
      <c r="M12" t="s">
        <v>220</v>
      </c>
      <c r="N12">
        <f>-781.157435100667 -17.2590944891258 -526.301579493194</f>
        <v>-1324.7181090829868</v>
      </c>
      <c r="O12">
        <f>-799.464107704793 -169.391143491489 -497.039680358005</f>
        <v>-1465.894931554287</v>
      </c>
      <c r="P12">
        <f>-832.83694253137 -201.066061034808 -218.720650008155</f>
        <v>-1252.623653574333</v>
      </c>
      <c r="Q12">
        <f>-625.917003136584 -96.6753720231086 -234.058717308329</f>
        <v>-956.65109246802149</v>
      </c>
      <c r="R12" t="s">
        <v>221</v>
      </c>
      <c r="S12" t="s">
        <v>222</v>
      </c>
      <c r="T12" t="s">
        <v>223</v>
      </c>
      <c r="U12" t="s">
        <v>224</v>
      </c>
      <c r="V12">
        <f>-723.758085522023 -63.8548723795991 -90.3858514871806</f>
        <v>-877.99880938880267</v>
      </c>
      <c r="W12" t="s">
        <v>225</v>
      </c>
      <c r="X12" t="s">
        <v>226</v>
      </c>
      <c r="Y12" t="s">
        <v>227</v>
      </c>
    </row>
    <row r="13" spans="1:25" x14ac:dyDescent="0.3">
      <c r="A13">
        <v>600</v>
      </c>
      <c r="B13" t="s">
        <v>228</v>
      </c>
      <c r="C13" t="s">
        <v>229</v>
      </c>
      <c r="D13" t="s">
        <v>230</v>
      </c>
      <c r="E13" t="s">
        <v>231</v>
      </c>
      <c r="F13" t="s">
        <v>232</v>
      </c>
      <c r="G13" t="s">
        <v>233</v>
      </c>
      <c r="H13" t="s">
        <v>234</v>
      </c>
      <c r="I13" t="s">
        <v>235</v>
      </c>
      <c r="J13" t="s">
        <v>236</v>
      </c>
      <c r="K13" t="s">
        <v>237</v>
      </c>
      <c r="L13" t="s">
        <v>238</v>
      </c>
      <c r="M13" t="s">
        <v>239</v>
      </c>
      <c r="N13">
        <f>-781.064302821983 -17.2005392460644 -526.311150474779</f>
        <v>-1324.5759925428265</v>
      </c>
      <c r="O13">
        <f>-799.273528463655 -169.361174315974 -497.106206963546</f>
        <v>-1465.7409097431751</v>
      </c>
      <c r="P13">
        <f>-832.557991905538 -201.07137164595 -218.780484046858</f>
        <v>-1252.409847598346</v>
      </c>
      <c r="Q13">
        <f>-625.664467351235 -96.6296231870724 -234.126450052621</f>
        <v>-956.42054059092834</v>
      </c>
      <c r="R13" t="s">
        <v>240</v>
      </c>
      <c r="S13" t="s">
        <v>241</v>
      </c>
      <c r="T13" t="s">
        <v>242</v>
      </c>
      <c r="U13" t="s">
        <v>243</v>
      </c>
      <c r="V13">
        <f>-723.546983485597 -63.9394063063457 -90.3898202631075</f>
        <v>-877.87621005505025</v>
      </c>
      <c r="W13" t="s">
        <v>244</v>
      </c>
      <c r="X13" t="s">
        <v>245</v>
      </c>
      <c r="Y13" t="s">
        <v>246</v>
      </c>
    </row>
    <row r="14" spans="1:25" x14ac:dyDescent="0.3">
      <c r="A14">
        <v>650</v>
      </c>
      <c r="B14" t="s">
        <v>247</v>
      </c>
      <c r="C14" t="s">
        <v>248</v>
      </c>
      <c r="D14" t="s">
        <v>249</v>
      </c>
      <c r="E14" t="s">
        <v>250</v>
      </c>
      <c r="F14" t="s">
        <v>251</v>
      </c>
      <c r="G14" t="s">
        <v>252</v>
      </c>
      <c r="H14" t="s">
        <v>253</v>
      </c>
      <c r="I14" t="s">
        <v>254</v>
      </c>
      <c r="J14" t="s">
        <v>255</v>
      </c>
      <c r="K14" t="s">
        <v>256</v>
      </c>
      <c r="L14" t="s">
        <v>257</v>
      </c>
      <c r="M14" t="s">
        <v>258</v>
      </c>
      <c r="N14">
        <f>-780.824508416014 -16.8307443232045 -526.336376589364</f>
        <v>-1323.9916293285826</v>
      </c>
      <c r="O14">
        <f>-798.898695522292 -169.041216633113 -497.286806202796</f>
        <v>-1465.226718358201</v>
      </c>
      <c r="P14">
        <f>-832.25788633539 -200.975205844547 -218.995772278808</f>
        <v>-1252.2288644587452</v>
      </c>
      <c r="Q14">
        <f>-625.366270096148 -96.4978263071857 -234.124692430143</f>
        <v>-955.98878883347675</v>
      </c>
      <c r="R14" t="s">
        <v>259</v>
      </c>
      <c r="S14" t="s">
        <v>260</v>
      </c>
      <c r="T14" t="s">
        <v>261</v>
      </c>
      <c r="U14" t="s">
        <v>262</v>
      </c>
      <c r="V14">
        <f>-723.272564188026 -63.8549414075637 -90.3814334177829</f>
        <v>-877.50893901337258</v>
      </c>
      <c r="W14" t="s">
        <v>263</v>
      </c>
      <c r="X14" t="s">
        <v>264</v>
      </c>
      <c r="Y14" t="s">
        <v>265</v>
      </c>
    </row>
    <row r="15" spans="1:25" x14ac:dyDescent="0.3">
      <c r="A15">
        <v>700</v>
      </c>
      <c r="B15" t="s">
        <v>266</v>
      </c>
      <c r="C15" t="s">
        <v>267</v>
      </c>
      <c r="D15" t="s">
        <v>268</v>
      </c>
      <c r="E15" t="s">
        <v>269</v>
      </c>
      <c r="F15" t="s">
        <v>270</v>
      </c>
      <c r="G15" t="s">
        <v>271</v>
      </c>
      <c r="H15" t="s">
        <v>272</v>
      </c>
      <c r="I15" t="s">
        <v>273</v>
      </c>
      <c r="J15" t="s">
        <v>274</v>
      </c>
      <c r="K15" t="s">
        <v>275</v>
      </c>
      <c r="L15" t="s">
        <v>276</v>
      </c>
      <c r="M15" t="s">
        <v>277</v>
      </c>
      <c r="N15">
        <f>-780.273363710132 -16.4874510586794 -526.397859677884</f>
        <v>-1323.1586744466954</v>
      </c>
      <c r="O15">
        <f>-798.350402014295 -168.726846350731 -497.550915219238</f>
        <v>-1464.628163584264</v>
      </c>
      <c r="P15">
        <f>-831.886951163086 -201.091652709834 -219.330770649714</f>
        <v>-1252.309374522634</v>
      </c>
      <c r="Q15">
        <f>-624.950848861677 -96.653163306662 -234.115378448677</f>
        <v>-955.71939061701596</v>
      </c>
      <c r="R15" t="s">
        <v>278</v>
      </c>
      <c r="S15" t="s">
        <v>279</v>
      </c>
      <c r="T15" t="s">
        <v>280</v>
      </c>
      <c r="U15" t="s">
        <v>281</v>
      </c>
      <c r="V15">
        <f>-723.120865337711 -63.8521604849529 -90.3809373443509</f>
        <v>-877.35396316701485</v>
      </c>
      <c r="W15" t="s">
        <v>282</v>
      </c>
      <c r="X15" t="s">
        <v>283</v>
      </c>
      <c r="Y15" t="s">
        <v>284</v>
      </c>
    </row>
    <row r="16" spans="1:25" x14ac:dyDescent="0.3">
      <c r="A16">
        <v>750</v>
      </c>
      <c r="B16" t="s">
        <v>285</v>
      </c>
      <c r="C16" t="s">
        <v>286</v>
      </c>
      <c r="D16" t="s">
        <v>287</v>
      </c>
      <c r="E16" t="s">
        <v>288</v>
      </c>
      <c r="F16" t="s">
        <v>289</v>
      </c>
      <c r="G16" t="s">
        <v>290</v>
      </c>
      <c r="H16" t="s">
        <v>291</v>
      </c>
      <c r="I16" t="s">
        <v>292</v>
      </c>
      <c r="J16" t="s">
        <v>293</v>
      </c>
      <c r="K16" t="s">
        <v>294</v>
      </c>
      <c r="L16" t="s">
        <v>295</v>
      </c>
      <c r="M16" t="s">
        <v>296</v>
      </c>
      <c r="N16">
        <f>-780.024091441457 -16.3963558612875 -526.410015514922</f>
        <v>-1322.8304628176666</v>
      </c>
      <c r="O16">
        <f>-798.121353254787 -168.646574722271 -497.62086930701</f>
        <v>-1464.388797284068</v>
      </c>
      <c r="P16">
        <f>-831.770082719992 -201.189509903007 -219.435097586312</f>
        <v>-1252.394690209311</v>
      </c>
      <c r="Q16">
        <f>-624.810973883625 -96.7781385013068 -234.088991259174</f>
        <v>-955.67810364410582</v>
      </c>
      <c r="R16" t="s">
        <v>297</v>
      </c>
      <c r="S16" t="s">
        <v>298</v>
      </c>
      <c r="T16" t="s">
        <v>299</v>
      </c>
      <c r="U16" t="s">
        <v>300</v>
      </c>
      <c r="V16">
        <f>-723.039194830916 -63.8553151666317 -90.3826144710714</f>
        <v>-877.27712446861915</v>
      </c>
      <c r="W16" t="s">
        <v>301</v>
      </c>
      <c r="X16" t="s">
        <v>302</v>
      </c>
      <c r="Y16" t="s">
        <v>303</v>
      </c>
    </row>
    <row r="17" spans="1:25" x14ac:dyDescent="0.3">
      <c r="A17">
        <v>800</v>
      </c>
      <c r="B17" t="s">
        <v>304</v>
      </c>
      <c r="C17" t="s">
        <v>305</v>
      </c>
      <c r="D17" t="s">
        <v>306</v>
      </c>
      <c r="E17" t="s">
        <v>307</v>
      </c>
      <c r="F17" t="s">
        <v>308</v>
      </c>
      <c r="G17" t="s">
        <v>309</v>
      </c>
      <c r="H17" t="s">
        <v>310</v>
      </c>
      <c r="I17" t="s">
        <v>311</v>
      </c>
      <c r="J17" t="s">
        <v>312</v>
      </c>
      <c r="K17" t="s">
        <v>313</v>
      </c>
      <c r="L17" t="s">
        <v>314</v>
      </c>
      <c r="M17" t="s">
        <v>315</v>
      </c>
      <c r="N17">
        <f>-779.804981358124 -16.2787009322776 -526.4226210602</f>
        <v>-1322.5063033506017</v>
      </c>
      <c r="O17">
        <f>-797.968082237664 -168.52511258066 -497.659491062336</f>
        <v>-1464.1526858806601</v>
      </c>
      <c r="P17">
        <f>-831.668642752697 -201.147867621739 -219.489386461754</f>
        <v>-1252.30589683619</v>
      </c>
      <c r="Q17">
        <f>-624.645221157182 -96.8529988227006 -234.064365173433</f>
        <v>-955.56258515331558</v>
      </c>
      <c r="R17" t="s">
        <v>316</v>
      </c>
      <c r="S17" t="s">
        <v>317</v>
      </c>
      <c r="T17" t="s">
        <v>318</v>
      </c>
      <c r="U17" t="s">
        <v>319</v>
      </c>
      <c r="V17">
        <f>-722.917419395926 -63.8416230522453 -90.3818278902489</f>
        <v>-877.1408703384202</v>
      </c>
      <c r="W17" t="s">
        <v>320</v>
      </c>
      <c r="X17" t="s">
        <v>321</v>
      </c>
      <c r="Y17" t="s">
        <v>322</v>
      </c>
    </row>
    <row r="18" spans="1:25" x14ac:dyDescent="0.3">
      <c r="A18">
        <v>850</v>
      </c>
      <c r="B18" t="s">
        <v>323</v>
      </c>
      <c r="C18" t="s">
        <v>324</v>
      </c>
      <c r="D18" t="s">
        <v>325</v>
      </c>
      <c r="E18" t="s">
        <v>326</v>
      </c>
      <c r="F18" t="s">
        <v>327</v>
      </c>
      <c r="G18" t="s">
        <v>328</v>
      </c>
      <c r="H18" t="s">
        <v>329</v>
      </c>
      <c r="I18" t="s">
        <v>330</v>
      </c>
      <c r="J18" t="s">
        <v>331</v>
      </c>
      <c r="K18" t="s">
        <v>332</v>
      </c>
      <c r="L18" t="s">
        <v>333</v>
      </c>
      <c r="M18" t="s">
        <v>334</v>
      </c>
      <c r="N18">
        <f>-779.378874831001 -16.1461061300147 -526.432194528595</f>
        <v>-1321.9571754896106</v>
      </c>
      <c r="O18">
        <f>-797.706985092283 -168.381658395131 -497.704372302616</f>
        <v>-1463.79301579003</v>
      </c>
      <c r="P18">
        <f>-831.502063573904 -200.846890304334 -219.527235265279</f>
        <v>-1251.876189143517</v>
      </c>
      <c r="Q18">
        <f>-624.310952894828 -96.8888579345171 -234.125997296952</f>
        <v>-955.32580812629703</v>
      </c>
      <c r="R18" t="s">
        <v>335</v>
      </c>
      <c r="S18" t="s">
        <v>336</v>
      </c>
      <c r="T18" t="s">
        <v>337</v>
      </c>
      <c r="U18" t="s">
        <v>338</v>
      </c>
      <c r="V18">
        <f>-722.630759292167 -63.8447367387887 -90.3779009311285</f>
        <v>-876.85339696208416</v>
      </c>
      <c r="W18" t="s">
        <v>339</v>
      </c>
      <c r="X18" t="s">
        <v>340</v>
      </c>
      <c r="Y18" t="s">
        <v>341</v>
      </c>
    </row>
    <row r="19" spans="1:25" x14ac:dyDescent="0.3">
      <c r="A19">
        <v>900</v>
      </c>
      <c r="B19" t="s">
        <v>342</v>
      </c>
      <c r="C19" t="s">
        <v>343</v>
      </c>
      <c r="D19" t="s">
        <v>344</v>
      </c>
      <c r="E19" t="s">
        <v>345</v>
      </c>
      <c r="F19" t="s">
        <v>346</v>
      </c>
      <c r="G19" t="s">
        <v>347</v>
      </c>
      <c r="H19" t="s">
        <v>348</v>
      </c>
      <c r="I19" t="s">
        <v>349</v>
      </c>
      <c r="J19" t="s">
        <v>350</v>
      </c>
      <c r="K19" t="s">
        <v>351</v>
      </c>
      <c r="L19" t="s">
        <v>352</v>
      </c>
      <c r="M19" t="s">
        <v>353</v>
      </c>
      <c r="N19">
        <f>-779.208113154848 -16.1174456308897 -526.42224439309</f>
        <v>-1321.7478031788278</v>
      </c>
      <c r="O19">
        <f>-797.603168047225 -168.344408356356 -497.709886732304</f>
        <v>-1463.6574631358851</v>
      </c>
      <c r="P19">
        <f>-831.518913645025 -200.576507108296 -219.520295929341</f>
        <v>-1251.615716682662</v>
      </c>
      <c r="Q19">
        <f>-624.202801213211 -96.8821648066832 -234.219009843585</f>
        <v>-955.30397586347931</v>
      </c>
      <c r="R19" t="s">
        <v>354</v>
      </c>
      <c r="S19" t="s">
        <v>355</v>
      </c>
      <c r="T19" t="s">
        <v>356</v>
      </c>
      <c r="U19" t="s">
        <v>357</v>
      </c>
      <c r="V19">
        <f>-722.507018382363 -63.8626797078584 -90.3745780293236</f>
        <v>-876.74427611954502</v>
      </c>
      <c r="W19" t="s">
        <v>358</v>
      </c>
      <c r="X19" t="s">
        <v>359</v>
      </c>
      <c r="Y19" t="s">
        <v>360</v>
      </c>
    </row>
    <row r="20" spans="1:25" x14ac:dyDescent="0.3">
      <c r="A20">
        <v>950</v>
      </c>
      <c r="B20" t="s">
        <v>361</v>
      </c>
      <c r="C20" t="s">
        <v>362</v>
      </c>
      <c r="D20" t="s">
        <v>363</v>
      </c>
      <c r="E20" t="s">
        <v>364</v>
      </c>
      <c r="F20" t="s">
        <v>365</v>
      </c>
      <c r="G20" t="s">
        <v>366</v>
      </c>
      <c r="H20" t="s">
        <v>367</v>
      </c>
      <c r="I20" t="s">
        <v>368</v>
      </c>
      <c r="J20" t="s">
        <v>369</v>
      </c>
      <c r="K20" t="s">
        <v>370</v>
      </c>
      <c r="L20" t="s">
        <v>371</v>
      </c>
      <c r="M20" t="s">
        <v>372</v>
      </c>
      <c r="N20">
        <f>-778.873289374815 -16.0695205587876 -526.424972886181</f>
        <v>-1321.3677828197838</v>
      </c>
      <c r="O20">
        <f>-797.379263136812 -168.285752018833 -497.722563527731</f>
        <v>-1463.387578683376</v>
      </c>
      <c r="P20">
        <f>-831.650145990175 -199.490714547239 -219.45937811139</f>
        <v>-1250.600238648804</v>
      </c>
      <c r="Q20">
        <f>-623.895116294948 -96.7844292109228 -234.880073744358</f>
        <v>-955.55961925022882</v>
      </c>
      <c r="R20" t="s">
        <v>373</v>
      </c>
      <c r="S20" t="s">
        <v>374</v>
      </c>
      <c r="T20" t="s">
        <v>375</v>
      </c>
      <c r="U20" t="s">
        <v>376</v>
      </c>
      <c r="V20">
        <f>-722.296865040408 -63.8238697441006 -90.3644804802468</f>
        <v>-876.48521526475542</v>
      </c>
      <c r="W20" t="s">
        <v>377</v>
      </c>
      <c r="X20" t="s">
        <v>378</v>
      </c>
      <c r="Y20" t="s">
        <v>379</v>
      </c>
    </row>
    <row r="21" spans="1:25" x14ac:dyDescent="0.3">
      <c r="A21">
        <v>1000</v>
      </c>
      <c r="B21" t="s">
        <v>380</v>
      </c>
      <c r="C21" t="s">
        <v>381</v>
      </c>
      <c r="D21" t="s">
        <v>382</v>
      </c>
      <c r="E21" t="s">
        <v>383</v>
      </c>
      <c r="F21" t="s">
        <v>384</v>
      </c>
      <c r="G21" t="s">
        <v>385</v>
      </c>
      <c r="H21" t="s">
        <v>386</v>
      </c>
      <c r="I21" t="s">
        <v>387</v>
      </c>
      <c r="J21" t="s">
        <v>388</v>
      </c>
      <c r="K21" t="s">
        <v>389</v>
      </c>
      <c r="L21" t="s">
        <v>390</v>
      </c>
      <c r="M21" t="s">
        <v>391</v>
      </c>
      <c r="N21">
        <f>-778.633816927007 -16.1152481859476 -526.437722486845</f>
        <v>-1321.1867875997996</v>
      </c>
      <c r="O21">
        <f>-797.216604506586 -168.321646453675 -497.71955136685</f>
        <v>-1463.257802327111</v>
      </c>
      <c r="P21">
        <f>-831.543777723296 -199.066811030573 -219.412230541357</f>
        <v>-1250.0228192952261</v>
      </c>
      <c r="Q21">
        <f>-623.615761960415 -96.8373680997595 -235.64765426248</f>
        <v>-956.10078432265459</v>
      </c>
      <c r="R21" t="s">
        <v>392</v>
      </c>
      <c r="S21" t="s">
        <v>393</v>
      </c>
      <c r="T21" t="s">
        <v>394</v>
      </c>
      <c r="U21" t="s">
        <v>395</v>
      </c>
      <c r="V21">
        <f>-722.200399002509 -63.8470593072168 -90.3572662792426</f>
        <v>-876.40472458896841</v>
      </c>
      <c r="W21" t="s">
        <v>396</v>
      </c>
      <c r="X21" t="s">
        <v>397</v>
      </c>
      <c r="Y21" t="s">
        <v>398</v>
      </c>
    </row>
    <row r="22" spans="1:25" x14ac:dyDescent="0.3">
      <c r="A22">
        <v>1050</v>
      </c>
      <c r="B22" t="s">
        <v>399</v>
      </c>
      <c r="C22" t="s">
        <v>400</v>
      </c>
      <c r="D22" t="s">
        <v>401</v>
      </c>
      <c r="E22" t="s">
        <v>402</v>
      </c>
      <c r="F22" t="s">
        <v>403</v>
      </c>
      <c r="G22" t="s">
        <v>404</v>
      </c>
      <c r="H22" t="s">
        <v>405</v>
      </c>
      <c r="I22" t="s">
        <v>406</v>
      </c>
      <c r="J22" t="s">
        <v>407</v>
      </c>
      <c r="K22" t="s">
        <v>408</v>
      </c>
      <c r="L22" t="s">
        <v>409</v>
      </c>
      <c r="M22" t="s">
        <v>410</v>
      </c>
      <c r="N22">
        <f>-778.180247515521 -16.2038102165723 -526.427339643234</f>
        <v>-1320.8113973753273</v>
      </c>
      <c r="O22">
        <f>-797.087987831595 -168.357945115519 -497.629202110575</f>
        <v>-1463.0751350576891</v>
      </c>
      <c r="P22">
        <f>-830.751065934825 -198.84137444606 -219.211945065107</f>
        <v>-1248.804385445992</v>
      </c>
      <c r="Q22">
        <f>-622.68880016162 -97.1644275285457 -237.112209683131</f>
        <v>-956.96543737329671</v>
      </c>
      <c r="R22" t="s">
        <v>411</v>
      </c>
      <c r="S22" t="s">
        <v>412</v>
      </c>
      <c r="T22" t="s">
        <v>413</v>
      </c>
      <c r="U22" t="s">
        <v>414</v>
      </c>
      <c r="V22">
        <f>-721.997804948678 -63.7222058190023 -90.3460116637148</f>
        <v>-876.06602243139503</v>
      </c>
      <c r="W22" t="s">
        <v>415</v>
      </c>
      <c r="X22" t="s">
        <v>416</v>
      </c>
      <c r="Y22" t="s">
        <v>417</v>
      </c>
    </row>
    <row r="23" spans="1:25" x14ac:dyDescent="0.3">
      <c r="A23">
        <v>1100</v>
      </c>
      <c r="B23" t="s">
        <v>418</v>
      </c>
      <c r="C23" t="s">
        <v>419</v>
      </c>
      <c r="D23" t="s">
        <v>420</v>
      </c>
      <c r="E23" t="s">
        <v>421</v>
      </c>
      <c r="F23" t="s">
        <v>422</v>
      </c>
      <c r="G23" t="s">
        <v>423</v>
      </c>
      <c r="H23" t="s">
        <v>424</v>
      </c>
      <c r="I23" t="s">
        <v>425</v>
      </c>
      <c r="J23" t="s">
        <v>426</v>
      </c>
      <c r="K23" t="s">
        <v>427</v>
      </c>
      <c r="L23" t="s">
        <v>428</v>
      </c>
      <c r="M23" t="s">
        <v>429</v>
      </c>
      <c r="N23">
        <f>-778.408244304796 -16.1600750031062 -526.395515587033</f>
        <v>-1320.9638348949352</v>
      </c>
      <c r="O23">
        <f>-797.518396453098 -168.273955693893 -497.496108854568</f>
        <v>-1463.288461001559</v>
      </c>
      <c r="P23">
        <f>-830.360891349685 -198.751072844356 -218.980244165229</f>
        <v>-1248.09220835927</v>
      </c>
      <c r="Q23">
        <f>-622.160111481758 -97.4968744591811 -237.649779313717</f>
        <v>-957.30676525465606</v>
      </c>
      <c r="R23" t="s">
        <v>430</v>
      </c>
      <c r="S23" t="s">
        <v>431</v>
      </c>
      <c r="T23" t="s">
        <v>432</v>
      </c>
      <c r="U23" t="s">
        <v>433</v>
      </c>
      <c r="V23">
        <f>-721.922550182931 -63.6436214027055 -90.3347983011306</f>
        <v>-875.90096988676714</v>
      </c>
      <c r="W23" t="s">
        <v>434</v>
      </c>
      <c r="X23" t="s">
        <v>435</v>
      </c>
      <c r="Y23" t="s">
        <v>436</v>
      </c>
    </row>
    <row r="24" spans="1:25" x14ac:dyDescent="0.3">
      <c r="A24">
        <v>1150</v>
      </c>
      <c r="B24" t="s">
        <v>437</v>
      </c>
      <c r="C24" t="s">
        <v>438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446</v>
      </c>
      <c r="L24" t="s">
        <v>447</v>
      </c>
      <c r="M24" t="s">
        <v>448</v>
      </c>
      <c r="N24">
        <f>-780.533268128654 -16.3736129063584 -526.129844971384</f>
        <v>-1323.0367260063963</v>
      </c>
      <c r="O24">
        <f>-799.886400935328 -168.305738551952 -496.461042154554</f>
        <v>-1464.653181641834</v>
      </c>
      <c r="P24">
        <f>-830.50828293283 -197.571143915714 -217.562527473617</f>
        <v>-1245.6419543221609</v>
      </c>
      <c r="Q24">
        <f>-621.767650347387 -97.859589806201 -238.383326628571</f>
        <v>-958.010566782159</v>
      </c>
      <c r="R24" t="s">
        <v>449</v>
      </c>
      <c r="S24" t="s">
        <v>450</v>
      </c>
      <c r="T24" t="s">
        <v>451</v>
      </c>
      <c r="U24" t="s">
        <v>452</v>
      </c>
      <c r="V24">
        <f>-721.644652766308 -63.3296732018057 -90.3056218719486</f>
        <v>-875.27994784006228</v>
      </c>
      <c r="W24" t="s">
        <v>453</v>
      </c>
      <c r="X24" t="s">
        <v>454</v>
      </c>
      <c r="Y24" t="s">
        <v>455</v>
      </c>
    </row>
    <row r="25" spans="1:25" x14ac:dyDescent="0.3">
      <c r="A25">
        <v>1200</v>
      </c>
      <c r="B25" t="s">
        <v>456</v>
      </c>
      <c r="C25" t="s">
        <v>457</v>
      </c>
      <c r="D25" t="s">
        <v>458</v>
      </c>
      <c r="E25" t="s">
        <v>459</v>
      </c>
      <c r="F25" t="s">
        <v>460</v>
      </c>
      <c r="G25" t="s">
        <v>461</v>
      </c>
      <c r="H25" t="s">
        <v>462</v>
      </c>
      <c r="I25" t="s">
        <v>463</v>
      </c>
      <c r="J25" t="s">
        <v>464</v>
      </c>
      <c r="K25" t="s">
        <v>465</v>
      </c>
      <c r="L25" t="s">
        <v>466</v>
      </c>
      <c r="M25" t="s">
        <v>467</v>
      </c>
      <c r="N25">
        <f>-781.998269583232 -16.8621807644538 -525.860851918497</f>
        <v>-1324.7213022661826</v>
      </c>
      <c r="O25">
        <f>-801.410376844307 -168.648454683257 -495.509090098067</f>
        <v>-1465.567921625631</v>
      </c>
      <c r="P25">
        <f>-830.691280612304 -196.485950783746 -216.320493667186</f>
        <v>-1243.497725063236</v>
      </c>
      <c r="Q25">
        <f>-621.619646219158 -97.7941778988341 -238.625538201761</f>
        <v>-958.03936231975308</v>
      </c>
      <c r="R25" t="s">
        <v>468</v>
      </c>
      <c r="S25" t="s">
        <v>469</v>
      </c>
      <c r="T25" t="s">
        <v>470</v>
      </c>
      <c r="U25" t="s">
        <v>471</v>
      </c>
      <c r="V25">
        <f>-721.339353520982 -63.0347944987718 -90.2722334274436</f>
        <v>-874.64638144719731</v>
      </c>
      <c r="W25" t="s">
        <v>472</v>
      </c>
      <c r="X25" t="s">
        <v>473</v>
      </c>
      <c r="Y25" t="s">
        <v>474</v>
      </c>
    </row>
    <row r="26" spans="1:25" x14ac:dyDescent="0.3">
      <c r="A26">
        <v>1250</v>
      </c>
      <c r="B26" t="s">
        <v>475</v>
      </c>
      <c r="C26" t="s">
        <v>476</v>
      </c>
      <c r="D26" t="s">
        <v>477</v>
      </c>
      <c r="E26" t="s">
        <v>478</v>
      </c>
      <c r="F26" t="s">
        <v>479</v>
      </c>
      <c r="G26" t="s">
        <v>480</v>
      </c>
      <c r="H26" t="s">
        <v>481</v>
      </c>
      <c r="I26" t="s">
        <v>482</v>
      </c>
      <c r="J26" t="s">
        <v>483</v>
      </c>
      <c r="K26" t="s">
        <v>484</v>
      </c>
      <c r="L26" t="s">
        <v>485</v>
      </c>
      <c r="M26" t="s">
        <v>486</v>
      </c>
      <c r="N26">
        <f>-783.146931635405 -18.22440877025 -525.313763476768</f>
        <v>-1326.6851038824229</v>
      </c>
      <c r="O26">
        <f>-802.698033388756 -169.677307746555 -493.417492340571</f>
        <v>-1465.7928334758822</v>
      </c>
      <c r="P26">
        <f>-830.886905148122 -194.057933301248 -213.793442695481</f>
        <v>-1238.7382811448508</v>
      </c>
      <c r="Q26">
        <f>-621.156218885075 -97.585894357929 -239.381247108157</f>
        <v>-958.12336035116095</v>
      </c>
      <c r="R26" t="s">
        <v>487</v>
      </c>
      <c r="S26" t="s">
        <v>488</v>
      </c>
      <c r="T26" t="s">
        <v>489</v>
      </c>
      <c r="U26" t="s">
        <v>490</v>
      </c>
      <c r="V26">
        <f>-720.421167204866 -62.3546440667876 -90.1662397575241</f>
        <v>-872.94205102917772</v>
      </c>
      <c r="W26" t="s">
        <v>491</v>
      </c>
      <c r="X26" t="s">
        <v>492</v>
      </c>
      <c r="Y26" t="s">
        <v>493</v>
      </c>
    </row>
    <row r="27" spans="1:25" x14ac:dyDescent="0.3">
      <c r="A27">
        <v>1300</v>
      </c>
      <c r="B27" t="s">
        <v>494</v>
      </c>
      <c r="C27" t="s">
        <v>495</v>
      </c>
      <c r="D27" t="s">
        <v>496</v>
      </c>
      <c r="E27" t="s">
        <v>497</v>
      </c>
      <c r="F27" t="s">
        <v>498</v>
      </c>
      <c r="G27" t="s">
        <v>499</v>
      </c>
      <c r="H27" t="s">
        <v>500</v>
      </c>
      <c r="I27" t="s">
        <v>501</v>
      </c>
      <c r="J27" t="s">
        <v>502</v>
      </c>
      <c r="K27" t="s">
        <v>503</v>
      </c>
      <c r="L27" t="s">
        <v>504</v>
      </c>
      <c r="M27" t="s">
        <v>505</v>
      </c>
      <c r="N27">
        <f>-783.294131371455 -19.0945142923824 -525.152246396623</f>
        <v>-1327.5408920604605</v>
      </c>
      <c r="O27">
        <f>-802.75426842836 -170.41131631928 -492.576551192771</f>
        <v>-1465.7421359404109</v>
      </c>
      <c r="P27">
        <f>-831.280278496371 -193.353473825714 -212.865141147362</f>
        <v>-1237.498893469447</v>
      </c>
      <c r="Q27">
        <f>-621.304762013487 -97.7127691615437 -239.542180254502</f>
        <v>-958.55971142953274</v>
      </c>
      <c r="R27" t="s">
        <v>506</v>
      </c>
      <c r="S27" t="s">
        <v>507</v>
      </c>
      <c r="T27" t="s">
        <v>508</v>
      </c>
      <c r="U27" t="s">
        <v>509</v>
      </c>
      <c r="V27">
        <f>-720.070528808347 -62.149152300824 -90.1276716495753</f>
        <v>-872.3473527587463</v>
      </c>
      <c r="W27" t="s">
        <v>510</v>
      </c>
      <c r="X27" t="s">
        <v>511</v>
      </c>
      <c r="Y27" t="s">
        <v>512</v>
      </c>
    </row>
    <row r="28" spans="1:25" x14ac:dyDescent="0.3">
      <c r="A28">
        <v>1350</v>
      </c>
      <c r="B28" t="s">
        <v>513</v>
      </c>
      <c r="C28" t="s">
        <v>514</v>
      </c>
      <c r="D28" t="s">
        <v>515</v>
      </c>
      <c r="E28" t="s">
        <v>516</v>
      </c>
      <c r="F28" t="s">
        <v>517</v>
      </c>
      <c r="G28" t="s">
        <v>518</v>
      </c>
      <c r="H28" t="s">
        <v>519</v>
      </c>
      <c r="I28" t="s">
        <v>520</v>
      </c>
      <c r="J28" t="s">
        <v>521</v>
      </c>
      <c r="K28" t="s">
        <v>522</v>
      </c>
      <c r="L28" t="s">
        <v>523</v>
      </c>
      <c r="M28" t="s">
        <v>524</v>
      </c>
      <c r="N28">
        <f>-783.127750857998 -20.1131680414996 -525.018830994626</f>
        <v>-1328.2597498941236</v>
      </c>
      <c r="O28">
        <f>-802.266954495405 -171.297976942395 -491.652520586828</f>
        <v>-1465.2174520246281</v>
      </c>
      <c r="P28">
        <f>-831.725801123519 -192.838560649622 -211.926235971591</f>
        <v>-1236.490597744732</v>
      </c>
      <c r="Q28">
        <f>-621.564299877689 -97.7164007756119 -238.99029399469</f>
        <v>-958.27099464799085</v>
      </c>
      <c r="R28" t="s">
        <v>525</v>
      </c>
      <c r="S28" t="s">
        <v>526</v>
      </c>
      <c r="T28" t="s">
        <v>527</v>
      </c>
      <c r="U28" t="s">
        <v>528</v>
      </c>
      <c r="V28">
        <f>-719.6754794701 -61.7077263988979 -90.0807147636727</f>
        <v>-871.46392063267058</v>
      </c>
      <c r="W28" t="s">
        <v>529</v>
      </c>
      <c r="X28" t="s">
        <v>530</v>
      </c>
      <c r="Y28" t="s">
        <v>531</v>
      </c>
    </row>
    <row r="29" spans="1:25" x14ac:dyDescent="0.3">
      <c r="A29">
        <v>1400</v>
      </c>
      <c r="B29" t="s">
        <v>532</v>
      </c>
      <c r="C29" t="s">
        <v>533</v>
      </c>
      <c r="D29" t="s">
        <v>534</v>
      </c>
      <c r="E29" t="s">
        <v>535</v>
      </c>
      <c r="F29" t="s">
        <v>536</v>
      </c>
      <c r="G29" t="s">
        <v>537</v>
      </c>
      <c r="H29" t="s">
        <v>538</v>
      </c>
      <c r="I29" t="s">
        <v>539</v>
      </c>
      <c r="J29" t="s">
        <v>540</v>
      </c>
      <c r="K29" t="s">
        <v>541</v>
      </c>
      <c r="L29" t="s">
        <v>542</v>
      </c>
      <c r="M29" t="s">
        <v>543</v>
      </c>
      <c r="N29">
        <f>-782.807257636675 -20.383986442072 -525.055674373475</f>
        <v>-1328.246918452222</v>
      </c>
      <c r="O29">
        <f>-801.520197894569 -171.585058536992 -491.580947398122</f>
        <v>-1464.6862038296831</v>
      </c>
      <c r="P29">
        <f>-831.368839101664 -193.356505569484 -211.913968996632</f>
        <v>-1236.63931366778</v>
      </c>
      <c r="Q29">
        <f>-621.258227440197 -97.9871136720838 -238.499057806925</f>
        <v>-957.74439891920565</v>
      </c>
      <c r="R29" t="s">
        <v>544</v>
      </c>
      <c r="S29" t="s">
        <v>545</v>
      </c>
      <c r="T29" t="s">
        <v>546</v>
      </c>
      <c r="U29" t="s">
        <v>547</v>
      </c>
      <c r="V29">
        <f>-719.532057350394 -61.5493953278617 -90.0806111834011</f>
        <v>-871.16206386165675</v>
      </c>
      <c r="W29" t="s">
        <v>548</v>
      </c>
      <c r="X29" t="s">
        <v>549</v>
      </c>
      <c r="Y29" t="s">
        <v>550</v>
      </c>
    </row>
    <row r="30" spans="1:25" x14ac:dyDescent="0.3">
      <c r="A30">
        <v>1450</v>
      </c>
      <c r="B30" t="s">
        <v>551</v>
      </c>
      <c r="C30" t="s">
        <v>552</v>
      </c>
      <c r="D30" t="s">
        <v>553</v>
      </c>
      <c r="E30" t="s">
        <v>554</v>
      </c>
      <c r="F30" t="s">
        <v>555</v>
      </c>
      <c r="G30" t="s">
        <v>556</v>
      </c>
      <c r="H30" t="s">
        <v>557</v>
      </c>
      <c r="I30" t="s">
        <v>558</v>
      </c>
      <c r="J30" t="s">
        <v>559</v>
      </c>
      <c r="K30" t="s">
        <v>560</v>
      </c>
      <c r="L30" t="s">
        <v>561</v>
      </c>
      <c r="M30" t="s">
        <v>562</v>
      </c>
      <c r="N30">
        <f>-782.059063180605 -20.5345488882483 -525.192504145194</f>
        <v>-1327.7861162140473</v>
      </c>
      <c r="O30">
        <f>-799.70125457023 -171.88204641697 -491.785950126513</f>
        <v>-1463.3692511137131</v>
      </c>
      <c r="P30">
        <f>-829.575642276419 -194.803414082763 -212.213525131405</f>
        <v>-1236.592581490587</v>
      </c>
      <c r="Q30">
        <f>-619.93523993591 -98.2684486979861 -238.298576645254</f>
        <v>-956.50226527915004</v>
      </c>
      <c r="R30" t="s">
        <v>563</v>
      </c>
      <c r="S30" t="s">
        <v>564</v>
      </c>
      <c r="T30" t="s">
        <v>565</v>
      </c>
      <c r="U30" t="s">
        <v>566</v>
      </c>
      <c r="V30">
        <f>-719.108231268834 -61.3589409202773 -90.1054461000713</f>
        <v>-870.57261828918251</v>
      </c>
      <c r="W30" t="s">
        <v>567</v>
      </c>
      <c r="X30" t="s">
        <v>568</v>
      </c>
      <c r="Y30" t="s">
        <v>569</v>
      </c>
    </row>
    <row r="31" spans="1:25" x14ac:dyDescent="0.3">
      <c r="A31">
        <v>1500</v>
      </c>
      <c r="B31" t="s">
        <v>570</v>
      </c>
      <c r="C31" t="s">
        <v>571</v>
      </c>
      <c r="D31" t="s">
        <v>572</v>
      </c>
      <c r="E31" t="s">
        <v>573</v>
      </c>
      <c r="F31" t="s">
        <v>574</v>
      </c>
      <c r="G31" t="s">
        <v>575</v>
      </c>
      <c r="H31" t="s">
        <v>576</v>
      </c>
      <c r="I31" t="s">
        <v>577</v>
      </c>
      <c r="J31" t="s">
        <v>578</v>
      </c>
      <c r="K31" t="s">
        <v>579</v>
      </c>
      <c r="L31" t="s">
        <v>580</v>
      </c>
      <c r="M31" t="s">
        <v>581</v>
      </c>
      <c r="N31">
        <f>-781.651254305844 -20.5063734778394 -525.276962901179</f>
        <v>-1327.4345906848623</v>
      </c>
      <c r="O31">
        <f>-798.881432709348 -171.924251689135 -491.975212083359</f>
        <v>-1462.7808964818419</v>
      </c>
      <c r="P31">
        <f>-828.525097479378 -195.3241387294 -212.417983304542</f>
        <v>-1236.26721951332</v>
      </c>
      <c r="Q31">
        <f>-619.220888395334 -98.1113342767521 -238.685241982317</f>
        <v>-956.01746465440306</v>
      </c>
      <c r="R31" t="s">
        <v>582</v>
      </c>
      <c r="S31" t="s">
        <v>583</v>
      </c>
      <c r="T31" t="s">
        <v>584</v>
      </c>
      <c r="U31" t="s">
        <v>585</v>
      </c>
      <c r="V31">
        <f>-718.763298533591 -61.458078703723 -90.1303513775136</f>
        <v>-870.35172861482761</v>
      </c>
      <c r="W31" t="s">
        <v>586</v>
      </c>
      <c r="X31" t="s">
        <v>587</v>
      </c>
      <c r="Y31" t="s">
        <v>588</v>
      </c>
    </row>
    <row r="32" spans="1:25" x14ac:dyDescent="0.3">
      <c r="A32">
        <v>1550</v>
      </c>
      <c r="B32" t="s">
        <v>589</v>
      </c>
      <c r="C32" t="s">
        <v>590</v>
      </c>
      <c r="D32" t="s">
        <v>591</v>
      </c>
      <c r="E32" t="s">
        <v>592</v>
      </c>
      <c r="F32" t="s">
        <v>593</v>
      </c>
      <c r="G32" t="s">
        <v>594</v>
      </c>
      <c r="H32" t="s">
        <v>595</v>
      </c>
      <c r="I32" t="s">
        <v>596</v>
      </c>
      <c r="J32" t="s">
        <v>597</v>
      </c>
      <c r="K32" t="s">
        <v>598</v>
      </c>
      <c r="L32" t="s">
        <v>599</v>
      </c>
      <c r="M32" t="s">
        <v>600</v>
      </c>
      <c r="N32">
        <f>-780.80350538798 -20.699583016514 -525.472555757174</f>
        <v>-1326.9756441616678</v>
      </c>
      <c r="O32">
        <f>-797.408483304595 -172.26702108415 -492.493353174581</f>
        <v>-1462.1688575633261</v>
      </c>
      <c r="P32">
        <f>-826.589653853508 -196.001514420459 -212.915526221064</f>
        <v>-1235.5066944950311</v>
      </c>
      <c r="Q32">
        <f>-617.996494595261 -97.4158466710717 -239.716099573336</f>
        <v>-955.12844083966866</v>
      </c>
      <c r="R32" t="s">
        <v>601</v>
      </c>
      <c r="S32" t="s">
        <v>602</v>
      </c>
      <c r="T32" t="s">
        <v>603</v>
      </c>
      <c r="U32" t="s">
        <v>604</v>
      </c>
      <c r="V32">
        <f>-717.929694775092 -61.98468915894 -90.1818120096374</f>
        <v>-870.09619594366939</v>
      </c>
      <c r="W32" t="s">
        <v>605</v>
      </c>
      <c r="X32" t="s">
        <v>606</v>
      </c>
      <c r="Y32" t="s">
        <v>607</v>
      </c>
    </row>
    <row r="33" spans="1:25" x14ac:dyDescent="0.3">
      <c r="A33">
        <v>1600</v>
      </c>
      <c r="B33" t="s">
        <v>608</v>
      </c>
      <c r="C33" t="s">
        <v>609</v>
      </c>
      <c r="D33" t="s">
        <v>610</v>
      </c>
      <c r="E33" t="s">
        <v>611</v>
      </c>
      <c r="F33" t="s">
        <v>612</v>
      </c>
      <c r="G33" t="s">
        <v>613</v>
      </c>
      <c r="H33" t="s">
        <v>614</v>
      </c>
      <c r="I33" t="s">
        <v>615</v>
      </c>
      <c r="J33" t="s">
        <v>616</v>
      </c>
      <c r="K33" t="s">
        <v>617</v>
      </c>
      <c r="L33" t="s">
        <v>618</v>
      </c>
      <c r="M33" t="s">
        <v>619</v>
      </c>
      <c r="N33">
        <f>-780.492675758784 -20.7339953177329 -525.538657986441</f>
        <v>-1326.7653290629578</v>
      </c>
      <c r="O33">
        <f>-796.777073027412 -172.380221283776 -492.766056471405</f>
        <v>-1461.9233507825929</v>
      </c>
      <c r="P33">
        <f>-825.74828255065 -196.306433133291 -213.182821848178</f>
        <v>-1235.2375375321189</v>
      </c>
      <c r="Q33">
        <f>-617.52728585567 -96.9731190658044 -240.117055011871</f>
        <v>-954.61745993334546</v>
      </c>
      <c r="R33" t="s">
        <v>620</v>
      </c>
      <c r="S33" t="s">
        <v>621</v>
      </c>
      <c r="T33" t="s">
        <v>622</v>
      </c>
      <c r="U33" t="s">
        <v>623</v>
      </c>
      <c r="V33">
        <f>-717.461327907648 -62.2288702409517 -90.1921558192721</f>
        <v>-869.88235396787172</v>
      </c>
      <c r="W33" t="s">
        <v>624</v>
      </c>
      <c r="X33" t="s">
        <v>625</v>
      </c>
      <c r="Y33" t="s">
        <v>626</v>
      </c>
    </row>
    <row r="34" spans="1:25" x14ac:dyDescent="0.3">
      <c r="A34">
        <v>1650</v>
      </c>
      <c r="B34" t="s">
        <v>627</v>
      </c>
      <c r="C34" t="s">
        <v>628</v>
      </c>
      <c r="D34" t="s">
        <v>629</v>
      </c>
      <c r="E34" t="s">
        <v>630</v>
      </c>
      <c r="F34" t="s">
        <v>631</v>
      </c>
      <c r="G34" t="s">
        <v>632</v>
      </c>
      <c r="H34" t="s">
        <v>633</v>
      </c>
      <c r="I34" t="s">
        <v>634</v>
      </c>
      <c r="J34" t="s">
        <v>635</v>
      </c>
      <c r="K34" t="s">
        <v>636</v>
      </c>
      <c r="L34" t="s">
        <v>637</v>
      </c>
      <c r="M34" t="s">
        <v>638</v>
      </c>
      <c r="N34">
        <f>-779.980703200086 -20.5960137568636 -525.594737640837</f>
        <v>-1326.1714545977866</v>
      </c>
      <c r="O34">
        <f>-795.589870617254 -172.418331790693 -493.300710510731</f>
        <v>-1461.3089129186781</v>
      </c>
      <c r="P34">
        <f>-823.935241316143 -197.331566288269 -213.739562897766</f>
        <v>-1235.006370502178</v>
      </c>
      <c r="Q34">
        <f>-616.533383060498 -96.2476764253279 -240.479956418123</f>
        <v>-953.26101590394887</v>
      </c>
      <c r="R34" t="s">
        <v>639</v>
      </c>
      <c r="S34" t="s">
        <v>640</v>
      </c>
      <c r="T34" t="s">
        <v>641</v>
      </c>
      <c r="U34" t="s">
        <v>642</v>
      </c>
      <c r="V34">
        <f>-716.380155953784 -62.5586014206476 -90.2074067138483</f>
        <v>-869.14616408827987</v>
      </c>
      <c r="W34" t="s">
        <v>643</v>
      </c>
      <c r="X34" t="s">
        <v>644</v>
      </c>
      <c r="Y34" t="s">
        <v>645</v>
      </c>
    </row>
    <row r="35" spans="1:25" x14ac:dyDescent="0.3">
      <c r="A35">
        <v>1700</v>
      </c>
      <c r="B35" t="s">
        <v>646</v>
      </c>
      <c r="C35" t="s">
        <v>647</v>
      </c>
      <c r="D35" t="s">
        <v>648</v>
      </c>
      <c r="E35" t="s">
        <v>649</v>
      </c>
      <c r="F35" t="s">
        <v>650</v>
      </c>
      <c r="G35" t="s">
        <v>651</v>
      </c>
      <c r="H35" t="s">
        <v>652</v>
      </c>
      <c r="I35" t="s">
        <v>653</v>
      </c>
      <c r="J35" t="s">
        <v>654</v>
      </c>
      <c r="K35" t="s">
        <v>655</v>
      </c>
      <c r="L35" t="s">
        <v>656</v>
      </c>
      <c r="M35" t="s">
        <v>657</v>
      </c>
      <c r="N35">
        <f>-779.883148766388 -20.3348183729497 -525.60366752177</f>
        <v>-1325.8216346611077</v>
      </c>
      <c r="O35">
        <f>-795.209862344746 -172.247152507047 -493.581101659319</f>
        <v>-1461.0381165111121</v>
      </c>
      <c r="P35">
        <f>-823.187632060226 -197.835941075263 -214.043920112749</f>
        <v>-1235.067493248238</v>
      </c>
      <c r="Q35">
        <f>-616.15040528741 -95.9586648085804 -240.598138948671</f>
        <v>-952.70720904466134</v>
      </c>
      <c r="R35" t="s">
        <v>658</v>
      </c>
      <c r="S35" t="s">
        <v>659</v>
      </c>
      <c r="T35" t="s">
        <v>660</v>
      </c>
      <c r="U35" t="s">
        <v>661</v>
      </c>
      <c r="V35">
        <f>-715.865820402445 -62.7468229201806 -90.217912713382</f>
        <v>-868.83055603600769</v>
      </c>
      <c r="W35" t="s">
        <v>662</v>
      </c>
      <c r="X35" t="s">
        <v>663</v>
      </c>
      <c r="Y35" t="s">
        <v>664</v>
      </c>
    </row>
    <row r="36" spans="1:25" x14ac:dyDescent="0.3">
      <c r="A36">
        <v>1750</v>
      </c>
      <c r="B36" t="s">
        <v>665</v>
      </c>
      <c r="C36" t="s">
        <v>666</v>
      </c>
      <c r="D36" t="s">
        <v>667</v>
      </c>
      <c r="E36" t="s">
        <v>668</v>
      </c>
      <c r="F36" t="s">
        <v>669</v>
      </c>
      <c r="G36" t="s">
        <v>670</v>
      </c>
      <c r="H36" t="s">
        <v>671</v>
      </c>
      <c r="I36" t="s">
        <v>672</v>
      </c>
      <c r="J36" t="s">
        <v>673</v>
      </c>
      <c r="K36" t="s">
        <v>674</v>
      </c>
      <c r="L36" t="s">
        <v>675</v>
      </c>
      <c r="M36" t="s">
        <v>676</v>
      </c>
      <c r="N36">
        <f>-779.937040682109 -19.5760344024457 -525.630449031107</f>
        <v>-1325.1435241156616</v>
      </c>
      <c r="O36">
        <f>-794.999203481575 -171.653434702668 -494.24636254602</f>
        <v>-1460.899000730263</v>
      </c>
      <c r="P36">
        <f>-822.218737467105 -198.171563754105 -214.720930159242</f>
        <v>-1235.111231380452</v>
      </c>
      <c r="Q36">
        <f>-615.661145933227 -95.3111064608149 -241.220445121067</f>
        <v>-952.19269751510888</v>
      </c>
      <c r="R36" t="s">
        <v>677</v>
      </c>
      <c r="S36" t="s">
        <v>678</v>
      </c>
      <c r="T36" t="s">
        <v>679</v>
      </c>
      <c r="U36" t="s">
        <v>680</v>
      </c>
      <c r="V36">
        <f>-714.975895833689 -63.0876370792805 -90.2324416295427</f>
        <v>-868.29597454251223</v>
      </c>
      <c r="W36" t="s">
        <v>681</v>
      </c>
      <c r="X36" t="s">
        <v>682</v>
      </c>
      <c r="Y36" t="s">
        <v>683</v>
      </c>
    </row>
    <row r="37" spans="1:25" x14ac:dyDescent="0.3">
      <c r="A37">
        <v>1800</v>
      </c>
      <c r="B37" t="s">
        <v>684</v>
      </c>
      <c r="C37" t="s">
        <v>685</v>
      </c>
      <c r="D37" t="s">
        <v>686</v>
      </c>
      <c r="E37" t="s">
        <v>687</v>
      </c>
      <c r="F37" t="s">
        <v>688</v>
      </c>
      <c r="G37" t="s">
        <v>689</v>
      </c>
      <c r="H37" t="s">
        <v>690</v>
      </c>
      <c r="I37" t="s">
        <v>691</v>
      </c>
      <c r="J37" t="s">
        <v>692</v>
      </c>
      <c r="K37" t="s">
        <v>693</v>
      </c>
      <c r="L37" t="s">
        <v>694</v>
      </c>
      <c r="M37" t="s">
        <v>695</v>
      </c>
      <c r="N37">
        <f>-780.0997915352 -18.9629196414558 -525.636919429892</f>
        <v>-1324.6996306065478</v>
      </c>
      <c r="O37">
        <f>-795.12270316055 -171.115391164906 -494.613661510935</f>
        <v>-1460.851755836391</v>
      </c>
      <c r="P37">
        <f>-822.125515796678 -197.963821369229 -215.098612648665</f>
        <v>-1235.187949814572</v>
      </c>
      <c r="Q37">
        <f>-615.797902214021 -94.6791929213596 -241.739122179773</f>
        <v>-952.21621731515347</v>
      </c>
      <c r="R37" t="s">
        <v>696</v>
      </c>
      <c r="S37" t="s">
        <v>697</v>
      </c>
      <c r="T37" t="s">
        <v>698</v>
      </c>
      <c r="U37" t="s">
        <v>699</v>
      </c>
      <c r="V37">
        <f>-714.621130339419 -63.1615869312332 -90.2322197034789</f>
        <v>-868.01493697413105</v>
      </c>
      <c r="W37" t="s">
        <v>700</v>
      </c>
      <c r="X37" t="s">
        <v>701</v>
      </c>
      <c r="Y37" t="s">
        <v>702</v>
      </c>
    </row>
    <row r="38" spans="1:25" x14ac:dyDescent="0.3">
      <c r="A38">
        <v>1850</v>
      </c>
      <c r="B38" t="s">
        <v>703</v>
      </c>
      <c r="C38" t="s">
        <v>704</v>
      </c>
      <c r="D38" t="s">
        <v>705</v>
      </c>
      <c r="E38" t="s">
        <v>706</v>
      </c>
      <c r="F38" t="s">
        <v>707</v>
      </c>
      <c r="G38" t="s">
        <v>708</v>
      </c>
      <c r="H38" t="s">
        <v>709</v>
      </c>
      <c r="I38" t="s">
        <v>710</v>
      </c>
      <c r="J38" t="s">
        <v>711</v>
      </c>
      <c r="K38" t="s">
        <v>712</v>
      </c>
      <c r="L38" t="s">
        <v>713</v>
      </c>
      <c r="M38" t="s">
        <v>714</v>
      </c>
      <c r="N38">
        <f>-779.614543944471 -17.6395917614909 -525.667242455695</f>
        <v>-1322.921378161657</v>
      </c>
      <c r="O38">
        <f>-794.497068843986 -169.955823742675 -495.418543341244</f>
        <v>-1459.8714359279049</v>
      </c>
      <c r="P38">
        <f>-821.256526942416 -197.890311326421 -215.986650833213</f>
        <v>-1235.1334891020499</v>
      </c>
      <c r="Q38">
        <f>-615.385156920553 -93.73112705481 -242.751328006711</f>
        <v>-951.86761198207398</v>
      </c>
      <c r="R38" t="s">
        <v>715</v>
      </c>
      <c r="S38" t="s">
        <v>716</v>
      </c>
      <c r="T38" t="s">
        <v>717</v>
      </c>
      <c r="U38" t="s">
        <v>718</v>
      </c>
      <c r="V38">
        <f>-714.049887284616 -62.935052681257 -90.1922825414207</f>
        <v>-867.17722250729378</v>
      </c>
      <c r="W38" t="s">
        <v>719</v>
      </c>
      <c r="X38" t="s">
        <v>720</v>
      </c>
      <c r="Y38" t="s">
        <v>721</v>
      </c>
    </row>
    <row r="39" spans="1:25" x14ac:dyDescent="0.3">
      <c r="A39">
        <v>1900</v>
      </c>
      <c r="B39" t="s">
        <v>722</v>
      </c>
      <c r="C39" t="s">
        <v>723</v>
      </c>
      <c r="D39" t="s">
        <v>724</v>
      </c>
      <c r="E39" t="s">
        <v>725</v>
      </c>
      <c r="F39" t="s">
        <v>726</v>
      </c>
      <c r="G39" t="s">
        <v>727</v>
      </c>
      <c r="H39" t="s">
        <v>728</v>
      </c>
      <c r="I39" t="s">
        <v>729</v>
      </c>
      <c r="J39" t="s">
        <v>730</v>
      </c>
      <c r="K39" t="s">
        <v>731</v>
      </c>
      <c r="L39" t="s">
        <v>732</v>
      </c>
      <c r="M39" t="s">
        <v>733</v>
      </c>
      <c r="N39">
        <f>-778.71266688389 -17.036448593416 -525.732296228507</f>
        <v>-1321.4814117058131</v>
      </c>
      <c r="O39">
        <f>-793.402951033949 -169.453471785782 -495.922818872265</f>
        <v>-1458.779241691996</v>
      </c>
      <c r="P39">
        <f>-820.436234145372 -198.094536848397 -216.588978269544</f>
        <v>-1235.119749263313</v>
      </c>
      <c r="Q39">
        <f>-614.916770503608 -93.1369586113119 -242.935536905403</f>
        <v>-950.98926602032293</v>
      </c>
      <c r="R39" t="s">
        <v>734</v>
      </c>
      <c r="S39" t="s">
        <v>735</v>
      </c>
      <c r="T39" t="s">
        <v>736</v>
      </c>
      <c r="U39" t="s">
        <v>737</v>
      </c>
      <c r="V39">
        <f>-713.862833141594 -62.7699991652244 -90.1646052943087</f>
        <v>-866.79743760112706</v>
      </c>
      <c r="W39" t="s">
        <v>738</v>
      </c>
      <c r="X39" t="s">
        <v>739</v>
      </c>
      <c r="Y39" t="s">
        <v>740</v>
      </c>
    </row>
    <row r="40" spans="1:25" x14ac:dyDescent="0.3">
      <c r="A40">
        <v>1950</v>
      </c>
      <c r="B40" t="s">
        <v>741</v>
      </c>
      <c r="C40" t="s">
        <v>742</v>
      </c>
      <c r="D40" t="s">
        <v>743</v>
      </c>
      <c r="E40" t="s">
        <v>744</v>
      </c>
      <c r="F40" t="s">
        <v>745</v>
      </c>
      <c r="G40" t="s">
        <v>746</v>
      </c>
      <c r="H40" t="s">
        <v>747</v>
      </c>
      <c r="I40" t="s">
        <v>748</v>
      </c>
      <c r="J40" t="s">
        <v>749</v>
      </c>
      <c r="K40" t="s">
        <v>750</v>
      </c>
      <c r="L40" t="s">
        <v>751</v>
      </c>
      <c r="M40" t="s">
        <v>752</v>
      </c>
      <c r="N40">
        <f>-775.844797342168 -15.8233036068089 -526.047593240919</f>
        <v>-1317.7156941898959</v>
      </c>
      <c r="O40">
        <f>-790.387071345138 -168.495769310771 -497.479389834947</f>
        <v>-1456.3622304908561</v>
      </c>
      <c r="P40">
        <f>-819.146264029046 -199.332960576973 -218.551754584302</f>
        <v>-1237.030979190321</v>
      </c>
      <c r="Q40">
        <f>-614.275791020067 -92.5291485133289 -242.417581115742</f>
        <v>-949.22252064913789</v>
      </c>
      <c r="R40" t="s">
        <v>753</v>
      </c>
      <c r="S40" t="s">
        <v>754</v>
      </c>
      <c r="T40" t="s">
        <v>755</v>
      </c>
      <c r="U40" t="s">
        <v>756</v>
      </c>
      <c r="V40">
        <f>-713.801953469505 -62.6072390178729 -90.1309970384249</f>
        <v>-866.5401895258027</v>
      </c>
      <c r="W40" t="s">
        <v>757</v>
      </c>
      <c r="X40" t="s">
        <v>758</v>
      </c>
      <c r="Y40" t="s">
        <v>759</v>
      </c>
    </row>
    <row r="41" spans="1:25" x14ac:dyDescent="0.3">
      <c r="A41">
        <v>2000</v>
      </c>
      <c r="B41" t="s">
        <v>760</v>
      </c>
      <c r="C41" t="s">
        <v>761</v>
      </c>
      <c r="D41" t="s">
        <v>762</v>
      </c>
      <c r="E41" t="s">
        <v>763</v>
      </c>
      <c r="F41" t="s">
        <v>764</v>
      </c>
      <c r="G41" t="s">
        <v>765</v>
      </c>
      <c r="H41" t="s">
        <v>766</v>
      </c>
      <c r="I41" t="s">
        <v>767</v>
      </c>
      <c r="J41" t="s">
        <v>768</v>
      </c>
      <c r="K41" t="s">
        <v>769</v>
      </c>
      <c r="L41" t="s">
        <v>770</v>
      </c>
      <c r="M41" t="s">
        <v>771</v>
      </c>
      <c r="N41">
        <f>-774.672859047035 -15.1068525995272 -526.258393723456</f>
        <v>-1316.0381053700182</v>
      </c>
      <c r="O41">
        <f>-789.405787743959 -167.905493088292 -498.432961923133</f>
        <v>-1455.744242755384</v>
      </c>
      <c r="P41">
        <f>-819.033794746776 -199.843642911247 -219.720433123966</f>
        <v>-1238.5978707819891</v>
      </c>
      <c r="Q41">
        <f>-614.576762918045 -91.8400984103253 -241.654022162087</f>
        <v>-948.07088349045728</v>
      </c>
      <c r="R41" t="s">
        <v>772</v>
      </c>
      <c r="S41" t="s">
        <v>773</v>
      </c>
      <c r="T41" t="s">
        <v>774</v>
      </c>
      <c r="U41" t="s">
        <v>775</v>
      </c>
      <c r="V41">
        <f>-713.881790953049 -62.5402294684116 -90.1339362386281</f>
        <v>-866.55595666008855</v>
      </c>
      <c r="W41" t="s">
        <v>776</v>
      </c>
      <c r="X41" t="s">
        <v>777</v>
      </c>
      <c r="Y41" t="s">
        <v>778</v>
      </c>
    </row>
    <row r="42" spans="1:25" x14ac:dyDescent="0.3">
      <c r="A42">
        <v>2050</v>
      </c>
      <c r="B42" t="s">
        <v>779</v>
      </c>
      <c r="C42" t="s">
        <v>780</v>
      </c>
      <c r="D42" t="s">
        <v>781</v>
      </c>
      <c r="E42" t="s">
        <v>782</v>
      </c>
      <c r="F42" t="s">
        <v>783</v>
      </c>
      <c r="G42" t="s">
        <v>784</v>
      </c>
      <c r="H42" t="s">
        <v>785</v>
      </c>
      <c r="I42" t="s">
        <v>786</v>
      </c>
      <c r="J42" t="s">
        <v>787</v>
      </c>
      <c r="K42" t="s">
        <v>788</v>
      </c>
      <c r="L42" t="s">
        <v>789</v>
      </c>
      <c r="M42" t="s">
        <v>790</v>
      </c>
      <c r="N42">
        <f>-773.51569135945 -13.8295518175789 -526.53429665687</f>
        <v>-1313.8795398338989</v>
      </c>
      <c r="O42">
        <f>-789.08476616716 -166.777522467797 -500.017673667122</f>
        <v>-1455.8799623020789</v>
      </c>
      <c r="P42">
        <f>-818.911964450635 -200.620768348314 -221.551265236242</f>
        <v>-1241.0839980351909</v>
      </c>
      <c r="Q42">
        <f>-615.062204752516 -90.9220215105277 -240.523675849953</f>
        <v>-946.50790211299659</v>
      </c>
      <c r="R42" t="s">
        <v>791</v>
      </c>
      <c r="S42" t="s">
        <v>792</v>
      </c>
      <c r="T42" t="s">
        <v>793</v>
      </c>
      <c r="U42" t="s">
        <v>794</v>
      </c>
      <c r="V42">
        <f>-714.129449094854 -62.4962497965614 -90.1332593257192</f>
        <v>-866.75895821713459</v>
      </c>
      <c r="W42" t="s">
        <v>795</v>
      </c>
      <c r="X42" t="s">
        <v>796</v>
      </c>
      <c r="Y42" t="s">
        <v>797</v>
      </c>
    </row>
    <row r="43" spans="1:25" x14ac:dyDescent="0.3">
      <c r="A43">
        <v>2100</v>
      </c>
      <c r="B43" t="s">
        <v>798</v>
      </c>
      <c r="C43" t="s">
        <v>799</v>
      </c>
      <c r="D43" t="s">
        <v>800</v>
      </c>
      <c r="E43" t="s">
        <v>801</v>
      </c>
      <c r="F43" t="s">
        <v>802</v>
      </c>
      <c r="G43" t="s">
        <v>803</v>
      </c>
      <c r="H43" t="s">
        <v>804</v>
      </c>
      <c r="I43" t="s">
        <v>805</v>
      </c>
      <c r="J43" t="s">
        <v>806</v>
      </c>
      <c r="K43" t="s">
        <v>807</v>
      </c>
      <c r="L43" t="s">
        <v>808</v>
      </c>
      <c r="M43" t="s">
        <v>809</v>
      </c>
      <c r="N43">
        <f>-772.7759389674 -13.1163043840616 -526.631072729109</f>
        <v>-1312.5233160805706</v>
      </c>
      <c r="O43">
        <f>-789.066611121645 -166.087375680262 -500.806119167489</f>
        <v>-1455.960105969396</v>
      </c>
      <c r="P43">
        <f>-818.874961608325 -200.830543499893 -222.448400999119</f>
        <v>-1242.153906107337</v>
      </c>
      <c r="Q43">
        <f>-615.06987745173 -90.9528589003469 -240.858408762884</f>
        <v>-946.88114511496087</v>
      </c>
      <c r="R43" t="s">
        <v>810</v>
      </c>
      <c r="S43" t="s">
        <v>811</v>
      </c>
      <c r="T43" t="s">
        <v>812</v>
      </c>
      <c r="U43" t="s">
        <v>813</v>
      </c>
      <c r="V43">
        <f>-714.237923549768 -62.4919808049428 -90.129756446702</f>
        <v>-866.85966080141282</v>
      </c>
      <c r="W43" t="s">
        <v>814</v>
      </c>
      <c r="X43" t="s">
        <v>815</v>
      </c>
      <c r="Y43" t="s">
        <v>816</v>
      </c>
    </row>
    <row r="44" spans="1:25" x14ac:dyDescent="0.3">
      <c r="A44">
        <v>2150</v>
      </c>
      <c r="B44" t="s">
        <v>817</v>
      </c>
      <c r="C44" t="s">
        <v>818</v>
      </c>
      <c r="D44" t="s">
        <v>819</v>
      </c>
      <c r="E44" t="s">
        <v>820</v>
      </c>
      <c r="F44" t="s">
        <v>821</v>
      </c>
      <c r="G44" t="s">
        <v>822</v>
      </c>
      <c r="H44" t="s">
        <v>823</v>
      </c>
      <c r="I44" t="s">
        <v>824</v>
      </c>
      <c r="J44" t="s">
        <v>825</v>
      </c>
      <c r="K44" t="s">
        <v>826</v>
      </c>
      <c r="L44" t="s">
        <v>827</v>
      </c>
      <c r="M44" t="s">
        <v>828</v>
      </c>
      <c r="N44">
        <f>-771.180874743896 -12.7308352644925 -526.698295456744</f>
        <v>-1310.6100054651324</v>
      </c>
      <c r="O44">
        <f>-788.689967477878 -165.683715542822 -501.482559101946</f>
        <v>-1455.8562421226461</v>
      </c>
      <c r="P44">
        <f>-819.273056828991 -200.731426111154 -223.24721568574</f>
        <v>-1243.251698625885</v>
      </c>
      <c r="Q44">
        <f>-614.790506811619 -92.1854055119827 -242.04119935618</f>
        <v>-949.01711167978169</v>
      </c>
      <c r="R44" t="s">
        <v>829</v>
      </c>
      <c r="S44" t="s">
        <v>830</v>
      </c>
      <c r="T44" t="s">
        <v>831</v>
      </c>
      <c r="U44" t="s">
        <v>832</v>
      </c>
      <c r="V44">
        <f>-714.351877288163 -62.8787483338817 -90.1471835149325</f>
        <v>-867.37780913697725</v>
      </c>
      <c r="W44" t="s">
        <v>833</v>
      </c>
      <c r="X44" t="s">
        <v>834</v>
      </c>
      <c r="Y44" t="s">
        <v>835</v>
      </c>
    </row>
    <row r="45" spans="1:25" x14ac:dyDescent="0.3">
      <c r="A45">
        <v>2200</v>
      </c>
      <c r="B45" t="s">
        <v>836</v>
      </c>
      <c r="C45" t="s">
        <v>837</v>
      </c>
      <c r="D45" t="s">
        <v>838</v>
      </c>
      <c r="E45" t="s">
        <v>839</v>
      </c>
      <c r="F45" t="s">
        <v>840</v>
      </c>
      <c r="G45" t="s">
        <v>841</v>
      </c>
      <c r="H45" t="s">
        <v>842</v>
      </c>
      <c r="I45" t="s">
        <v>843</v>
      </c>
      <c r="J45" t="s">
        <v>844</v>
      </c>
      <c r="K45" t="s">
        <v>845</v>
      </c>
      <c r="L45" t="s">
        <v>846</v>
      </c>
      <c r="M45" t="s">
        <v>847</v>
      </c>
      <c r="N45">
        <f>-771.238110393532 -13.0487751689502 -526.645281756764</f>
        <v>-1310.9321673192462</v>
      </c>
      <c r="O45">
        <f>-789.233003268117 -165.921597943075 -501.260454280061</f>
        <v>-1456.415055491253</v>
      </c>
      <c r="P45">
        <f>-819.875706770207 -200.263040760202 -222.943624054465</f>
        <v>-1243.082371584874</v>
      </c>
      <c r="Q45">
        <f>-614.98338500392 -92.5568430780486 -242.101877509481</f>
        <v>-949.64210559144965</v>
      </c>
      <c r="R45" t="s">
        <v>848</v>
      </c>
      <c r="S45" t="s">
        <v>849</v>
      </c>
      <c r="T45" t="s">
        <v>850</v>
      </c>
      <c r="U45" t="s">
        <v>851</v>
      </c>
      <c r="V45">
        <f>-714.432576400174 -63.2034967595441 -90.1465158082904</f>
        <v>-867.78258896800844</v>
      </c>
      <c r="W45" t="s">
        <v>852</v>
      </c>
      <c r="X45" t="s">
        <v>853</v>
      </c>
      <c r="Y45" t="s">
        <v>854</v>
      </c>
    </row>
    <row r="46" spans="1:25" x14ac:dyDescent="0.3">
      <c r="A46">
        <v>2250</v>
      </c>
      <c r="B46" t="s">
        <v>855</v>
      </c>
      <c r="C46" t="s">
        <v>856</v>
      </c>
      <c r="D46" t="s">
        <v>857</v>
      </c>
      <c r="E46" t="s">
        <v>858</v>
      </c>
      <c r="F46" t="s">
        <v>859</v>
      </c>
      <c r="G46" t="s">
        <v>860</v>
      </c>
      <c r="H46" t="s">
        <v>861</v>
      </c>
      <c r="I46" t="s">
        <v>862</v>
      </c>
      <c r="J46" t="s">
        <v>863</v>
      </c>
      <c r="K46" t="s">
        <v>864</v>
      </c>
      <c r="L46" t="s">
        <v>865</v>
      </c>
      <c r="M46" t="s">
        <v>866</v>
      </c>
      <c r="N46">
        <f>-771.365106027245 -13.1817144972808 -526.511141372923</f>
        <v>-1311.0579618974489</v>
      </c>
      <c r="O46">
        <f>-790.147964505705 -165.88800908002 -500.634158820185</f>
        <v>-1456.67013240591</v>
      </c>
      <c r="P46">
        <f>-820.314072419166 -198.527016731821 -222.060559194861</f>
        <v>-1240.9016483458481</v>
      </c>
      <c r="Q46">
        <f>-614.78141076813 -92.0918961233533 -241.46136238025</f>
        <v>-948.33466927173322</v>
      </c>
      <c r="R46" t="s">
        <v>867</v>
      </c>
      <c r="S46" t="s">
        <v>868</v>
      </c>
      <c r="T46" t="s">
        <v>869</v>
      </c>
      <c r="U46" t="s">
        <v>870</v>
      </c>
      <c r="V46">
        <f>-714.172697692998 -62.9995129350796 -90.1067555088364</f>
        <v>-867.27896613691394</v>
      </c>
      <c r="W46" t="s">
        <v>871</v>
      </c>
      <c r="X46" t="s">
        <v>872</v>
      </c>
      <c r="Y46" t="s">
        <v>873</v>
      </c>
    </row>
    <row r="47" spans="1:25" x14ac:dyDescent="0.3">
      <c r="A47">
        <v>2300</v>
      </c>
      <c r="B47" t="s">
        <v>874</v>
      </c>
      <c r="C47" t="s">
        <v>875</v>
      </c>
      <c r="D47" t="s">
        <v>876</v>
      </c>
      <c r="E47" t="s">
        <v>877</v>
      </c>
      <c r="F47" t="s">
        <v>878</v>
      </c>
      <c r="G47" t="s">
        <v>879</v>
      </c>
      <c r="H47" t="s">
        <v>880</v>
      </c>
      <c r="I47" t="s">
        <v>881</v>
      </c>
      <c r="J47" t="s">
        <v>882</v>
      </c>
      <c r="K47" t="s">
        <v>883</v>
      </c>
      <c r="L47" t="s">
        <v>884</v>
      </c>
      <c r="M47" t="s">
        <v>885</v>
      </c>
      <c r="N47">
        <f>-771.210813130513 -12.7126196774193 -526.519676069415</f>
        <v>-1310.4431088773472</v>
      </c>
      <c r="O47">
        <f>-790.244808460615 -165.374282768113 -500.493033219233</f>
        <v>-1456.1121244479609</v>
      </c>
      <c r="P47">
        <f>-820.226604360005 -197.37683139497 -221.825583542254</f>
        <v>-1239.4290192972289</v>
      </c>
      <c r="Q47">
        <f>-614.499448719323 -91.3056119332327 -241.157466106085</f>
        <v>-946.96252675864071</v>
      </c>
      <c r="R47" t="s">
        <v>886</v>
      </c>
      <c r="S47" t="s">
        <v>887</v>
      </c>
      <c r="T47" t="s">
        <v>888</v>
      </c>
      <c r="U47" t="s">
        <v>889</v>
      </c>
      <c r="V47">
        <f>-714.097696772207 -62.3589086410316 -90.1029610913523</f>
        <v>-866.55956650459086</v>
      </c>
      <c r="W47" t="s">
        <v>890</v>
      </c>
      <c r="X47" t="s">
        <v>891</v>
      </c>
      <c r="Y47" t="s">
        <v>892</v>
      </c>
    </row>
    <row r="48" spans="1:25" x14ac:dyDescent="0.3">
      <c r="A48">
        <v>2350</v>
      </c>
      <c r="B48" t="s">
        <v>893</v>
      </c>
      <c r="C48" t="s">
        <v>894</v>
      </c>
      <c r="D48" t="s">
        <v>895</v>
      </c>
      <c r="E48" t="s">
        <v>896</v>
      </c>
      <c r="F48" t="s">
        <v>897</v>
      </c>
      <c r="G48" t="s">
        <v>898</v>
      </c>
      <c r="H48" t="s">
        <v>899</v>
      </c>
      <c r="I48" t="s">
        <v>900</v>
      </c>
      <c r="J48" t="s">
        <v>901</v>
      </c>
      <c r="K48" t="s">
        <v>902</v>
      </c>
      <c r="L48" t="s">
        <v>903</v>
      </c>
      <c r="M48" t="s">
        <v>904</v>
      </c>
      <c r="N48">
        <f>-770.263596998969 -10.2529178109253 -526.512510164245</f>
        <v>-1307.0290249741392</v>
      </c>
      <c r="O48">
        <f>-790.0050898726 -162.759962781952 -500.344327362145</f>
        <v>-1453.1093800166971</v>
      </c>
      <c r="P48">
        <f>-820.067708383833 -194.98046748772 -221.710763072912</f>
        <v>-1236.7589389444649</v>
      </c>
      <c r="Q48">
        <f>-614.338913844763 -88.8824441341812 -240.878901406102</f>
        <v>-944.10025938504623</v>
      </c>
      <c r="R48" t="s">
        <v>905</v>
      </c>
      <c r="S48" t="s">
        <v>906</v>
      </c>
      <c r="T48" t="s">
        <v>907</v>
      </c>
      <c r="U48" t="s">
        <v>908</v>
      </c>
      <c r="V48">
        <f>-714.188841604359 -60.6706516708905 -90.0853979138536</f>
        <v>-864.94489118910315</v>
      </c>
      <c r="W48" t="s">
        <v>909</v>
      </c>
      <c r="X48" t="s">
        <v>910</v>
      </c>
      <c r="Y48" t="s">
        <v>911</v>
      </c>
    </row>
    <row r="49" spans="1:25" x14ac:dyDescent="0.3">
      <c r="A49">
        <v>2400</v>
      </c>
      <c r="B49" t="s">
        <v>912</v>
      </c>
      <c r="C49" t="s">
        <v>913</v>
      </c>
      <c r="D49" t="s">
        <v>914</v>
      </c>
      <c r="E49" t="s">
        <v>915</v>
      </c>
      <c r="F49" t="s">
        <v>916</v>
      </c>
      <c r="G49" t="s">
        <v>917</v>
      </c>
      <c r="H49" t="s">
        <v>918</v>
      </c>
      <c r="I49" t="s">
        <v>919</v>
      </c>
      <c r="J49" t="s">
        <v>920</v>
      </c>
      <c r="K49" t="s">
        <v>921</v>
      </c>
      <c r="L49" t="s">
        <v>922</v>
      </c>
      <c r="M49" t="s">
        <v>923</v>
      </c>
      <c r="N49">
        <f>-769.536141270197 -9.24111550150565 -526.481623487598</f>
        <v>-1305.2588802593007</v>
      </c>
      <c r="O49">
        <f>-789.862759036821 -161.643550341395 -500.128282729224</f>
        <v>-1451.6345921074399</v>
      </c>
      <c r="P49">
        <f>-820.055774212868 -194.150739294996 -221.542054781228</f>
        <v>-1235.748568289092</v>
      </c>
      <c r="Q49">
        <f>-614.287378841403 -88.1467413603646 -240.804704982913</f>
        <v>-943.23882518468054</v>
      </c>
      <c r="R49" t="s">
        <v>924</v>
      </c>
      <c r="S49" t="s">
        <v>925</v>
      </c>
      <c r="T49" t="s">
        <v>926</v>
      </c>
      <c r="U49" t="s">
        <v>927</v>
      </c>
      <c r="V49">
        <f>-714.016963300897 -59.7722191592375 -90.0529179037133</f>
        <v>-863.84210036384775</v>
      </c>
      <c r="W49" t="s">
        <v>928</v>
      </c>
      <c r="X49" t="s">
        <v>929</v>
      </c>
      <c r="Y49" t="s">
        <v>930</v>
      </c>
    </row>
    <row r="50" spans="1:25" x14ac:dyDescent="0.3">
      <c r="A50">
        <v>2450</v>
      </c>
      <c r="B50" t="s">
        <v>931</v>
      </c>
      <c r="C50" t="s">
        <v>932</v>
      </c>
      <c r="D50" t="s">
        <v>933</v>
      </c>
      <c r="E50" t="s">
        <v>934</v>
      </c>
      <c r="F50" t="s">
        <v>935</v>
      </c>
      <c r="G50" t="s">
        <v>936</v>
      </c>
      <c r="H50" t="s">
        <v>937</v>
      </c>
      <c r="I50" t="s">
        <v>938</v>
      </c>
      <c r="J50" t="s">
        <v>939</v>
      </c>
      <c r="K50" t="s">
        <v>940</v>
      </c>
      <c r="L50" t="s">
        <v>941</v>
      </c>
      <c r="M50" t="s">
        <v>942</v>
      </c>
      <c r="N50">
        <f>-768.659191488886 -8.31405606563726 -526.296522410443</f>
        <v>-1303.2697699649661</v>
      </c>
      <c r="O50">
        <f>-789.882453594762 -160.49026410459 -499.319174417966</f>
        <v>-1449.6918921173178</v>
      </c>
      <c r="P50">
        <f>-820.573087896037 -192.06005023189 -220.679673357621</f>
        <v>-1233.3128114855479</v>
      </c>
      <c r="Q50">
        <f>-614.370759169533 -86.9975901463927 -240.45352681371</f>
        <v>-941.82187612963571</v>
      </c>
      <c r="R50" t="s">
        <v>943</v>
      </c>
      <c r="S50" t="s">
        <v>944</v>
      </c>
      <c r="T50" t="s">
        <v>945</v>
      </c>
      <c r="U50" t="s">
        <v>946</v>
      </c>
      <c r="V50">
        <f>-713.650719528988 -58.6247349304711 -89.9143049575805</f>
        <v>-862.18975941703957</v>
      </c>
      <c r="W50" t="s">
        <v>947</v>
      </c>
      <c r="X50" t="s">
        <v>948</v>
      </c>
      <c r="Y50" t="s">
        <v>949</v>
      </c>
    </row>
    <row r="51" spans="1:25" x14ac:dyDescent="0.3">
      <c r="A51">
        <v>2500</v>
      </c>
      <c r="B51" t="s">
        <v>950</v>
      </c>
      <c r="C51" t="s">
        <v>951</v>
      </c>
      <c r="D51" t="s">
        <v>952</v>
      </c>
      <c r="E51" t="s">
        <v>953</v>
      </c>
      <c r="F51" t="s">
        <v>954</v>
      </c>
      <c r="G51" t="s">
        <v>955</v>
      </c>
      <c r="H51" t="s">
        <v>956</v>
      </c>
      <c r="I51" t="s">
        <v>957</v>
      </c>
      <c r="J51" t="s">
        <v>958</v>
      </c>
      <c r="K51" t="s">
        <v>959</v>
      </c>
      <c r="L51" t="s">
        <v>960</v>
      </c>
      <c r="M51" t="s">
        <v>961</v>
      </c>
      <c r="N51">
        <f>-768.271869278966 -8.16266696897924 -526.188272099763</f>
        <v>-1302.6228083477083</v>
      </c>
      <c r="O51">
        <f>-789.82441682814 -160.239498560553 -498.904943839967</f>
        <v>-1448.96885922866</v>
      </c>
      <c r="P51">
        <f>-820.530035124755 -191.063575165758 -220.183545971267</f>
        <v>-1231.77715626178</v>
      </c>
      <c r="Q51">
        <f>-614.186577030566 -86.3241255181842 -240.197830308589</f>
        <v>-940.70853285733926</v>
      </c>
      <c r="R51" t="s">
        <v>962</v>
      </c>
      <c r="S51" t="s">
        <v>963</v>
      </c>
      <c r="T51" t="s">
        <v>964</v>
      </c>
      <c r="U51" t="s">
        <v>965</v>
      </c>
      <c r="V51">
        <f>-713.488227340181 -58.2695678341975 -89.8373839237368</f>
        <v>-861.59517909811518</v>
      </c>
      <c r="W51" t="s">
        <v>966</v>
      </c>
      <c r="X51" t="s">
        <v>967</v>
      </c>
      <c r="Y51" t="s">
        <v>968</v>
      </c>
    </row>
    <row r="52" spans="1:25" x14ac:dyDescent="0.3">
      <c r="A52">
        <v>2550</v>
      </c>
      <c r="B52" t="s">
        <v>969</v>
      </c>
      <c r="C52" t="s">
        <v>970</v>
      </c>
      <c r="D52" t="s">
        <v>971</v>
      </c>
      <c r="E52" t="s">
        <v>972</v>
      </c>
      <c r="F52" t="s">
        <v>973</v>
      </c>
      <c r="G52" t="s">
        <v>974</v>
      </c>
      <c r="H52" t="s">
        <v>975</v>
      </c>
      <c r="I52" t="s">
        <v>976</v>
      </c>
      <c r="J52" t="s">
        <v>977</v>
      </c>
      <c r="K52" t="s">
        <v>978</v>
      </c>
      <c r="L52" t="s">
        <v>979</v>
      </c>
      <c r="M52" t="s">
        <v>980</v>
      </c>
      <c r="N52">
        <f>-767.71216547061 -8.49723090819975 -526.016268174581</f>
        <v>-1302.2256645533907</v>
      </c>
      <c r="O52">
        <f>-789.295707162211 -160.478502002768 -498.291771768635</f>
        <v>-1448.0659809336139</v>
      </c>
      <c r="P52">
        <f>-820.143153319528 -190.711502678548 -219.521322774961</f>
        <v>-1230.3759787730369</v>
      </c>
      <c r="Q52">
        <f>-613.935686280846 -85.7209737216408 -239.621778371816</f>
        <v>-939.27843837430282</v>
      </c>
      <c r="R52" t="s">
        <v>981</v>
      </c>
      <c r="S52" t="s">
        <v>982</v>
      </c>
      <c r="T52" t="s">
        <v>983</v>
      </c>
      <c r="U52" t="s">
        <v>984</v>
      </c>
      <c r="V52">
        <f>-712.983565297656 -57.8630223190003 -89.7022585256096</f>
        <v>-860.54884614226592</v>
      </c>
      <c r="W52" t="s">
        <v>985</v>
      </c>
      <c r="X52" t="s">
        <v>986</v>
      </c>
      <c r="Y52" t="s">
        <v>987</v>
      </c>
    </row>
    <row r="53" spans="1:25" x14ac:dyDescent="0.3">
      <c r="A53">
        <v>2600</v>
      </c>
      <c r="B53" t="s">
        <v>988</v>
      </c>
      <c r="C53" t="s">
        <v>989</v>
      </c>
      <c r="D53" t="s">
        <v>990</v>
      </c>
      <c r="E53" t="s">
        <v>991</v>
      </c>
      <c r="F53" t="s">
        <v>992</v>
      </c>
      <c r="G53" t="s">
        <v>993</v>
      </c>
      <c r="H53" t="s">
        <v>994</v>
      </c>
      <c r="I53" t="s">
        <v>995</v>
      </c>
      <c r="J53" t="s">
        <v>996</v>
      </c>
      <c r="K53" t="s">
        <v>997</v>
      </c>
      <c r="L53" t="s">
        <v>998</v>
      </c>
      <c r="M53" t="s">
        <v>999</v>
      </c>
      <c r="N53">
        <f>-767.378827194608 -8.75411697406139 -525.964952626784</f>
        <v>-1302.0978967954534</v>
      </c>
      <c r="O53">
        <f>-788.912882218903 -160.708685805929 -498.018023936308</f>
        <v>-1447.63959196114</v>
      </c>
      <c r="P53">
        <f>-819.56152242291 -191.190645354315 -219.252842601847</f>
        <v>-1230.005010379072</v>
      </c>
      <c r="Q53">
        <f>-613.588899129898 -85.7157953154335 -239.2247155081</f>
        <v>-938.52940995343147</v>
      </c>
      <c r="R53" t="s">
        <v>1000</v>
      </c>
      <c r="S53" t="s">
        <v>1001</v>
      </c>
      <c r="T53" t="s">
        <v>1002</v>
      </c>
      <c r="U53" t="s">
        <v>1003</v>
      </c>
      <c r="V53">
        <f>-712.685697064487 -57.7275335133575 -89.6600153895752</f>
        <v>-860.07324596741967</v>
      </c>
      <c r="W53" t="s">
        <v>1004</v>
      </c>
      <c r="X53" t="s">
        <v>1005</v>
      </c>
      <c r="Y53" t="s">
        <v>1006</v>
      </c>
    </row>
    <row r="54" spans="1:25" x14ac:dyDescent="0.3">
      <c r="A54">
        <v>2650</v>
      </c>
      <c r="B54" t="s">
        <v>1007</v>
      </c>
      <c r="C54" t="s">
        <v>1008</v>
      </c>
      <c r="D54" t="s">
        <v>1009</v>
      </c>
      <c r="E54" t="s">
        <v>1010</v>
      </c>
      <c r="F54" t="s">
        <v>1011</v>
      </c>
      <c r="G54" t="s">
        <v>1012</v>
      </c>
      <c r="H54" t="s">
        <v>1013</v>
      </c>
      <c r="I54" t="s">
        <v>1014</v>
      </c>
      <c r="J54" t="s">
        <v>1015</v>
      </c>
      <c r="K54" t="s">
        <v>1016</v>
      </c>
      <c r="L54" t="s">
        <v>1017</v>
      </c>
      <c r="M54" t="s">
        <v>1018</v>
      </c>
      <c r="N54">
        <f>-766.75449681471 -9.20993944825545 -525.919559493493</f>
        <v>-1301.8839957564585</v>
      </c>
      <c r="O54">
        <f>-788.263178601547 -161.087065380586 -497.480818627419</f>
        <v>-1446.831062609552</v>
      </c>
      <c r="P54">
        <f>-818.380076098288 -191.800597123254 -218.682990940539</f>
        <v>-1228.863664162081</v>
      </c>
      <c r="Q54">
        <f>-612.977849905928 -85.232914223338 -238.728688675288</f>
        <v>-936.93945280455398</v>
      </c>
      <c r="R54" t="s">
        <v>1019</v>
      </c>
      <c r="S54" t="s">
        <v>1020</v>
      </c>
      <c r="T54" t="s">
        <v>1021</v>
      </c>
      <c r="U54" t="s">
        <v>1022</v>
      </c>
      <c r="V54">
        <f>-712.009484062528 -57.4551680441621 -89.620099913532</f>
        <v>-859.08475202022214</v>
      </c>
      <c r="W54" t="s">
        <v>1023</v>
      </c>
      <c r="X54" t="s">
        <v>1024</v>
      </c>
      <c r="Y54" t="s">
        <v>1025</v>
      </c>
    </row>
    <row r="55" spans="1:25" x14ac:dyDescent="0.3">
      <c r="A55">
        <v>2700</v>
      </c>
      <c r="B55" t="s">
        <v>1026</v>
      </c>
      <c r="C55" t="s">
        <v>1027</v>
      </c>
      <c r="D55" t="s">
        <v>1028</v>
      </c>
      <c r="E55" t="s">
        <v>1029</v>
      </c>
      <c r="F55" t="s">
        <v>1030</v>
      </c>
      <c r="G55" t="s">
        <v>1031</v>
      </c>
      <c r="H55" t="s">
        <v>1032</v>
      </c>
      <c r="I55" t="s">
        <v>1033</v>
      </c>
      <c r="J55" t="s">
        <v>1034</v>
      </c>
      <c r="K55" t="s">
        <v>1035</v>
      </c>
      <c r="L55" t="s">
        <v>1036</v>
      </c>
      <c r="M55" t="s">
        <v>1037</v>
      </c>
      <c r="N55">
        <f>-766.438979372895 -9.2210465839355 -525.934711826811</f>
        <v>-1301.5947377836414</v>
      </c>
      <c r="O55">
        <f>-787.888105953738 -161.069511060859 -497.27882557047</f>
        <v>-1446.2364425850669</v>
      </c>
      <c r="P55">
        <f>-817.653678473108 -191.536179626383 -218.416095154269</f>
        <v>-1227.6059532537599</v>
      </c>
      <c r="Q55">
        <f>-612.539784597527 -84.4535602889396 -238.668575475254</f>
        <v>-935.6619203617206</v>
      </c>
      <c r="R55" t="s">
        <v>1038</v>
      </c>
      <c r="S55" t="s">
        <v>1039</v>
      </c>
      <c r="T55" t="s">
        <v>1040</v>
      </c>
      <c r="U55" t="s">
        <v>1041</v>
      </c>
      <c r="V55">
        <f>-711.740901587678 -57.359043812286 -89.6080061292666</f>
        <v>-858.70795152923063</v>
      </c>
      <c r="W55" t="s">
        <v>1042</v>
      </c>
      <c r="X55" t="s">
        <v>1043</v>
      </c>
      <c r="Y55" t="s">
        <v>1044</v>
      </c>
    </row>
    <row r="56" spans="1:25" x14ac:dyDescent="0.3">
      <c r="A56">
        <v>2750</v>
      </c>
      <c r="B56" t="s">
        <v>1045</v>
      </c>
      <c r="C56" t="s">
        <v>1046</v>
      </c>
      <c r="D56" t="s">
        <v>1047</v>
      </c>
      <c r="E56" t="s">
        <v>1048</v>
      </c>
      <c r="F56" t="s">
        <v>1049</v>
      </c>
      <c r="G56" t="s">
        <v>1050</v>
      </c>
      <c r="H56" t="s">
        <v>1051</v>
      </c>
      <c r="I56" t="s">
        <v>1052</v>
      </c>
      <c r="J56" t="s">
        <v>1053</v>
      </c>
      <c r="K56" t="s">
        <v>1054</v>
      </c>
      <c r="L56" t="s">
        <v>1055</v>
      </c>
      <c r="M56" t="s">
        <v>1056</v>
      </c>
      <c r="N56">
        <f>-766.188320655508 -9.34648296905425 -525.908641183398</f>
        <v>-1301.4434448079603</v>
      </c>
      <c r="O56">
        <f>-787.654871441795 -160.96238957896 -496.226858713494</f>
        <v>-1444.844119734249</v>
      </c>
      <c r="P56">
        <f>-814.553169908361 -192.037716402999 -217.14009657294</f>
        <v>-1223.7309828842999</v>
      </c>
      <c r="Q56">
        <f>-610.623216857411 -82.942447775941 -238.572668495743</f>
        <v>-932.13833312909492</v>
      </c>
      <c r="R56" t="s">
        <v>1057</v>
      </c>
      <c r="S56" t="s">
        <v>1058</v>
      </c>
      <c r="T56" t="s">
        <v>1059</v>
      </c>
      <c r="U56" t="s">
        <v>1060</v>
      </c>
      <c r="V56">
        <f>-711.31166097692 -57.3970631418101 -89.6356999234082</f>
        <v>-858.34442404213837</v>
      </c>
      <c r="W56" t="s">
        <v>1061</v>
      </c>
      <c r="X56" t="s">
        <v>1062</v>
      </c>
      <c r="Y56" t="s">
        <v>1063</v>
      </c>
    </row>
    <row r="57" spans="1:25" x14ac:dyDescent="0.3">
      <c r="A57">
        <v>2800</v>
      </c>
      <c r="B57" t="s">
        <v>1064</v>
      </c>
      <c r="C57" t="s">
        <v>1065</v>
      </c>
      <c r="D57" t="s">
        <v>1066</v>
      </c>
      <c r="E57" t="s">
        <v>1067</v>
      </c>
      <c r="F57" t="s">
        <v>1068</v>
      </c>
      <c r="G57" t="s">
        <v>1069</v>
      </c>
      <c r="H57" t="s">
        <v>1070</v>
      </c>
      <c r="I57" t="s">
        <v>1071</v>
      </c>
      <c r="J57" t="s">
        <v>1072</v>
      </c>
      <c r="K57" t="s">
        <v>1073</v>
      </c>
      <c r="L57" t="s">
        <v>1074</v>
      </c>
      <c r="M57" t="s">
        <v>1075</v>
      </c>
      <c r="N57">
        <f>-766.69610336436 -9.91577788934228 -525.777178245816</f>
        <v>-1302.3890594995182</v>
      </c>
      <c r="O57">
        <f>-788.012600809797 -161.442021825424 -495.56449768883</f>
        <v>-1445.0191203240511</v>
      </c>
      <c r="P57">
        <f>-812.644057125253 -193.244487794951 -216.350423669503</f>
        <v>-1222.2389685897069</v>
      </c>
      <c r="Q57">
        <f>-609.900864328139 -82.2011170037297 -239.001977083356</f>
        <v>-931.10395841522472</v>
      </c>
      <c r="R57" t="s">
        <v>1076</v>
      </c>
      <c r="S57" t="s">
        <v>1077</v>
      </c>
      <c r="T57" t="s">
        <v>1078</v>
      </c>
      <c r="U57" t="s">
        <v>1079</v>
      </c>
      <c r="V57">
        <f>-711.117538006936 -57.5693080026874 -89.6715725498875</f>
        <v>-858.35841855951094</v>
      </c>
      <c r="W57" t="s">
        <v>1080</v>
      </c>
      <c r="X57" t="s">
        <v>1081</v>
      </c>
      <c r="Y57" t="s">
        <v>1082</v>
      </c>
    </row>
    <row r="58" spans="1:25" x14ac:dyDescent="0.3">
      <c r="A58">
        <v>2850</v>
      </c>
      <c r="B58" t="s">
        <v>1083</v>
      </c>
      <c r="C58" t="s">
        <v>1084</v>
      </c>
      <c r="D58" t="s">
        <v>1085</v>
      </c>
      <c r="E58" t="s">
        <v>1086</v>
      </c>
      <c r="F58" t="s">
        <v>1087</v>
      </c>
      <c r="G58" t="s">
        <v>1088</v>
      </c>
      <c r="H58" t="s">
        <v>1089</v>
      </c>
      <c r="I58" t="s">
        <v>1090</v>
      </c>
      <c r="J58" t="s">
        <v>1091</v>
      </c>
      <c r="K58" t="s">
        <v>1092</v>
      </c>
      <c r="L58" t="s">
        <v>1093</v>
      </c>
      <c r="M58" t="s">
        <v>1094</v>
      </c>
      <c r="N58">
        <f>-768.837405897724 -11.1360108410404 -525.551607904179</f>
        <v>-1305.5250246429434</v>
      </c>
      <c r="O58">
        <f>-790.464511206771 -162.552373536761 -494.78008589885</f>
        <v>-1447.7969706423821</v>
      </c>
      <c r="P58">
        <f>-808.918718302756 -194.465424154198 -215.102399220099</f>
        <v>-1218.4865416770531</v>
      </c>
      <c r="Q58">
        <f>-609.27701035658 -78.7097610130795 -241.414444074939</f>
        <v>-929.40121544459862</v>
      </c>
      <c r="R58" t="s">
        <v>1095</v>
      </c>
      <c r="S58" t="s">
        <v>1096</v>
      </c>
      <c r="T58" t="s">
        <v>1097</v>
      </c>
      <c r="U58" t="s">
        <v>1098</v>
      </c>
      <c r="V58">
        <f>-711.414286257155 -57.9314534106034 -89.7133310608626</f>
        <v>-859.05907072862101</v>
      </c>
      <c r="W58" t="s">
        <v>1099</v>
      </c>
      <c r="X58" t="s">
        <v>1100</v>
      </c>
      <c r="Y58" t="s">
        <v>1101</v>
      </c>
    </row>
    <row r="59" spans="1:25" x14ac:dyDescent="0.3">
      <c r="A59">
        <v>2900</v>
      </c>
      <c r="B59" t="s">
        <v>1102</v>
      </c>
      <c r="C59" t="s">
        <v>1103</v>
      </c>
      <c r="D59" t="s">
        <v>1104</v>
      </c>
      <c r="E59" t="s">
        <v>1105</v>
      </c>
      <c r="F59" t="s">
        <v>1106</v>
      </c>
      <c r="G59" t="s">
        <v>1107</v>
      </c>
      <c r="H59" t="s">
        <v>1108</v>
      </c>
      <c r="I59" t="s">
        <v>1109</v>
      </c>
      <c r="J59" t="s">
        <v>1110</v>
      </c>
      <c r="K59" t="s">
        <v>1111</v>
      </c>
      <c r="L59" t="s">
        <v>1112</v>
      </c>
      <c r="M59" t="s">
        <v>1113</v>
      </c>
      <c r="N59">
        <f>-770.189619254409 -11.6464525914898 -525.636193158475</f>
        <v>-1307.4722650043736</v>
      </c>
      <c r="O59">
        <f>-792.730295655461 -162.973546798835 -495.081122991282</f>
        <v>-1450.7849654455779</v>
      </c>
      <c r="P59">
        <f>-806.431442336362 -194.351196978581 -215.069918184232</f>
        <v>-1215.852557499175</v>
      </c>
      <c r="Q59">
        <f>-609.447578450995 -74.988174991812 -245.042589734933</f>
        <v>-929.47834317774004</v>
      </c>
      <c r="R59" t="s">
        <v>1114</v>
      </c>
      <c r="S59" t="s">
        <v>1115</v>
      </c>
      <c r="T59" t="s">
        <v>1116</v>
      </c>
      <c r="U59" t="s">
        <v>1117</v>
      </c>
      <c r="V59">
        <f>-712.10588590217 -58.4583074762959 -89.729635261618</f>
        <v>-860.29382864008392</v>
      </c>
      <c r="W59" t="s">
        <v>1118</v>
      </c>
      <c r="X59" t="s">
        <v>1119</v>
      </c>
      <c r="Y59" t="s">
        <v>1120</v>
      </c>
    </row>
    <row r="60" spans="1:25" x14ac:dyDescent="0.3">
      <c r="A60">
        <v>2950</v>
      </c>
      <c r="B60" t="s">
        <v>1121</v>
      </c>
      <c r="C60" t="s">
        <v>1122</v>
      </c>
      <c r="D60" t="s">
        <v>1123</v>
      </c>
      <c r="E60" t="s">
        <v>1124</v>
      </c>
      <c r="F60" t="s">
        <v>1125</v>
      </c>
      <c r="G60" t="s">
        <v>1126</v>
      </c>
      <c r="H60" t="s">
        <v>1127</v>
      </c>
      <c r="I60" t="s">
        <v>1128</v>
      </c>
      <c r="J60" t="s">
        <v>1129</v>
      </c>
      <c r="K60" t="s">
        <v>1130</v>
      </c>
      <c r="L60" t="s">
        <v>1131</v>
      </c>
      <c r="M60" t="s">
        <v>1132</v>
      </c>
      <c r="N60">
        <f>-771.144282313437 -11.6514506782041 -525.710232271063</f>
        <v>-1308.5059652627042</v>
      </c>
      <c r="O60">
        <f>-794.341637032146 -162.864214566391 -495.088700532201</f>
        <v>-1452.2945521307381</v>
      </c>
      <c r="P60">
        <f>-806.658319897522 -194.561320959563 -215.049163517219</f>
        <v>-1216.268804374304</v>
      </c>
      <c r="Q60">
        <f>-610.549484997475 -74.064190520437 -246.199215470755</f>
        <v>-930.81289098866705</v>
      </c>
      <c r="R60" t="s">
        <v>1133</v>
      </c>
      <c r="S60" t="s">
        <v>1134</v>
      </c>
      <c r="T60" t="s">
        <v>1135</v>
      </c>
      <c r="U60" t="s">
        <v>1136</v>
      </c>
      <c r="V60">
        <f>-712.606212851419 -58.7957015407756 -89.7970791986393</f>
        <v>-861.19899359083377</v>
      </c>
      <c r="W60" t="s">
        <v>1137</v>
      </c>
      <c r="X60" t="s">
        <v>1138</v>
      </c>
      <c r="Y60" t="s">
        <v>1139</v>
      </c>
    </row>
    <row r="61" spans="1:25" x14ac:dyDescent="0.3">
      <c r="A61">
        <v>3000</v>
      </c>
      <c r="B61" t="s">
        <v>1140</v>
      </c>
      <c r="C61" t="s">
        <v>1141</v>
      </c>
      <c r="D61" t="s">
        <v>1142</v>
      </c>
      <c r="E61" t="s">
        <v>1143</v>
      </c>
      <c r="F61" t="s">
        <v>1144</v>
      </c>
      <c r="G61" t="s">
        <v>1145</v>
      </c>
      <c r="H61" t="s">
        <v>1146</v>
      </c>
      <c r="I61" t="s">
        <v>1147</v>
      </c>
      <c r="J61" t="s">
        <v>1148</v>
      </c>
      <c r="K61" t="s">
        <v>1149</v>
      </c>
      <c r="L61" t="s">
        <v>1150</v>
      </c>
      <c r="M61" t="s">
        <v>1151</v>
      </c>
      <c r="N61">
        <f>-772.526838755922 -11.5622164339482 -525.756103140349</f>
        <v>-1309.845158330219</v>
      </c>
      <c r="O61">
        <f>-796.484076223507 -162.568900975889 -494.748583669488</f>
        <v>-1453.8015608688841</v>
      </c>
      <c r="P61">
        <f>-807.801186947205 -194.317076926543 -214.672473295174</f>
        <v>-1216.7907371689221</v>
      </c>
      <c r="Q61">
        <f>-612.276165450666 -72.9153538707303 -245.978767628606</f>
        <v>-931.17028695000226</v>
      </c>
      <c r="R61" t="s">
        <v>1152</v>
      </c>
      <c r="S61" t="s">
        <v>1153</v>
      </c>
      <c r="T61" t="s">
        <v>1154</v>
      </c>
      <c r="U61" t="s">
        <v>1155</v>
      </c>
      <c r="V61">
        <f>-713.2449430206 -59.4325168410019 -89.8894594331855</f>
        <v>-862.56691929478734</v>
      </c>
      <c r="W61" t="s">
        <v>1156</v>
      </c>
      <c r="X61" t="s">
        <v>1157</v>
      </c>
      <c r="Y61" t="s">
        <v>1158</v>
      </c>
    </row>
    <row r="62" spans="1:25" x14ac:dyDescent="0.3">
      <c r="A62">
        <v>3050</v>
      </c>
      <c r="B62" t="s">
        <v>1159</v>
      </c>
      <c r="C62" t="s">
        <v>1160</v>
      </c>
      <c r="D62" t="s">
        <v>1161</v>
      </c>
      <c r="E62" t="s">
        <v>1162</v>
      </c>
      <c r="F62" t="s">
        <v>1163</v>
      </c>
      <c r="G62" t="s">
        <v>1164</v>
      </c>
      <c r="H62" t="s">
        <v>1165</v>
      </c>
      <c r="I62" t="s">
        <v>1166</v>
      </c>
      <c r="J62" t="s">
        <v>1167</v>
      </c>
      <c r="K62" t="s">
        <v>1168</v>
      </c>
      <c r="L62" t="s">
        <v>1169</v>
      </c>
      <c r="M62" t="s">
        <v>1170</v>
      </c>
      <c r="N62">
        <f>-774.162238512319 -11.6578473138043 -525.591792225251</f>
        <v>-1311.4118780513743</v>
      </c>
      <c r="O62">
        <f>-799.561229385951 -162.275646047848 -493.928083561559</f>
        <v>-1455.764958995358</v>
      </c>
      <c r="P62">
        <f>-808.46917049915 -191.517789798384 -213.492480767771</f>
        <v>-1213.4794410653051</v>
      </c>
      <c r="Q62">
        <f>-612.218748818022 -70.7329335340669 -242.566183767757</f>
        <v>-925.51786611984596</v>
      </c>
      <c r="R62" t="s">
        <v>1171</v>
      </c>
      <c r="S62" t="s">
        <v>1172</v>
      </c>
      <c r="T62" t="s">
        <v>1173</v>
      </c>
      <c r="U62" t="s">
        <v>1174</v>
      </c>
      <c r="V62">
        <f>-713.994621249199 -61.0282826094788 -89.9889467679387</f>
        <v>-865.01185062661648</v>
      </c>
      <c r="W62" t="s">
        <v>1175</v>
      </c>
      <c r="X62" t="s">
        <v>1176</v>
      </c>
      <c r="Y62" t="s">
        <v>1177</v>
      </c>
    </row>
    <row r="63" spans="1:25" x14ac:dyDescent="0.3">
      <c r="A63">
        <v>3100</v>
      </c>
      <c r="B63" t="s">
        <v>1178</v>
      </c>
      <c r="C63" t="s">
        <v>1179</v>
      </c>
      <c r="D63" t="s">
        <v>1180</v>
      </c>
      <c r="E63" t="s">
        <v>1181</v>
      </c>
      <c r="F63" t="s">
        <v>1182</v>
      </c>
      <c r="G63" t="s">
        <v>1183</v>
      </c>
      <c r="H63" t="s">
        <v>1184</v>
      </c>
      <c r="I63" t="s">
        <v>1185</v>
      </c>
      <c r="J63" t="s">
        <v>1186</v>
      </c>
      <c r="K63" t="s">
        <v>1187</v>
      </c>
      <c r="L63" t="s">
        <v>1188</v>
      </c>
      <c r="M63" t="s">
        <v>1189</v>
      </c>
      <c r="N63">
        <f>-773.747643558116 -12.1643742648212 -525.361525196006</f>
        <v>-1311.2735430189432</v>
      </c>
      <c r="O63">
        <f>-799.94286512505 -162.531441582736 -493.048959276863</f>
        <v>-1455.523265984649</v>
      </c>
      <c r="P63">
        <f>-808.533802826145 -189.983718033599 -212.422543846733</f>
        <v>-1210.940064706477</v>
      </c>
      <c r="Q63">
        <f>-611.676871168093 -70.0456874698377 -240.896002166739</f>
        <v>-922.61856080466976</v>
      </c>
      <c r="R63" t="s">
        <v>1190</v>
      </c>
      <c r="S63" t="s">
        <v>1191</v>
      </c>
      <c r="T63" t="s">
        <v>1192</v>
      </c>
      <c r="U63" t="s">
        <v>1193</v>
      </c>
      <c r="V63">
        <f>-714.137312019749 -61.8663957997653 -90.0018044007085</f>
        <v>-866.00551222022273</v>
      </c>
      <c r="W63" t="s">
        <v>1194</v>
      </c>
      <c r="X63" t="s">
        <v>1195</v>
      </c>
      <c r="Y63" t="s">
        <v>1196</v>
      </c>
    </row>
    <row r="64" spans="1:25" x14ac:dyDescent="0.3">
      <c r="A64">
        <v>3150</v>
      </c>
      <c r="B64" t="s">
        <v>1197</v>
      </c>
      <c r="C64" t="s">
        <v>1198</v>
      </c>
      <c r="D64" t="s">
        <v>1199</v>
      </c>
      <c r="E64" t="s">
        <v>1200</v>
      </c>
      <c r="F64" t="s">
        <v>1201</v>
      </c>
      <c r="G64" t="s">
        <v>1202</v>
      </c>
      <c r="H64" t="s">
        <v>1203</v>
      </c>
      <c r="I64" t="s">
        <v>1204</v>
      </c>
      <c r="J64" t="s">
        <v>1205</v>
      </c>
      <c r="K64" t="s">
        <v>1206</v>
      </c>
      <c r="L64" t="s">
        <v>1207</v>
      </c>
      <c r="M64" t="s">
        <v>1208</v>
      </c>
      <c r="N64">
        <f>-772.663995245485 -13.0891340111696 -525.508770780024</f>
        <v>-1311.2619000366785</v>
      </c>
      <c r="O64">
        <f>-799.548976982868 -163.230784692823 -492.695601176539</f>
        <v>-1455.4753628522301</v>
      </c>
      <c r="P64">
        <f>-811.90776500655 -189.789999566179 -212.123907343184</f>
        <v>-1213.8216719159132</v>
      </c>
      <c r="Q64">
        <f>-614.893284075159 -70.0252469237489 -240.234785237677</f>
        <v>-925.15331623658494</v>
      </c>
      <c r="R64" t="s">
        <v>1209</v>
      </c>
      <c r="S64" t="s">
        <v>1210</v>
      </c>
      <c r="T64" t="s">
        <v>1211</v>
      </c>
      <c r="U64" t="s">
        <v>1212</v>
      </c>
      <c r="V64">
        <f>-714.839643368164 -62.6522986188645 -90.0816027335562</f>
        <v>-867.57354472058478</v>
      </c>
      <c r="W64" t="s">
        <v>1213</v>
      </c>
      <c r="X64" t="s">
        <v>1214</v>
      </c>
      <c r="Y64" t="s">
        <v>1215</v>
      </c>
    </row>
    <row r="65" spans="1:25" x14ac:dyDescent="0.3">
      <c r="A65">
        <v>3200</v>
      </c>
      <c r="B65" t="s">
        <v>1216</v>
      </c>
      <c r="C65" t="s">
        <v>1217</v>
      </c>
      <c r="D65" t="s">
        <v>1218</v>
      </c>
      <c r="E65" t="s">
        <v>1219</v>
      </c>
      <c r="F65" t="s">
        <v>1220</v>
      </c>
      <c r="G65" t="s">
        <v>1221</v>
      </c>
      <c r="H65" t="s">
        <v>1222</v>
      </c>
      <c r="I65" t="s">
        <v>1223</v>
      </c>
      <c r="J65" t="s">
        <v>1224</v>
      </c>
      <c r="K65" t="s">
        <v>1225</v>
      </c>
      <c r="L65" t="s">
        <v>1226</v>
      </c>
      <c r="M65" t="s">
        <v>1227</v>
      </c>
      <c r="N65">
        <f>-772.072078331806 -12.8937938778811 -525.82403621624</f>
        <v>-1310.789908425927</v>
      </c>
      <c r="O65">
        <f>-799.191213628418 -163.084481876753 -493.491678407739</f>
        <v>-1455.76737391291</v>
      </c>
      <c r="P65">
        <f>-813.232816321796 -191.667459867289 -213.198237344367</f>
        <v>-1218.098513533452</v>
      </c>
      <c r="Q65">
        <f>-616.536226504227 -71.2077507530157 -240.556105577672</f>
        <v>-928.30008283491475</v>
      </c>
      <c r="R65" t="s">
        <v>1228</v>
      </c>
      <c r="S65" t="s">
        <v>1229</v>
      </c>
      <c r="T65" t="s">
        <v>1230</v>
      </c>
      <c r="U65" t="s">
        <v>1231</v>
      </c>
      <c r="V65">
        <f>-715.215904548981 -62.5537925266237 -90.0961514863836</f>
        <v>-867.8658485619884</v>
      </c>
      <c r="W65" t="s">
        <v>1232</v>
      </c>
      <c r="X65" t="s">
        <v>1233</v>
      </c>
      <c r="Y65" t="s">
        <v>1234</v>
      </c>
    </row>
    <row r="66" spans="1:25" x14ac:dyDescent="0.3">
      <c r="A66">
        <v>3250</v>
      </c>
      <c r="B66" t="s">
        <v>1235</v>
      </c>
      <c r="C66" t="s">
        <v>1236</v>
      </c>
      <c r="D66" t="s">
        <v>1237</v>
      </c>
      <c r="E66" t="s">
        <v>1238</v>
      </c>
      <c r="F66" t="s">
        <v>1239</v>
      </c>
      <c r="G66" t="s">
        <v>1240</v>
      </c>
      <c r="H66" t="s">
        <v>1241</v>
      </c>
      <c r="I66" t="s">
        <v>1242</v>
      </c>
      <c r="J66" t="s">
        <v>1243</v>
      </c>
      <c r="K66" t="s">
        <v>1244</v>
      </c>
      <c r="L66" t="s">
        <v>1245</v>
      </c>
      <c r="M66" t="s">
        <v>1246</v>
      </c>
      <c r="N66">
        <f>-770.41813909693 -12.4293872813319 -526.182979849867</f>
        <v>-1309.0305062281288</v>
      </c>
      <c r="O66">
        <f>-797.585643577553 -162.81750993985 -495.08168504558</f>
        <v>-1455.484838562983</v>
      </c>
      <c r="P66">
        <f>-812.616212794792 -196.060902801643 -215.353942728398</f>
        <v>-1224.0310583248329</v>
      </c>
      <c r="Q66">
        <f>-616.229944234113 -74.8170263292016 -241.44796059588</f>
        <v>-932.49493115919449</v>
      </c>
      <c r="R66" t="s">
        <v>1247</v>
      </c>
      <c r="S66" t="s">
        <v>1248</v>
      </c>
      <c r="T66" t="s">
        <v>1249</v>
      </c>
      <c r="U66" t="s">
        <v>1250</v>
      </c>
      <c r="V66">
        <f>-714.970866915353 -62.5208901300239 -90.1447370805961</f>
        <v>-867.63649412597294</v>
      </c>
      <c r="W66" t="s">
        <v>1251</v>
      </c>
      <c r="X66" t="s">
        <v>1252</v>
      </c>
      <c r="Y66" t="s">
        <v>1253</v>
      </c>
    </row>
    <row r="67" spans="1:25" x14ac:dyDescent="0.3">
      <c r="A67">
        <v>3300</v>
      </c>
      <c r="B67" t="s">
        <v>1254</v>
      </c>
      <c r="C67" t="s">
        <v>1255</v>
      </c>
      <c r="D67" t="s">
        <v>1256</v>
      </c>
      <c r="E67" t="s">
        <v>1257</v>
      </c>
      <c r="F67" t="s">
        <v>1258</v>
      </c>
      <c r="G67" t="s">
        <v>1259</v>
      </c>
      <c r="H67" t="s">
        <v>1260</v>
      </c>
      <c r="I67" t="s">
        <v>1261</v>
      </c>
      <c r="J67" t="s">
        <v>1262</v>
      </c>
      <c r="K67" t="s">
        <v>1263</v>
      </c>
      <c r="L67" t="s">
        <v>1264</v>
      </c>
      <c r="M67" t="s">
        <v>1265</v>
      </c>
      <c r="N67">
        <f>-770.623321424475 -12.6835457397135 -526.228741383303</f>
        <v>-1309.5356085474914</v>
      </c>
      <c r="O67">
        <f>-797.806294636021 -163.075670655299 -495.220765670525</f>
        <v>-1456.1027309618451</v>
      </c>
      <c r="P67">
        <f>-811.952815469381 -197.039148016974 -215.533581742209</f>
        <v>-1224.5255452285639</v>
      </c>
      <c r="Q67">
        <f>-615.406798619679 -76.0016675151621 -241.381337088869</f>
        <v>-932.78980322371012</v>
      </c>
      <c r="R67" t="s">
        <v>1266</v>
      </c>
      <c r="S67" t="s">
        <v>1267</v>
      </c>
      <c r="T67" t="s">
        <v>1268</v>
      </c>
      <c r="U67" t="s">
        <v>1269</v>
      </c>
      <c r="V67">
        <f>-714.286611041571 -62.6036005019714 -90.2262519393869</f>
        <v>-867.11646348292925</v>
      </c>
      <c r="W67" t="s">
        <v>1270</v>
      </c>
      <c r="X67" t="s">
        <v>1271</v>
      </c>
      <c r="Y67" t="s">
        <v>1272</v>
      </c>
    </row>
    <row r="68" spans="1:25" x14ac:dyDescent="0.3">
      <c r="A68">
        <v>3350</v>
      </c>
      <c r="B68" t="s">
        <v>1273</v>
      </c>
      <c r="C68" t="s">
        <v>1274</v>
      </c>
      <c r="D68" t="s">
        <v>1275</v>
      </c>
      <c r="E68" t="s">
        <v>1276</v>
      </c>
      <c r="F68" t="s">
        <v>1277</v>
      </c>
      <c r="G68" t="s">
        <v>1278</v>
      </c>
      <c r="H68" t="s">
        <v>1279</v>
      </c>
      <c r="I68" t="s">
        <v>1280</v>
      </c>
      <c r="J68" t="s">
        <v>1281</v>
      </c>
      <c r="K68" t="s">
        <v>1282</v>
      </c>
      <c r="L68" t="s">
        <v>1283</v>
      </c>
      <c r="M68" t="s">
        <v>1284</v>
      </c>
      <c r="N68">
        <f>-771.281491155159 -14.2630489635815 -525.985256398996</f>
        <v>-1311.5297965177365</v>
      </c>
      <c r="O68">
        <f>-798.666984192189 -164.561819658363 -494.373062358358</f>
        <v>-1457.60186620891</v>
      </c>
      <c r="P68">
        <f>-809.567989613689 -194.292215780878 -214.05908490885</f>
        <v>-1217.919290303417</v>
      </c>
      <c r="Q68">
        <f>-612.411306434293 -74.4494265760329 -240.807674679846</f>
        <v>-927.66840769017199</v>
      </c>
      <c r="R68" t="s">
        <v>1285</v>
      </c>
      <c r="S68" t="s">
        <v>1286</v>
      </c>
      <c r="T68" t="s">
        <v>1287</v>
      </c>
      <c r="U68" t="s">
        <v>1288</v>
      </c>
      <c r="V68">
        <f>-712.801869215431 -63.3209563205826 -90.3552495679364</f>
        <v>-866.47807510395</v>
      </c>
      <c r="W68" t="s">
        <v>1289</v>
      </c>
      <c r="X68" t="s">
        <v>1290</v>
      </c>
      <c r="Y68" t="s">
        <v>1291</v>
      </c>
    </row>
    <row r="69" spans="1:25" x14ac:dyDescent="0.3">
      <c r="A69">
        <v>3400</v>
      </c>
      <c r="B69" t="s">
        <v>1292</v>
      </c>
      <c r="C69" t="s">
        <v>1293</v>
      </c>
      <c r="D69" t="s">
        <v>1294</v>
      </c>
      <c r="E69" t="s">
        <v>1295</v>
      </c>
      <c r="F69" t="s">
        <v>1296</v>
      </c>
      <c r="G69" t="s">
        <v>1297</v>
      </c>
      <c r="H69" t="s">
        <v>1298</v>
      </c>
      <c r="I69" t="s">
        <v>1299</v>
      </c>
      <c r="J69" t="s">
        <v>1300</v>
      </c>
      <c r="K69" t="s">
        <v>1301</v>
      </c>
      <c r="L69" t="s">
        <v>1302</v>
      </c>
      <c r="M69" t="s">
        <v>1303</v>
      </c>
      <c r="N69">
        <f>-771.050243611858 -15.4019819865869 -525.761123815276</f>
        <v>-1312.2133494137211</v>
      </c>
      <c r="O69">
        <f>-798.582865663262 -165.580376509885 -493.658980183656</f>
        <v>-1457.8222223568032</v>
      </c>
      <c r="P69">
        <f>-808.808005110095 -192.2921300594 -213.015898644286</f>
        <v>-1214.1160338137809</v>
      </c>
      <c r="Q69">
        <f>-611.379205701095 -73.1002641486018 -240.651983716193</f>
        <v>-925.13145356588984</v>
      </c>
      <c r="R69" t="s">
        <v>1304</v>
      </c>
      <c r="S69" t="s">
        <v>1305</v>
      </c>
      <c r="T69" t="s">
        <v>1306</v>
      </c>
      <c r="U69" t="s">
        <v>1307</v>
      </c>
      <c r="V69">
        <f>-712.21088283563 -63.6426279107593 -90.3552794524467</f>
        <v>-866.20879019883591</v>
      </c>
      <c r="W69" t="s">
        <v>1308</v>
      </c>
      <c r="X69" t="s">
        <v>1309</v>
      </c>
      <c r="Y69" t="s">
        <v>1310</v>
      </c>
    </row>
    <row r="70" spans="1:25" x14ac:dyDescent="0.3">
      <c r="A70">
        <v>3450</v>
      </c>
      <c r="B70" t="s">
        <v>1311</v>
      </c>
      <c r="C70" t="s">
        <v>1312</v>
      </c>
      <c r="D70" t="s">
        <v>1313</v>
      </c>
      <c r="E70" t="s">
        <v>1314</v>
      </c>
      <c r="F70" t="s">
        <v>1315</v>
      </c>
      <c r="G70" t="s">
        <v>1316</v>
      </c>
      <c r="H70" t="s">
        <v>1317</v>
      </c>
      <c r="I70">
        <f>-752.210316176413 -0.327929802165272 -656.210020287799</f>
        <v>-1408.7482662663774</v>
      </c>
      <c r="J70" t="s">
        <v>1318</v>
      </c>
      <c r="K70" t="s">
        <v>1319</v>
      </c>
      <c r="L70" t="s">
        <v>1320</v>
      </c>
      <c r="M70" t="s">
        <v>1321</v>
      </c>
      <c r="N70">
        <f>-771.037614421207 -17.2362928254747 -525.574811030641</f>
        <v>-1313.8487182773226</v>
      </c>
      <c r="O70">
        <f>-798.422748721847 -167.411357125272 -493.255899118826</f>
        <v>-1459.0900049659449</v>
      </c>
      <c r="P70">
        <f>-811.481343685262 -191.928771923183 -212.530235198601</f>
        <v>-1215.9403508070461</v>
      </c>
      <c r="Q70">
        <f>-614.42971162351 -72.0280647055213 -239.788140642118</f>
        <v>-926.24591697114931</v>
      </c>
      <c r="R70" t="s">
        <v>1322</v>
      </c>
      <c r="S70" t="s">
        <v>1323</v>
      </c>
      <c r="T70" t="s">
        <v>1324</v>
      </c>
      <c r="U70" t="s">
        <v>1325</v>
      </c>
      <c r="V70">
        <f>-712.356351243377 -64.161820214601 -90.3251204089536</f>
        <v>-866.84329186693162</v>
      </c>
      <c r="W70" t="s">
        <v>1326</v>
      </c>
      <c r="X70" t="s">
        <v>1327</v>
      </c>
      <c r="Y70" t="s">
        <v>1328</v>
      </c>
    </row>
    <row r="71" spans="1:25" x14ac:dyDescent="0.3">
      <c r="A71">
        <v>3500</v>
      </c>
      <c r="B71" t="s">
        <v>1329</v>
      </c>
      <c r="C71" t="s">
        <v>1330</v>
      </c>
      <c r="D71" t="s">
        <v>1331</v>
      </c>
      <c r="E71" t="s">
        <v>1332</v>
      </c>
      <c r="F71" t="s">
        <v>1333</v>
      </c>
      <c r="G71" t="s">
        <v>1334</v>
      </c>
      <c r="H71" t="s">
        <v>1335</v>
      </c>
      <c r="I71">
        <f>-752.90275512841 -0.283852569758892 -656.37567066795</f>
        <v>-1409.5622783661188</v>
      </c>
      <c r="J71" t="s">
        <v>1336</v>
      </c>
      <c r="K71" t="s">
        <v>1337</v>
      </c>
      <c r="L71" t="s">
        <v>1338</v>
      </c>
      <c r="M71" t="s">
        <v>1339</v>
      </c>
      <c r="N71">
        <f>-771.487952153786 -17.2534369935713 -525.714559746165</f>
        <v>-1314.4559488935224</v>
      </c>
      <c r="O71">
        <f>-798.953003505272 -167.563469173937 -494.147328018633</f>
        <v>-1460.6638006978421</v>
      </c>
      <c r="P71">
        <f>-814.820438715685 -194.345057620197 -213.773339698439</f>
        <v>-1222.938836034321</v>
      </c>
      <c r="Q71">
        <f>-617.836651426941 -73.9836654924054 -239.445901050389</f>
        <v>-931.26621796973541</v>
      </c>
      <c r="R71" t="s">
        <v>1340</v>
      </c>
      <c r="S71" t="s">
        <v>1341</v>
      </c>
      <c r="T71" t="s">
        <v>1342</v>
      </c>
      <c r="U71" t="s">
        <v>1343</v>
      </c>
      <c r="V71">
        <f>-713.215297815232 -64.3340263557573 -90.3171106141308</f>
        <v>-867.86643478512008</v>
      </c>
      <c r="W71" t="s">
        <v>1344</v>
      </c>
      <c r="X71" t="s">
        <v>1345</v>
      </c>
      <c r="Y71" t="s">
        <v>1346</v>
      </c>
    </row>
    <row r="72" spans="1:25" x14ac:dyDescent="0.3">
      <c r="A72">
        <v>3550</v>
      </c>
      <c r="B72" t="s">
        <v>1347</v>
      </c>
      <c r="C72" t="s">
        <v>1348</v>
      </c>
      <c r="D72" t="s">
        <v>1349</v>
      </c>
      <c r="E72" t="s">
        <v>1350</v>
      </c>
      <c r="F72" t="s">
        <v>1351</v>
      </c>
      <c r="G72" t="s">
        <v>1352</v>
      </c>
      <c r="H72" t="s">
        <v>1353</v>
      </c>
      <c r="I72" t="s">
        <v>1354</v>
      </c>
      <c r="J72" t="s">
        <v>1355</v>
      </c>
      <c r="K72" t="s">
        <v>1356</v>
      </c>
      <c r="L72" t="s">
        <v>1357</v>
      </c>
      <c r="M72" t="s">
        <v>1358</v>
      </c>
      <c r="N72">
        <f>-771.354030013873 -16.2495190211143 -526.288675138303</f>
        <v>-1313.8922241732903</v>
      </c>
      <c r="O72">
        <f>-798.368703954536 -167.21070067441 -497.563218475619</f>
        <v>-1463.142623104565</v>
      </c>
      <c r="P72">
        <f>-822.305056576684 -200.009067126881 -218.40385813376</f>
        <v>-1240.7179818373249</v>
      </c>
      <c r="Q72">
        <f>-623.835138779634 -81.672982604523 -241.958207967214</f>
        <v>-947.46632935137097</v>
      </c>
      <c r="R72" t="s">
        <v>1359</v>
      </c>
      <c r="S72" t="s">
        <v>1360</v>
      </c>
      <c r="T72" t="s">
        <v>1361</v>
      </c>
      <c r="U72" t="s">
        <v>1362</v>
      </c>
      <c r="V72">
        <f>-715.544233971633 -64.9736523773499 -90.3019174176968</f>
        <v>-870.8198037666798</v>
      </c>
      <c r="W72" t="s">
        <v>1363</v>
      </c>
      <c r="X72" t="s">
        <v>1364</v>
      </c>
      <c r="Y72" t="s">
        <v>1365</v>
      </c>
    </row>
    <row r="73" spans="1:25" x14ac:dyDescent="0.3">
      <c r="A73">
        <v>3600</v>
      </c>
      <c r="B73" t="s">
        <v>1366</v>
      </c>
      <c r="C73" t="s">
        <v>1367</v>
      </c>
      <c r="D73" t="s">
        <v>1368</v>
      </c>
      <c r="E73" t="s">
        <v>1369</v>
      </c>
      <c r="F73" t="s">
        <v>1370</v>
      </c>
      <c r="G73" t="s">
        <v>1371</v>
      </c>
      <c r="H73" t="s">
        <v>1372</v>
      </c>
      <c r="I73" t="s">
        <v>1373</v>
      </c>
      <c r="J73" t="s">
        <v>1374</v>
      </c>
      <c r="K73" t="s">
        <v>1375</v>
      </c>
      <c r="L73" t="s">
        <v>1376</v>
      </c>
      <c r="M73" t="s">
        <v>1377</v>
      </c>
      <c r="N73">
        <f>-771.233934503892 -15.9010833990935 -526.575674356842</f>
        <v>-1313.7106922598275</v>
      </c>
      <c r="O73">
        <f>-797.701743750183 -167.143347561812 -498.979444812714</f>
        <v>-1463.8245361247091</v>
      </c>
      <c r="P73">
        <f>-825.275784790892 -201.99677934971 -220.405460740016</f>
        <v>-1247.6780248806181</v>
      </c>
      <c r="Q73">
        <f>-625.708742231311 -85.5018374725021 -243.86816239212</f>
        <v>-955.07874209593308</v>
      </c>
      <c r="R73" t="s">
        <v>1378</v>
      </c>
      <c r="S73" t="s">
        <v>1379</v>
      </c>
      <c r="T73" t="s">
        <v>1380</v>
      </c>
      <c r="U73" t="s">
        <v>1381</v>
      </c>
      <c r="V73">
        <f>-716.498865944117 -65.4370039398025 -90.3234709655585</f>
        <v>-872.25934084947801</v>
      </c>
      <c r="W73" t="s">
        <v>1382</v>
      </c>
      <c r="X73" t="s">
        <v>1383</v>
      </c>
      <c r="Y73" t="s">
        <v>1384</v>
      </c>
    </row>
    <row r="74" spans="1:25" x14ac:dyDescent="0.3">
      <c r="A74">
        <v>3650</v>
      </c>
      <c r="B74" t="s">
        <v>1385</v>
      </c>
      <c r="C74" t="s">
        <v>1386</v>
      </c>
      <c r="D74" t="s">
        <v>1387</v>
      </c>
      <c r="E74" t="s">
        <v>1388</v>
      </c>
      <c r="F74" t="s">
        <v>1389</v>
      </c>
      <c r="G74" t="s">
        <v>1390</v>
      </c>
      <c r="H74" t="s">
        <v>1391</v>
      </c>
      <c r="I74" t="s">
        <v>1392</v>
      </c>
      <c r="J74" t="s">
        <v>1393</v>
      </c>
      <c r="K74" t="s">
        <v>1394</v>
      </c>
      <c r="L74" t="s">
        <v>1395</v>
      </c>
      <c r="M74" t="s">
        <v>1396</v>
      </c>
      <c r="N74">
        <f>-771.68871635134 -15.7866777302813 -526.856177371753</f>
        <v>-1314.3315714533742</v>
      </c>
      <c r="O74">
        <f>-797.492349222979 -167.205918019066 -499.609579815673</f>
        <v>-1464.3078470577179</v>
      </c>
      <c r="P74">
        <f>-827.214271945163 -203.817738750778 -221.482338598865</f>
        <v>-1252.5143492948059</v>
      </c>
      <c r="Q74">
        <f>-625.861455408441 -90.5823463299325 -245.634562650987</f>
        <v>-962.07836438936056</v>
      </c>
      <c r="R74" t="s">
        <v>1397</v>
      </c>
      <c r="S74" t="s">
        <v>1398</v>
      </c>
      <c r="T74" t="s">
        <v>1399</v>
      </c>
      <c r="U74" t="s">
        <v>1400</v>
      </c>
      <c r="V74">
        <f>-717.62105690839 -65.4385140213233 -90.3476339895236</f>
        <v>-873.40720491923685</v>
      </c>
      <c r="W74" t="s">
        <v>1401</v>
      </c>
      <c r="X74" t="s">
        <v>1402</v>
      </c>
      <c r="Y74" t="s">
        <v>1403</v>
      </c>
    </row>
    <row r="75" spans="1:25" x14ac:dyDescent="0.3">
      <c r="A75">
        <v>3700</v>
      </c>
      <c r="B75" t="s">
        <v>1404</v>
      </c>
      <c r="C75" t="s">
        <v>1405</v>
      </c>
      <c r="D75" t="s">
        <v>1406</v>
      </c>
      <c r="E75" t="s">
        <v>1407</v>
      </c>
      <c r="F75" t="s">
        <v>1408</v>
      </c>
      <c r="G75" t="s">
        <v>1409</v>
      </c>
      <c r="H75" t="s">
        <v>1410</v>
      </c>
      <c r="I75" t="s">
        <v>1411</v>
      </c>
      <c r="J75" t="s">
        <v>1412</v>
      </c>
      <c r="K75" t="s">
        <v>1413</v>
      </c>
      <c r="L75" t="s">
        <v>1414</v>
      </c>
      <c r="M75" t="s">
        <v>1415</v>
      </c>
      <c r="N75">
        <f>-771.539403674512 -15.7531186407205 -526.959347999425</f>
        <v>-1314.2518703146575</v>
      </c>
      <c r="O75">
        <f>-797.214198467049 -167.172559865939 -499.694033039593</f>
        <v>-1464.080791372581</v>
      </c>
      <c r="P75">
        <f>-826.948072297975 -203.45425497379 -221.524827765477</f>
        <v>-1251.9271550372421</v>
      </c>
      <c r="Q75">
        <f>-624.911838957502 -91.5242733161501 -246.052102071674</f>
        <v>-962.48821434532613</v>
      </c>
      <c r="R75" t="s">
        <v>1416</v>
      </c>
      <c r="S75" t="s">
        <v>1417</v>
      </c>
      <c r="T75" t="s">
        <v>1418</v>
      </c>
      <c r="U75" t="s">
        <v>1419</v>
      </c>
      <c r="V75">
        <f>-717.786273562831 -65.2251704703328 -90.3536668794012</f>
        <v>-873.365110912565</v>
      </c>
      <c r="W75" t="s">
        <v>1420</v>
      </c>
      <c r="X75" t="s">
        <v>1421</v>
      </c>
      <c r="Y75" t="s">
        <v>1422</v>
      </c>
    </row>
    <row r="76" spans="1:25" x14ac:dyDescent="0.3">
      <c r="A76">
        <v>3750</v>
      </c>
      <c r="B76" t="s">
        <v>1423</v>
      </c>
      <c r="C76" t="s">
        <v>1424</v>
      </c>
      <c r="D76" t="s">
        <v>1425</v>
      </c>
      <c r="E76" t="s">
        <v>1426</v>
      </c>
      <c r="F76" t="s">
        <v>1427</v>
      </c>
      <c r="G76" t="s">
        <v>1428</v>
      </c>
      <c r="H76" t="s">
        <v>1429</v>
      </c>
      <c r="I76" t="s">
        <v>1430</v>
      </c>
      <c r="J76" t="s">
        <v>1431</v>
      </c>
      <c r="K76" t="s">
        <v>1432</v>
      </c>
      <c r="L76" t="s">
        <v>1433</v>
      </c>
      <c r="M76" t="s">
        <v>1434</v>
      </c>
      <c r="N76">
        <f>-771.268932371731 -16.5746389858527 -527.027550660993</f>
        <v>-1314.8711220185769</v>
      </c>
      <c r="O76">
        <f>-796.893232327272 -167.944130572595 -499.465264751548</f>
        <v>-1464.3026276514149</v>
      </c>
      <c r="P76">
        <f>-826.884662797078 -202.671576041883 -221.125236276973</f>
        <v>-1250.6814751159341</v>
      </c>
      <c r="Q76">
        <f>-623.731974451318 -92.7001327403636 -245.28706324387</f>
        <v>-961.71917043555163</v>
      </c>
      <c r="R76" t="s">
        <v>1435</v>
      </c>
      <c r="S76" t="s">
        <v>1436</v>
      </c>
      <c r="T76" t="s">
        <v>1437</v>
      </c>
      <c r="U76" t="s">
        <v>1438</v>
      </c>
      <c r="V76">
        <f>-717.147668471294 -64.9939168063886 -90.3683700799998</f>
        <v>-872.50995535768243</v>
      </c>
      <c r="W76" t="s">
        <v>1439</v>
      </c>
      <c r="X76" t="s">
        <v>1440</v>
      </c>
      <c r="Y76" t="s">
        <v>1441</v>
      </c>
    </row>
    <row r="77" spans="1:25" x14ac:dyDescent="0.3">
      <c r="A77">
        <v>3800</v>
      </c>
      <c r="B77" t="s">
        <v>1442</v>
      </c>
      <c r="C77" t="s">
        <v>1443</v>
      </c>
      <c r="D77" t="s">
        <v>1444</v>
      </c>
      <c r="E77" t="s">
        <v>1445</v>
      </c>
      <c r="F77" t="s">
        <v>1446</v>
      </c>
      <c r="G77" t="s">
        <v>1447</v>
      </c>
      <c r="H77" t="s">
        <v>1448</v>
      </c>
      <c r="I77" t="s">
        <v>1449</v>
      </c>
      <c r="J77" t="s">
        <v>1450</v>
      </c>
      <c r="K77" t="s">
        <v>1451</v>
      </c>
      <c r="L77" t="s">
        <v>1452</v>
      </c>
      <c r="M77" t="s">
        <v>1453</v>
      </c>
      <c r="N77">
        <f>-771.20466472465 -17.5505180983869 -527.108971687371</f>
        <v>-1315.8641545104078</v>
      </c>
      <c r="O77">
        <f>-797.150483442532 -168.938456680622 -499.799767355207</f>
        <v>-1465.8887074783611</v>
      </c>
      <c r="P77">
        <f>-829.090090622832 -201.202796992886 -221.380196428902</f>
        <v>-1251.6730840446201</v>
      </c>
      <c r="Q77">
        <f>-624.856228828801 -92.6814861231194 -242.832712702911</f>
        <v>-960.37042765483147</v>
      </c>
      <c r="R77" t="s">
        <v>1454</v>
      </c>
      <c r="S77" t="s">
        <v>1455</v>
      </c>
      <c r="T77" t="s">
        <v>1456</v>
      </c>
      <c r="U77" t="s">
        <v>1457</v>
      </c>
      <c r="V77">
        <f>-716.801927464681 -65.2808333408843 -90.4339876263709</f>
        <v>-872.51674843193621</v>
      </c>
      <c r="W77" t="s">
        <v>1458</v>
      </c>
      <c r="X77" t="s">
        <v>1459</v>
      </c>
      <c r="Y77" t="s">
        <v>1460</v>
      </c>
    </row>
    <row r="78" spans="1:25" x14ac:dyDescent="0.3">
      <c r="A78">
        <v>3850</v>
      </c>
      <c r="B78" t="s">
        <v>1461</v>
      </c>
      <c r="C78" t="s">
        <v>1462</v>
      </c>
      <c r="D78" t="s">
        <v>1463</v>
      </c>
      <c r="E78" t="s">
        <v>1464</v>
      </c>
      <c r="F78" t="s">
        <v>1465</v>
      </c>
      <c r="G78" t="s">
        <v>1466</v>
      </c>
      <c r="H78" t="s">
        <v>1467</v>
      </c>
      <c r="I78" t="s">
        <v>1468</v>
      </c>
      <c r="J78" t="s">
        <v>1469</v>
      </c>
      <c r="K78" t="s">
        <v>1470</v>
      </c>
      <c r="L78" t="s">
        <v>1471</v>
      </c>
      <c r="M78" t="s">
        <v>1472</v>
      </c>
      <c r="N78">
        <f>-770.936401298828 -18.2214382456266 -527.129091052999</f>
        <v>-1316.2869305974536</v>
      </c>
      <c r="O78">
        <f>-796.943789631413 -169.629010161833 -499.958497452671</f>
        <v>-1466.5312972459169</v>
      </c>
      <c r="P78">
        <f>-830.714032491091 -200.475525551242 -221.594365537076</f>
        <v>-1252.783923579409</v>
      </c>
      <c r="Q78">
        <f>-626.216014061433 -92.2407814452613 -241.949730303694</f>
        <v>-960.4065258103883</v>
      </c>
      <c r="R78" t="s">
        <v>1473</v>
      </c>
      <c r="S78" t="s">
        <v>1474</v>
      </c>
      <c r="T78" t="s">
        <v>1475</v>
      </c>
      <c r="U78" t="s">
        <v>1476</v>
      </c>
      <c r="V78">
        <f>-716.810505045063 -65.648593419075 -90.4674734754765</f>
        <v>-872.92657193961452</v>
      </c>
      <c r="W78" t="s">
        <v>1477</v>
      </c>
      <c r="X78" t="s">
        <v>1478</v>
      </c>
      <c r="Y78" t="s">
        <v>1479</v>
      </c>
    </row>
    <row r="79" spans="1:25" x14ac:dyDescent="0.3">
      <c r="A79">
        <v>3900</v>
      </c>
      <c r="B79" t="s">
        <v>1480</v>
      </c>
      <c r="C79" t="s">
        <v>1481</v>
      </c>
      <c r="D79" t="s">
        <v>1482</v>
      </c>
      <c r="E79" t="s">
        <v>1483</v>
      </c>
      <c r="F79" t="s">
        <v>1484</v>
      </c>
      <c r="G79" t="s">
        <v>1485</v>
      </c>
      <c r="H79" t="s">
        <v>1486</v>
      </c>
      <c r="I79">
        <f>-753.123285851531 -0.500903198307924 -657.832871978915</f>
        <v>-1411.457061028754</v>
      </c>
      <c r="J79" t="s">
        <v>1487</v>
      </c>
      <c r="K79" t="s">
        <v>1488</v>
      </c>
      <c r="L79" t="s">
        <v>1489</v>
      </c>
      <c r="M79" t="s">
        <v>1490</v>
      </c>
      <c r="N79">
        <f>-770.505556444181 -18.7629608303187 -527.166725158803</f>
        <v>-1316.4352424333028</v>
      </c>
      <c r="O79">
        <f>-796.568260557899 -170.192888412423 -500.135383081263</f>
        <v>-1466.8965320515849</v>
      </c>
      <c r="P79">
        <f>-831.852972592776 -200.030091237569 -221.849024651503</f>
        <v>-1253.732088481848</v>
      </c>
      <c r="Q79">
        <f>-627.436791451784 -91.5146394061776 -241.519525141068</f>
        <v>-960.47095599902957</v>
      </c>
      <c r="R79" t="s">
        <v>1491</v>
      </c>
      <c r="S79" t="s">
        <v>1492</v>
      </c>
      <c r="T79" t="s">
        <v>1493</v>
      </c>
      <c r="U79" t="s">
        <v>1494</v>
      </c>
      <c r="V79">
        <f>-716.902524611773 -65.9831766914074 -90.5072229831989</f>
        <v>-873.39292428637918</v>
      </c>
      <c r="W79" t="s">
        <v>1495</v>
      </c>
      <c r="X79" t="s">
        <v>1496</v>
      </c>
      <c r="Y79" t="s">
        <v>1497</v>
      </c>
    </row>
    <row r="80" spans="1:25" x14ac:dyDescent="0.3">
      <c r="A80">
        <v>3950</v>
      </c>
      <c r="B80" t="s">
        <v>1498</v>
      </c>
      <c r="C80" t="s">
        <v>1499</v>
      </c>
      <c r="D80" t="s">
        <v>1500</v>
      </c>
      <c r="E80" t="s">
        <v>1501</v>
      </c>
      <c r="F80" t="s">
        <v>1502</v>
      </c>
      <c r="G80" t="s">
        <v>1503</v>
      </c>
      <c r="H80" t="s">
        <v>1504</v>
      </c>
      <c r="I80">
        <f>-753.170294929668 -1.07189870827483 -658.005326909101</f>
        <v>-1412.2475205470437</v>
      </c>
      <c r="J80" t="s">
        <v>1505</v>
      </c>
      <c r="K80" t="s">
        <v>1506</v>
      </c>
      <c r="L80" t="s">
        <v>1507</v>
      </c>
      <c r="M80" t="s">
        <v>1508</v>
      </c>
      <c r="N80">
        <f>-770.318651863297 -19.4242056156443 -527.301287391963</f>
        <v>-1317.0441448709043</v>
      </c>
      <c r="O80">
        <f>-796.653077757744 -170.844520070034 -500.519220692028</f>
        <v>-1468.0168185198061</v>
      </c>
      <c r="P80">
        <f>-832.358522856989 -200.343762882456 -222.250480844009</f>
        <v>-1254.9527665834539</v>
      </c>
      <c r="Q80">
        <f>-628.460832777009 -90.8921193319297 -242.115099272066</f>
        <v>-961.46805138100478</v>
      </c>
      <c r="R80" t="s">
        <v>1509</v>
      </c>
      <c r="S80" t="s">
        <v>1510</v>
      </c>
      <c r="T80" t="s">
        <v>1511</v>
      </c>
      <c r="U80" t="s">
        <v>1512</v>
      </c>
      <c r="V80">
        <f>-717.187647024063 -66.8008897722707 -90.6057714084155</f>
        <v>-874.59430820474927</v>
      </c>
      <c r="W80" t="s">
        <v>1513</v>
      </c>
      <c r="X80" t="s">
        <v>1514</v>
      </c>
      <c r="Y80" t="s">
        <v>1515</v>
      </c>
    </row>
    <row r="81" spans="1:25" x14ac:dyDescent="0.3">
      <c r="A81">
        <v>4000</v>
      </c>
      <c r="B81" t="s">
        <v>1516</v>
      </c>
      <c r="C81" t="s">
        <v>1517</v>
      </c>
      <c r="D81" t="s">
        <v>1518</v>
      </c>
      <c r="E81" t="s">
        <v>1519</v>
      </c>
      <c r="F81" t="s">
        <v>1520</v>
      </c>
      <c r="G81" t="s">
        <v>1521</v>
      </c>
      <c r="H81" t="s">
        <v>1522</v>
      </c>
      <c r="I81">
        <f>-753.506768162325 -1.01545481026528 -658.023049287158</f>
        <v>-1412.5452722597483</v>
      </c>
      <c r="J81" t="s">
        <v>1523</v>
      </c>
      <c r="K81" t="s">
        <v>1524</v>
      </c>
      <c r="L81" t="s">
        <v>1525</v>
      </c>
      <c r="M81" t="s">
        <v>1526</v>
      </c>
      <c r="N81">
        <f>-770.578729499395 -19.4970473765452 -527.325365218298</f>
        <v>-1317.4011420942381</v>
      </c>
      <c r="O81">
        <f>-796.989127495878 -170.915935242826 -500.630359661678</f>
        <v>-1468.535422400382</v>
      </c>
      <c r="P81">
        <f>-831.7500673578 -201.179431433155 -222.324039064082</f>
        <v>-1255.2535378550369</v>
      </c>
      <c r="Q81">
        <f>-628.011655144522 -91.604006031167 -243.118844684087</f>
        <v>-962.73450585977605</v>
      </c>
      <c r="R81" t="s">
        <v>1527</v>
      </c>
      <c r="S81" t="s">
        <v>1528</v>
      </c>
      <c r="T81" t="s">
        <v>1529</v>
      </c>
      <c r="U81" t="s">
        <v>1530</v>
      </c>
      <c r="V81">
        <f>-717.22720317247 -67.1299852429709 -90.6415623011118</f>
        <v>-874.99875071655265</v>
      </c>
      <c r="W81" t="s">
        <v>1531</v>
      </c>
      <c r="X81" t="s">
        <v>1532</v>
      </c>
      <c r="Y81" t="s">
        <v>1533</v>
      </c>
    </row>
    <row r="82" spans="1:25" x14ac:dyDescent="0.3">
      <c r="A82">
        <v>4050</v>
      </c>
      <c r="B82" t="s">
        <v>1534</v>
      </c>
      <c r="C82" t="s">
        <v>1535</v>
      </c>
      <c r="D82" t="s">
        <v>1536</v>
      </c>
      <c r="E82" t="s">
        <v>1537</v>
      </c>
      <c r="F82" t="s">
        <v>1538</v>
      </c>
      <c r="G82" t="s">
        <v>1539</v>
      </c>
      <c r="H82" t="s">
        <v>1540</v>
      </c>
      <c r="I82">
        <f>-754.132988644243 -0.0695952146722902 -658.041485653976</f>
        <v>-1412.2440695128912</v>
      </c>
      <c r="J82" t="s">
        <v>1541</v>
      </c>
      <c r="K82" t="s">
        <v>1542</v>
      </c>
      <c r="L82" t="s">
        <v>1543</v>
      </c>
      <c r="M82" t="s">
        <v>1544</v>
      </c>
      <c r="N82">
        <f>-771.122545430826 -18.9688046517076 -527.433497895631</f>
        <v>-1317.5248479781646</v>
      </c>
      <c r="O82">
        <f>-797.848758996752 -170.41362511679 -501.174129111346</f>
        <v>-1469.4365132248881</v>
      </c>
      <c r="P82">
        <f>-830.118952976293 -202.653922789855 -222.789778075002</f>
        <v>-1255.56265384115</v>
      </c>
      <c r="Q82">
        <f>-626.282749542485 -93.8390388682556 -246.425663220078</f>
        <v>-966.54745163081861</v>
      </c>
      <c r="R82" t="s">
        <v>1545</v>
      </c>
      <c r="S82" t="s">
        <v>1546</v>
      </c>
      <c r="T82" t="s">
        <v>1547</v>
      </c>
      <c r="U82" t="s">
        <v>1548</v>
      </c>
      <c r="V82">
        <f>-716.962110833729 -67.3627531426062 -90.6674409680344</f>
        <v>-874.99230494436949</v>
      </c>
      <c r="W82" t="s">
        <v>1549</v>
      </c>
      <c r="X82" t="s">
        <v>1550</v>
      </c>
      <c r="Y82" t="s">
        <v>1551</v>
      </c>
    </row>
    <row r="83" spans="1:25" x14ac:dyDescent="0.3">
      <c r="A83">
        <v>4100</v>
      </c>
      <c r="B83" t="s">
        <v>1552</v>
      </c>
      <c r="C83" t="s">
        <v>1553</v>
      </c>
      <c r="D83" t="s">
        <v>1554</v>
      </c>
      <c r="E83" t="s">
        <v>1555</v>
      </c>
      <c r="F83" t="s">
        <v>1556</v>
      </c>
      <c r="G83" t="s">
        <v>1557</v>
      </c>
      <c r="H83" t="s">
        <v>1558</v>
      </c>
      <c r="I83" t="s">
        <v>1559</v>
      </c>
      <c r="J83" t="s">
        <v>1560</v>
      </c>
      <c r="K83" t="s">
        <v>1561</v>
      </c>
      <c r="L83" t="s">
        <v>1562</v>
      </c>
      <c r="M83" t="s">
        <v>1563</v>
      </c>
      <c r="N83">
        <f>-771.301800399904 -18.5896710899458 -527.45945982712</f>
        <v>-1317.3509313169698</v>
      </c>
      <c r="O83">
        <f>-798.243733424934 -170.015835820702 -501.379823690008</f>
        <v>-1469.6393929356441</v>
      </c>
      <c r="P83">
        <f>-829.265054609864 -202.853797904463 -222.923477238978</f>
        <v>-1255.042329753305</v>
      </c>
      <c r="Q83">
        <f>-625.152527464143 -94.898947462236 -248.070766289042</f>
        <v>-968.12224121542101</v>
      </c>
      <c r="R83" t="s">
        <v>1564</v>
      </c>
      <c r="S83" t="s">
        <v>1565</v>
      </c>
      <c r="T83" t="s">
        <v>1566</v>
      </c>
      <c r="U83" t="s">
        <v>1567</v>
      </c>
      <c r="V83">
        <f>-716.720712164275 -67.3471550446754 -90.6616561712151</f>
        <v>-874.72952338016557</v>
      </c>
      <c r="W83" t="s">
        <v>1568</v>
      </c>
      <c r="X83" t="s">
        <v>1569</v>
      </c>
      <c r="Y83" t="s">
        <v>1570</v>
      </c>
    </row>
    <row r="84" spans="1:25" x14ac:dyDescent="0.3">
      <c r="A84">
        <v>4150</v>
      </c>
      <c r="B84" t="s">
        <v>1571</v>
      </c>
      <c r="C84" t="s">
        <v>1572</v>
      </c>
      <c r="D84" t="s">
        <v>1573</v>
      </c>
      <c r="E84" t="s">
        <v>1574</v>
      </c>
      <c r="F84" t="s">
        <v>1575</v>
      </c>
      <c r="G84" t="s">
        <v>1576</v>
      </c>
      <c r="H84" t="s">
        <v>1577</v>
      </c>
      <c r="I84" t="s">
        <v>1578</v>
      </c>
      <c r="J84" t="s">
        <v>1579</v>
      </c>
      <c r="K84" t="s">
        <v>1580</v>
      </c>
      <c r="L84" t="s">
        <v>1581</v>
      </c>
      <c r="M84" t="s">
        <v>1582</v>
      </c>
      <c r="N84">
        <f>-771.406445417903 -18.2176661917181 -527.371782687797</f>
        <v>-1316.9958942974181</v>
      </c>
      <c r="O84">
        <f>-798.723419934856 -169.601239064711 -501.438183852444</f>
        <v>-1469.7628428520111</v>
      </c>
      <c r="P84">
        <f>-828.142148901841 -202.376259484385 -222.800508323884</f>
        <v>-1253.31891671011</v>
      </c>
      <c r="Q84">
        <f>-622.898080253756 -97.4505509105052 -251.331283944248</f>
        <v>-971.67991510850925</v>
      </c>
      <c r="R84" t="s">
        <v>1583</v>
      </c>
      <c r="S84" t="s">
        <v>1584</v>
      </c>
      <c r="T84" t="s">
        <v>1585</v>
      </c>
      <c r="U84" t="s">
        <v>1586</v>
      </c>
      <c r="V84">
        <f>-715.737956421151 -67.380569956053 -90.6450860853197</f>
        <v>-873.76361246252372</v>
      </c>
      <c r="W84" t="s">
        <v>1587</v>
      </c>
      <c r="X84" t="s">
        <v>1588</v>
      </c>
      <c r="Y84" t="s">
        <v>1589</v>
      </c>
    </row>
    <row r="85" spans="1:25" x14ac:dyDescent="0.3">
      <c r="A85">
        <v>4200</v>
      </c>
      <c r="B85" t="s">
        <v>1590</v>
      </c>
      <c r="C85" t="s">
        <v>1591</v>
      </c>
      <c r="D85" t="s">
        <v>1592</v>
      </c>
      <c r="E85" t="s">
        <v>1593</v>
      </c>
      <c r="F85" t="s">
        <v>1594</v>
      </c>
      <c r="G85" t="s">
        <v>1595</v>
      </c>
      <c r="H85" t="s">
        <v>1596</v>
      </c>
      <c r="I85" t="s">
        <v>1597</v>
      </c>
      <c r="J85" t="s">
        <v>1598</v>
      </c>
      <c r="K85" t="s">
        <v>1599</v>
      </c>
      <c r="L85" t="s">
        <v>1600</v>
      </c>
      <c r="M85" t="s">
        <v>1601</v>
      </c>
      <c r="N85">
        <f>-771.469390877807 -18.3108114574413 -527.296199901579</f>
        <v>-1317.0764022368273</v>
      </c>
      <c r="O85">
        <f>-799.069619868855 -169.64372316247 -501.391572000787</f>
        <v>-1470.1049150321121</v>
      </c>
      <c r="P85">
        <f>-827.954453828476 -202.074460504952 -222.657798187814</f>
        <v>-1252.686712521242</v>
      </c>
      <c r="Q85">
        <f>-622.170236826207 -98.5684657250338 -252.455813935239</f>
        <v>-973.19451648647976</v>
      </c>
      <c r="R85" t="s">
        <v>1602</v>
      </c>
      <c r="S85" t="s">
        <v>1603</v>
      </c>
      <c r="T85" t="s">
        <v>1604</v>
      </c>
      <c r="U85" t="s">
        <v>1605</v>
      </c>
      <c r="V85">
        <f>-715.178508153781 -67.6146342972893 -90.6375999550697</f>
        <v>-873.43074240613998</v>
      </c>
      <c r="W85" t="s">
        <v>1606</v>
      </c>
      <c r="X85" t="s">
        <v>1607</v>
      </c>
      <c r="Y85" t="s">
        <v>1608</v>
      </c>
    </row>
    <row r="86" spans="1:25" x14ac:dyDescent="0.3">
      <c r="A86">
        <v>4250</v>
      </c>
      <c r="B86" t="s">
        <v>1609</v>
      </c>
      <c r="C86" t="s">
        <v>1610</v>
      </c>
      <c r="D86" t="s">
        <v>1611</v>
      </c>
      <c r="E86" t="s">
        <v>1612</v>
      </c>
      <c r="F86" t="s">
        <v>1613</v>
      </c>
      <c r="G86" t="s">
        <v>1614</v>
      </c>
      <c r="H86" t="s">
        <v>1615</v>
      </c>
      <c r="I86" t="s">
        <v>1616</v>
      </c>
      <c r="J86" t="s">
        <v>1617</v>
      </c>
      <c r="K86" t="s">
        <v>1618</v>
      </c>
      <c r="L86" t="s">
        <v>1619</v>
      </c>
      <c r="M86" t="s">
        <v>1620</v>
      </c>
      <c r="N86">
        <f>-771.438590968577 -18.8516800026878 -527.137699304245</f>
        <v>-1317.4279702755098</v>
      </c>
      <c r="O86">
        <f>-799.442033501711 -170.069066115381 -500.980005844092</f>
        <v>-1470.4911054611839</v>
      </c>
      <c r="P86">
        <f>-827.838732657772 -201.566478993317 -222.089239332356</f>
        <v>-1251.4944509834449</v>
      </c>
      <c r="Q86">
        <f>-621.087878471138 -100.36773985328 -253.096292661562</f>
        <v>-974.55191098597993</v>
      </c>
      <c r="R86" t="s">
        <v>1621</v>
      </c>
      <c r="S86" t="s">
        <v>1622</v>
      </c>
      <c r="T86" t="s">
        <v>1623</v>
      </c>
      <c r="U86" t="s">
        <v>1624</v>
      </c>
      <c r="V86">
        <f>-714.176103798688 -68.1355283281616 -90.6188574056799</f>
        <v>-872.93048953252958</v>
      </c>
      <c r="W86" t="s">
        <v>1625</v>
      </c>
      <c r="X86" t="s">
        <v>1626</v>
      </c>
      <c r="Y86" t="s">
        <v>1627</v>
      </c>
    </row>
    <row r="87" spans="1:25" x14ac:dyDescent="0.3">
      <c r="A87">
        <v>4300</v>
      </c>
      <c r="B87" t="s">
        <v>1628</v>
      </c>
      <c r="C87" t="s">
        <v>1629</v>
      </c>
      <c r="D87" t="s">
        <v>1630</v>
      </c>
      <c r="E87" t="s">
        <v>1631</v>
      </c>
      <c r="F87" t="s">
        <v>1632</v>
      </c>
      <c r="G87" t="s">
        <v>1633</v>
      </c>
      <c r="H87" t="s">
        <v>1634</v>
      </c>
      <c r="I87" t="s">
        <v>1635</v>
      </c>
      <c r="J87" t="s">
        <v>1636</v>
      </c>
      <c r="K87" t="s">
        <v>1637</v>
      </c>
      <c r="L87" t="s">
        <v>1638</v>
      </c>
      <c r="M87" t="s">
        <v>1639</v>
      </c>
      <c r="N87">
        <f>-771.280215565368 -19.1488308677096 -527.048986240144</f>
        <v>-1317.4780326732216</v>
      </c>
      <c r="O87">
        <f>-799.414611480865 -170.319190485983 -500.721454226284</f>
        <v>-1470.4552561931318</v>
      </c>
      <c r="P87">
        <f>-827.957795655606 -201.289496785704 -221.786632187728</f>
        <v>-1251.033924629038</v>
      </c>
      <c r="Q87">
        <f>-620.702647854139 -101.166003379517 -252.917013317304</f>
        <v>-974.78566455095984</v>
      </c>
      <c r="R87" t="s">
        <v>1640</v>
      </c>
      <c r="S87" t="s">
        <v>1641</v>
      </c>
      <c r="T87" t="s">
        <v>1642</v>
      </c>
      <c r="U87" t="s">
        <v>1643</v>
      </c>
      <c r="V87">
        <f>-713.747626399341 -68.2440879845719 -90.6152346459046</f>
        <v>-872.60694902981754</v>
      </c>
      <c r="W87" t="s">
        <v>1644</v>
      </c>
      <c r="X87" t="s">
        <v>1645</v>
      </c>
      <c r="Y87" t="s">
        <v>1646</v>
      </c>
    </row>
    <row r="88" spans="1:25" x14ac:dyDescent="0.3">
      <c r="A88">
        <v>4350</v>
      </c>
      <c r="B88" t="s">
        <v>1647</v>
      </c>
      <c r="C88" t="s">
        <v>1648</v>
      </c>
      <c r="D88" t="s">
        <v>1649</v>
      </c>
      <c r="E88" t="s">
        <v>1650</v>
      </c>
      <c r="F88" t="s">
        <v>1651</v>
      </c>
      <c r="G88" t="s">
        <v>1652</v>
      </c>
      <c r="H88" t="s">
        <v>1653</v>
      </c>
      <c r="I88">
        <f>-753.699547619899 -0.49134517961761 -657.341227842411</f>
        <v>-1411.5321206419276</v>
      </c>
      <c r="J88" t="s">
        <v>1654</v>
      </c>
      <c r="K88" t="s">
        <v>1655</v>
      </c>
      <c r="L88" t="s">
        <v>1656</v>
      </c>
      <c r="M88" t="s">
        <v>1657</v>
      </c>
      <c r="N88">
        <f>-770.946430610906 -19.7789291572867 -526.812267954553</f>
        <v>-1317.5376277227456</v>
      </c>
      <c r="O88">
        <f>-799.187513827774 -170.850067842521 -500.057384522612</f>
        <v>-1470.0949661929069</v>
      </c>
      <c r="P88">
        <f>-828.512639886175 -200.479403836757 -221.057843554428</f>
        <v>-1250.0498872773601</v>
      </c>
      <c r="Q88">
        <f>-620.383979604482 -102.123639046196 -251.994765105168</f>
        <v>-974.50238375584593</v>
      </c>
      <c r="R88" t="s">
        <v>1658</v>
      </c>
      <c r="S88" t="s">
        <v>1659</v>
      </c>
      <c r="T88" t="s">
        <v>1660</v>
      </c>
      <c r="U88" t="s">
        <v>1661</v>
      </c>
      <c r="V88">
        <f>-712.787753531335 -68.4593866351242 -90.5799848649459</f>
        <v>-871.82712503140522</v>
      </c>
      <c r="W88" t="s">
        <v>1662</v>
      </c>
      <c r="X88" t="s">
        <v>1663</v>
      </c>
      <c r="Y88" t="s">
        <v>1664</v>
      </c>
    </row>
    <row r="89" spans="1:25" x14ac:dyDescent="0.3">
      <c r="A89">
        <v>4400</v>
      </c>
      <c r="B89" t="s">
        <v>1665</v>
      </c>
      <c r="C89" t="s">
        <v>1666</v>
      </c>
      <c r="D89" t="s">
        <v>1667</v>
      </c>
      <c r="E89" t="s">
        <v>1668</v>
      </c>
      <c r="F89" t="s">
        <v>1669</v>
      </c>
      <c r="G89" t="s">
        <v>1670</v>
      </c>
      <c r="H89" t="s">
        <v>1671</v>
      </c>
      <c r="I89">
        <f>-753.528390211176 -1.0344615808549 -657.218366460847</f>
        <v>-1411.7812182528778</v>
      </c>
      <c r="J89" t="s">
        <v>1672</v>
      </c>
      <c r="K89" t="s">
        <v>1673</v>
      </c>
      <c r="L89" t="s">
        <v>1674</v>
      </c>
      <c r="M89" t="s">
        <v>1675</v>
      </c>
      <c r="N89">
        <f>-770.866204991598 -20.3311745541489 -526.687716868244</f>
        <v>-1317.8850964139911</v>
      </c>
      <c r="O89">
        <f>-799.097683484928 -171.350087382539 -499.652327701515</f>
        <v>-1470.100098568982</v>
      </c>
      <c r="P89">
        <f>-828.766911233473 -200.25838837619 -220.613646718031</f>
        <v>-1249.6389463276942</v>
      </c>
      <c r="Q89">
        <f>-620.363667545262 -102.514528828276 -251.641748052439</f>
        <v>-974.51994442597697</v>
      </c>
      <c r="R89" t="s">
        <v>1676</v>
      </c>
      <c r="S89" t="s">
        <v>1677</v>
      </c>
      <c r="T89" t="s">
        <v>1678</v>
      </c>
      <c r="U89" t="s">
        <v>1679</v>
      </c>
      <c r="V89">
        <f>-712.188532598591 -68.668866178964 -90.5442488224714</f>
        <v>-871.40164760002642</v>
      </c>
      <c r="W89" t="s">
        <v>1680</v>
      </c>
      <c r="X89" t="s">
        <v>1681</v>
      </c>
      <c r="Y89" t="s">
        <v>1682</v>
      </c>
    </row>
    <row r="90" spans="1:25" x14ac:dyDescent="0.3">
      <c r="A90">
        <v>4450</v>
      </c>
      <c r="B90" t="s">
        <v>1683</v>
      </c>
      <c r="C90" t="s">
        <v>1684</v>
      </c>
      <c r="D90" t="s">
        <v>1685</v>
      </c>
      <c r="E90" t="s">
        <v>1686</v>
      </c>
      <c r="F90" t="s">
        <v>1687</v>
      </c>
      <c r="G90" t="s">
        <v>1688</v>
      </c>
      <c r="H90" t="s">
        <v>1689</v>
      </c>
      <c r="I90">
        <f>-752.578021890398 -2.92606972394583 -656.952114815799</f>
        <v>-1412.4562064301426</v>
      </c>
      <c r="J90" t="s">
        <v>1690</v>
      </c>
      <c r="K90" t="s">
        <v>1691</v>
      </c>
      <c r="L90" t="s">
        <v>1692</v>
      </c>
      <c r="M90" t="s">
        <v>1693</v>
      </c>
      <c r="N90">
        <f>-770.171325666278 -22.4142472871408 -526.430222883756</f>
        <v>-1319.0157958371747</v>
      </c>
      <c r="O90">
        <f>-798.166178342336 -173.389138089985 -498.887106019568</f>
        <v>-1470.4424224518889</v>
      </c>
      <c r="P90">
        <f>-828.365308229638 -200.567906424727 -219.731377953864</f>
        <v>-1248.664592608229</v>
      </c>
      <c r="Q90">
        <f>-619.78563118148 -103.379627984453 -251.314114677995</f>
        <v>-974.47937384392799</v>
      </c>
      <c r="R90" t="s">
        <v>1694</v>
      </c>
      <c r="S90" t="s">
        <v>1695</v>
      </c>
      <c r="T90" t="s">
        <v>1696</v>
      </c>
      <c r="U90" t="s">
        <v>1697</v>
      </c>
      <c r="V90">
        <f>-710.674469540172 -69.871721158358 -90.3940479866468</f>
        <v>-870.94023868517684</v>
      </c>
      <c r="W90" t="s">
        <v>1698</v>
      </c>
      <c r="X90" t="s">
        <v>1699</v>
      </c>
      <c r="Y90" t="s">
        <v>1700</v>
      </c>
    </row>
    <row r="91" spans="1:25" x14ac:dyDescent="0.3">
      <c r="A91">
        <v>4500</v>
      </c>
      <c r="B91" t="s">
        <v>1701</v>
      </c>
      <c r="C91" t="s">
        <v>1702</v>
      </c>
      <c r="D91" t="s">
        <v>1703</v>
      </c>
      <c r="E91" t="s">
        <v>1704</v>
      </c>
      <c r="F91" t="s">
        <v>1705</v>
      </c>
      <c r="G91" t="s">
        <v>1706</v>
      </c>
      <c r="H91" t="s">
        <v>1707</v>
      </c>
      <c r="I91">
        <f>-749.925462138191 -5.86608571879742 -656.747483132567</f>
        <v>-1412.5390309895556</v>
      </c>
      <c r="J91" t="s">
        <v>1708</v>
      </c>
      <c r="K91" t="s">
        <v>1709</v>
      </c>
      <c r="L91" t="s">
        <v>1710</v>
      </c>
      <c r="M91" t="s">
        <v>1711</v>
      </c>
      <c r="N91">
        <f>-767.864349504479 -25.5782144151908 -526.266206744078</f>
        <v>-1319.7087706637478</v>
      </c>
      <c r="O91">
        <f>-794.929479423979 -176.674843127953 -498.452405698497</f>
        <v>-1470.0567282504289</v>
      </c>
      <c r="P91">
        <f>-825.668428988023 -202.805677329877 -219.255502364714</f>
        <v>-1247.7296086826141</v>
      </c>
      <c r="Q91">
        <f>-617.56545425186 -104.901070681535 -251.757138308451</f>
        <v>-974.223663241846</v>
      </c>
      <c r="R91" t="s">
        <v>1712</v>
      </c>
      <c r="S91" t="s">
        <v>1713</v>
      </c>
      <c r="T91" t="s">
        <v>1714</v>
      </c>
      <c r="U91" t="s">
        <v>1715</v>
      </c>
      <c r="V91">
        <f>-708.714517735506 -71.8836166743472 -90.1739436811836</f>
        <v>-870.77207809103675</v>
      </c>
      <c r="W91" t="s">
        <v>1716</v>
      </c>
      <c r="X91" t="s">
        <v>1717</v>
      </c>
      <c r="Y91" t="s">
        <v>1718</v>
      </c>
    </row>
    <row r="92" spans="1:25" x14ac:dyDescent="0.3">
      <c r="A92">
        <v>4550</v>
      </c>
      <c r="B92" t="s">
        <v>1719</v>
      </c>
      <c r="C92" t="s">
        <v>1720</v>
      </c>
      <c r="D92" t="s">
        <v>1721</v>
      </c>
      <c r="E92" t="s">
        <v>1722</v>
      </c>
      <c r="F92" t="s">
        <v>1723</v>
      </c>
      <c r="G92" t="s">
        <v>1724</v>
      </c>
      <c r="H92" t="s">
        <v>1725</v>
      </c>
      <c r="I92">
        <f>-749.052223170852 -7.47240170069085 -656.571516543541</f>
        <v>-1413.0961414150838</v>
      </c>
      <c r="J92" t="s">
        <v>1726</v>
      </c>
      <c r="K92" t="s">
        <v>1727</v>
      </c>
      <c r="L92" t="s">
        <v>1728</v>
      </c>
      <c r="M92" t="s">
        <v>1729</v>
      </c>
      <c r="N92">
        <f>-766.967526905679 -27.3140051084861 -526.12944505635</f>
        <v>-1320.4109770705152</v>
      </c>
      <c r="O92">
        <f>-793.159199375063 -178.565953527791 -498.355202103612</f>
        <v>-1470.0803550064661</v>
      </c>
      <c r="P92">
        <f>-823.861609206694 -204.925619829937 -219.175859689817</f>
        <v>-1247.9630887264479</v>
      </c>
      <c r="Q92">
        <f>-616.329331248377 -105.864167681785 -251.820438861171</f>
        <v>-974.01393779133309</v>
      </c>
      <c r="R92" t="s">
        <v>1730</v>
      </c>
      <c r="S92" t="s">
        <v>1731</v>
      </c>
      <c r="T92" t="s">
        <v>1732</v>
      </c>
      <c r="U92" t="s">
        <v>1733</v>
      </c>
      <c r="V92">
        <f>-707.229106096494 -73.1976242078542 -90.0648076095215</f>
        <v>-870.49153791386971</v>
      </c>
      <c r="W92" t="s">
        <v>1734</v>
      </c>
      <c r="X92" t="s">
        <v>1735</v>
      </c>
      <c r="Y92" t="s">
        <v>1736</v>
      </c>
    </row>
    <row r="93" spans="1:25" x14ac:dyDescent="0.3">
      <c r="A93">
        <v>4600</v>
      </c>
      <c r="B93" t="s">
        <v>1737</v>
      </c>
      <c r="C93" t="s">
        <v>1738</v>
      </c>
      <c r="D93" t="s">
        <v>1739</v>
      </c>
      <c r="E93" t="s">
        <v>1740</v>
      </c>
      <c r="F93" t="s">
        <v>1741</v>
      </c>
      <c r="G93" t="s">
        <v>1742</v>
      </c>
      <c r="H93" t="s">
        <v>1743</v>
      </c>
      <c r="I93">
        <f>-747.816670819839 -9.30278636859953 -656.399929904493</f>
        <v>-1413.5193870929315</v>
      </c>
      <c r="J93" t="s">
        <v>1744</v>
      </c>
      <c r="K93" t="s">
        <v>1745</v>
      </c>
      <c r="L93" t="s">
        <v>1746</v>
      </c>
      <c r="M93" t="s">
        <v>1747</v>
      </c>
      <c r="N93">
        <f>-765.707442799384 -29.2790777718715 -526.010409108117</f>
        <v>-1320.9969296793724</v>
      </c>
      <c r="O93">
        <f>-791.009445834986 -180.711108278941 -498.379662397018</f>
        <v>-1470.1002165109448</v>
      </c>
      <c r="P93">
        <f>-821.359080474472 -207.813026834074 -219.232769510826</f>
        <v>-1248.404876819372</v>
      </c>
      <c r="Q93">
        <f>-614.497960762901 -107.28407275385 -251.651346267568</f>
        <v>-973.43337978431896</v>
      </c>
      <c r="R93" t="s">
        <v>1748</v>
      </c>
      <c r="S93" t="s">
        <v>1749</v>
      </c>
      <c r="T93" t="s">
        <v>1750</v>
      </c>
      <c r="U93" t="s">
        <v>1751</v>
      </c>
      <c r="V93">
        <f>-705.581829107434 -74.9794370354521 -89.9215613264441</f>
        <v>-870.48282746933023</v>
      </c>
      <c r="W93" t="s">
        <v>1752</v>
      </c>
      <c r="X93" t="s">
        <v>1753</v>
      </c>
      <c r="Y93" t="s">
        <v>1754</v>
      </c>
    </row>
    <row r="94" spans="1:25" x14ac:dyDescent="0.3">
      <c r="A94">
        <v>4650</v>
      </c>
      <c r="B94" t="s">
        <v>1755</v>
      </c>
      <c r="C94" t="s">
        <v>1756</v>
      </c>
      <c r="D94" t="s">
        <v>1757</v>
      </c>
      <c r="E94" t="s">
        <v>1758</v>
      </c>
      <c r="F94" t="s">
        <v>1759</v>
      </c>
      <c r="G94">
        <f>-758.933150236057 -0.79810657073881 -457.738750216293</f>
        <v>-1217.4700070230888</v>
      </c>
      <c r="H94">
        <f>-763.117698363842 -3.78282629733167 -580.288762815444</f>
        <v>-1347.1892874766177</v>
      </c>
      <c r="I94">
        <f>-745.431113100951 -13.3713130172869 -656.021576176571</f>
        <v>-1414.8240022948089</v>
      </c>
      <c r="J94" t="s">
        <v>1760</v>
      </c>
      <c r="K94" t="s">
        <v>1761</v>
      </c>
      <c r="L94" t="s">
        <v>1762</v>
      </c>
      <c r="M94" t="s">
        <v>1763</v>
      </c>
      <c r="N94">
        <f>-763.040224760926 -33.7742888656339 -525.692449379667</f>
        <v>-1322.5069630062269</v>
      </c>
      <c r="O94">
        <f>-785.837692604046 -185.615239879242 -498.144855016347</f>
        <v>-1469.5977874996349</v>
      </c>
      <c r="P94">
        <f>-815.296828351694 -214.214429730391 -219.052028897925</f>
        <v>-1248.5632869800102</v>
      </c>
      <c r="Q94">
        <f>-610.070096124404 -110.296481198133 -251.170249602925</f>
        <v>-971.53682692546204</v>
      </c>
      <c r="R94" t="s">
        <v>1764</v>
      </c>
      <c r="S94" t="s">
        <v>1765</v>
      </c>
      <c r="T94" t="s">
        <v>1766</v>
      </c>
      <c r="U94" t="s">
        <v>1767</v>
      </c>
      <c r="V94">
        <f>-702.134544801437 -79.1013460122119 -89.6380172758566</f>
        <v>-870.87390808950545</v>
      </c>
      <c r="W94" t="s">
        <v>1768</v>
      </c>
      <c r="X94" t="s">
        <v>1769</v>
      </c>
      <c r="Y94" t="s">
        <v>1770</v>
      </c>
    </row>
    <row r="95" spans="1:25" x14ac:dyDescent="0.3">
      <c r="A95">
        <v>4700</v>
      </c>
      <c r="B95" t="s">
        <v>1771</v>
      </c>
      <c r="C95" t="s">
        <v>1772</v>
      </c>
      <c r="D95" t="s">
        <v>1773</v>
      </c>
      <c r="E95" t="s">
        <v>1774</v>
      </c>
      <c r="F95">
        <f>-753.0457859799 -1.3856941695999 -373.809252344761</f>
        <v>-1128.2407324942608</v>
      </c>
      <c r="G95">
        <f>-757.609451171762 -3.42551726983447 -457.553718826379</f>
        <v>-1218.5886872679755</v>
      </c>
      <c r="H95">
        <f>-761.600237469177 -6.31744897790259 -580.112400560729</f>
        <v>-1348.0300870078086</v>
      </c>
      <c r="I95">
        <f>-743.738979232442 -15.6743320877752 -655.83314605734</f>
        <v>-1415.2464573775571</v>
      </c>
      <c r="J95" t="s">
        <v>1775</v>
      </c>
      <c r="K95" t="s">
        <v>1776</v>
      </c>
      <c r="L95" t="s">
        <v>1777</v>
      </c>
      <c r="M95" t="s">
        <v>1778</v>
      </c>
      <c r="N95">
        <f>-761.342421034002 -36.3642173899418 -525.547063199634</f>
        <v>-1323.2537016235779</v>
      </c>
      <c r="O95">
        <f>-782.855060492085 -188.415456754465 -498.071241785117</f>
        <v>-1469.3417590316672</v>
      </c>
      <c r="P95">
        <f>-811.81643149504 -217.435169287533 -218.96965936355</f>
        <v>-1248.2212601461229</v>
      </c>
      <c r="Q95">
        <f>-607.56190306317 -111.593953243994 -251.005070031933</f>
        <v>-970.16092633909693</v>
      </c>
      <c r="R95" t="s">
        <v>1779</v>
      </c>
      <c r="S95" t="s">
        <v>1780</v>
      </c>
      <c r="T95" t="s">
        <v>1781</v>
      </c>
      <c r="U95" t="s">
        <v>1782</v>
      </c>
      <c r="V95">
        <f>-700.222181423028 -81.5177137475996 -89.5396146077296</f>
        <v>-871.27950977835724</v>
      </c>
      <c r="W95" t="s">
        <v>1783</v>
      </c>
      <c r="X95" t="s">
        <v>1784</v>
      </c>
      <c r="Y95" t="s">
        <v>1785</v>
      </c>
    </row>
    <row r="96" spans="1:25" x14ac:dyDescent="0.3">
      <c r="A96">
        <v>4750</v>
      </c>
      <c r="B96" t="s">
        <v>1786</v>
      </c>
      <c r="C96" t="s">
        <v>1787</v>
      </c>
      <c r="D96">
        <f>-733.760330276302 -3.12010546949227 -197.478123253545</f>
        <v>-934.35855899933927</v>
      </c>
      <c r="E96">
        <f>-743.249832739065 -5.68528669829493 -289.831754719484</f>
        <v>-1038.7668741568441</v>
      </c>
      <c r="F96">
        <f>-749.913598903631 -7.75510672741234 -373.434662178102</f>
        <v>-1131.1033678091453</v>
      </c>
      <c r="G96">
        <f>-754.088411466205 -9.62867710574596 -457.203372512368</f>
        <v>-1220.920461084319</v>
      </c>
      <c r="H96">
        <f>-757.453587767253 -12.2416139072716 -579.787060056491</f>
        <v>-1349.4822617310156</v>
      </c>
      <c r="I96">
        <f>-738.977091109182 -20.969928183491 -655.435418303572</f>
        <v>-1415.3824375962449</v>
      </c>
      <c r="J96" t="s">
        <v>1788</v>
      </c>
      <c r="K96" t="s">
        <v>1789</v>
      </c>
      <c r="L96" t="s">
        <v>1790</v>
      </c>
      <c r="M96" t="s">
        <v>1791</v>
      </c>
      <c r="N96">
        <f>-756.890024658638 -42.4353001652753 -525.305427239815</f>
        <v>-1324.6307520637283</v>
      </c>
      <c r="O96">
        <f>-775.672038983605 -194.892333982512 -498.083602114585</f>
        <v>-1468.6479750807021</v>
      </c>
      <c r="P96">
        <f>-803.818113062728 -224.209525024452 -218.929815204844</f>
        <v>-1246.9574532920242</v>
      </c>
      <c r="Q96">
        <f>-601.603098838914 -114.552458764051 -251.0693414325</f>
        <v>-967.224899035465</v>
      </c>
      <c r="R96" t="s">
        <v>1792</v>
      </c>
      <c r="S96" t="s">
        <v>1793</v>
      </c>
      <c r="T96" t="s">
        <v>1794</v>
      </c>
      <c r="U96" t="s">
        <v>1795</v>
      </c>
      <c r="V96">
        <f>-695.892632253622 -87.2181031474113 -89.3608326460549</f>
        <v>-872.47156804708811</v>
      </c>
      <c r="W96" t="s">
        <v>1796</v>
      </c>
      <c r="X96" t="s">
        <v>1797</v>
      </c>
      <c r="Y96" t="s">
        <v>1798</v>
      </c>
    </row>
    <row r="97" spans="1:25" x14ac:dyDescent="0.3">
      <c r="A97">
        <v>4800</v>
      </c>
      <c r="B97" t="s">
        <v>1799</v>
      </c>
      <c r="C97">
        <f>-713.036485967343 -2.59113380224562 -88.351408243235</f>
        <v>-803.97902801282362</v>
      </c>
      <c r="D97">
        <f>-732.450456198505 -7.03667515294455 -197.258938309421</f>
        <v>-936.74606966087049</v>
      </c>
      <c r="E97">
        <f>-741.787634686592 -9.494597202573 -289.63101836529</f>
        <v>-1040.9132502544551</v>
      </c>
      <c r="F97">
        <f>-748.323326914845 -11.4347854349121 -373.247063794828</f>
        <v>-1133.0051761445852</v>
      </c>
      <c r="G97">
        <f>-752.378617526305 -13.1385608940179 -457.025317402296</f>
        <v>-1222.542495822619</v>
      </c>
      <c r="H97">
        <f>-755.577127574108 -15.4574394943772 -579.619441483211</f>
        <v>-1350.6540085516963</v>
      </c>
      <c r="I97">
        <f>-736.747454979411 -23.815849134558 -655.222337666752</f>
        <v>-1415.7856417807211</v>
      </c>
      <c r="J97" t="s">
        <v>1800</v>
      </c>
      <c r="K97" t="s">
        <v>1801</v>
      </c>
      <c r="L97" t="s">
        <v>1802</v>
      </c>
      <c r="M97" t="s">
        <v>1803</v>
      </c>
      <c r="N97">
        <f>-754.757659612827 -45.7898390728833 -525.218017006246</f>
        <v>-1325.7655156919564</v>
      </c>
      <c r="O97">
        <f>-771.889710618598 -198.504545342615 -498.315865160184</f>
        <v>-1468.7101211213969</v>
      </c>
      <c r="P97">
        <f>-799.859529116143 -228.156995343047 -219.179845994381</f>
        <v>-1247.1963704535708</v>
      </c>
      <c r="Q97">
        <f>-598.879881098531 -116.155912198367 -250.983745610561</f>
        <v>-966.01953890745892</v>
      </c>
      <c r="R97" t="s">
        <v>1804</v>
      </c>
      <c r="S97" t="s">
        <v>1805</v>
      </c>
      <c r="T97" t="s">
        <v>1806</v>
      </c>
      <c r="U97" t="s">
        <v>1807</v>
      </c>
      <c r="V97">
        <f>-693.717386360294 -90.6088800632574 -89.2408639412024</f>
        <v>-873.56713036475378</v>
      </c>
      <c r="W97" t="s">
        <v>1808</v>
      </c>
      <c r="X97" t="s">
        <v>1809</v>
      </c>
      <c r="Y97" t="s">
        <v>1810</v>
      </c>
    </row>
    <row r="98" spans="1:25" x14ac:dyDescent="0.3">
      <c r="A98">
        <v>4850</v>
      </c>
      <c r="B98" t="s">
        <v>1811</v>
      </c>
      <c r="C98">
        <f>-711.087578222281 -11.79537454461 -87.7990062283321</f>
        <v>-810.68195899522311</v>
      </c>
      <c r="D98">
        <f>-729.251349896891 -16.1505058178413 -196.925620232281</f>
        <v>-942.32747594701345</v>
      </c>
      <c r="E98">
        <f>-737.911910065307 -18.1232370568844 -289.375217905365</f>
        <v>-1045.4103650275563</v>
      </c>
      <c r="F98">
        <f>-743.978955686636 -19.4637679508364 -373.038405879825</f>
        <v>-1136.4811295172974</v>
      </c>
      <c r="G98">
        <f>-747.703990621587 -20.3867335063965 -456.844206201866</f>
        <v>-1224.9349303298495</v>
      </c>
      <c r="H98">
        <f>-750.566086633433 -21.3570529219774 -579.46467955296</f>
        <v>-1351.3878191083704</v>
      </c>
      <c r="I98">
        <f>-731.626766524593 -28.6113472784969 -655.1541977712</f>
        <v>-1415.3923115742898</v>
      </c>
      <c r="J98" t="s">
        <v>1812</v>
      </c>
      <c r="K98" t="s">
        <v>1813</v>
      </c>
      <c r="L98" t="s">
        <v>1814</v>
      </c>
      <c r="M98" t="s">
        <v>1815</v>
      </c>
      <c r="N98">
        <f>-749.154810303429 -52.2912011382195 -525.415261357603</f>
        <v>-1326.8612727992515</v>
      </c>
      <c r="O98">
        <f>-762.844225962542 -205.652796668917 -500.27438824304</f>
        <v>-1468.771410874499</v>
      </c>
      <c r="P98">
        <f>-791.313477656065 -238.004053688675 -221.488654745234</f>
        <v>-1250.8061860899741</v>
      </c>
      <c r="Q98">
        <f>-593.510280471928 -119.864033663672 -250.906008100718</f>
        <v>-964.28032223631794</v>
      </c>
      <c r="R98" t="s">
        <v>1816</v>
      </c>
      <c r="S98" t="s">
        <v>1817</v>
      </c>
      <c r="T98" t="s">
        <v>1818</v>
      </c>
      <c r="U98" t="s">
        <v>1819</v>
      </c>
      <c r="V98">
        <f>-689.503728936535 -98.4447803485511 -88.9289868645959</f>
        <v>-876.87749614968209</v>
      </c>
      <c r="W98" t="s">
        <v>1820</v>
      </c>
      <c r="X98" t="s">
        <v>1821</v>
      </c>
      <c r="Y98" t="s">
        <v>1822</v>
      </c>
    </row>
    <row r="99" spans="1:25" x14ac:dyDescent="0.3">
      <c r="A99">
        <v>4900</v>
      </c>
      <c r="B99" t="s">
        <v>1823</v>
      </c>
      <c r="C99">
        <f>-708.237087255496 -23.2587403939672 -86.8510991817311</f>
        <v>-818.34692683119431</v>
      </c>
      <c r="D99">
        <f>-724.832238846338 -27.5985266299779 -196.227778213179</f>
        <v>-948.65854368949488</v>
      </c>
      <c r="E99">
        <f>-732.546345416013 -28.9209908980815 -288.77275061166</f>
        <v>-1050.2400869257544</v>
      </c>
      <c r="F99">
        <f>-737.895091884561 -29.4246441516777 -372.494174607949</f>
        <v>-1139.8139106441877</v>
      </c>
      <c r="G99">
        <f>-741.03233451614 -29.240448678732 -456.328848374876</f>
        <v>-1226.601631569748</v>
      </c>
      <c r="H99">
        <f>-743.17061383761 -28.2879659165549 -578.964372734302</f>
        <v>-1350.4229524884668</v>
      </c>
      <c r="I99">
        <f>-724.446868456828 -34.0918379452587 -654.832293433097</f>
        <v>-1413.3709998351837</v>
      </c>
      <c r="J99" t="s">
        <v>1824</v>
      </c>
      <c r="K99" t="s">
        <v>1825</v>
      </c>
      <c r="L99" t="s">
        <v>1826</v>
      </c>
      <c r="M99" t="s">
        <v>1827</v>
      </c>
      <c r="N99">
        <f>-741.241193517128 -60.0503776828532 -525.413660604414</f>
        <v>-1326.7052318043952</v>
      </c>
      <c r="O99">
        <f>-750.619926138655 -214.155307287349 -503.125752697804</f>
        <v>-1467.900986123808</v>
      </c>
      <c r="P99">
        <f>-780.728530810066 -252.362650178878 -225.254801429249</f>
        <v>-1258.345982418193</v>
      </c>
      <c r="Q99">
        <f>-586.919367103386 -127.046238928143 -251.3762712345</f>
        <v>-965.34187726602897</v>
      </c>
      <c r="R99" t="s">
        <v>1828</v>
      </c>
      <c r="S99" t="s">
        <v>1829</v>
      </c>
      <c r="T99" t="s">
        <v>1830</v>
      </c>
      <c r="U99" t="s">
        <v>1831</v>
      </c>
      <c r="V99">
        <f>-684.117259801817 -108.275646539614 -88.4152433561931</f>
        <v>-880.808149697624</v>
      </c>
      <c r="W99" t="s">
        <v>1832</v>
      </c>
      <c r="X99" t="s">
        <v>1833</v>
      </c>
      <c r="Y99" t="s">
        <v>1834</v>
      </c>
    </row>
    <row r="100" spans="1:25" x14ac:dyDescent="0.3">
      <c r="A100">
        <v>4950</v>
      </c>
      <c r="B100" t="s">
        <v>1835</v>
      </c>
      <c r="C100">
        <f>-706.403807067094 -29.8075300854434 -86.3164745023051</f>
        <v>-822.52781165484259</v>
      </c>
      <c r="D100">
        <f>-722.373453139822 -34.1118502920056 -195.787657481444</f>
        <v>-952.27296091327162</v>
      </c>
      <c r="E100">
        <f>-729.747494134879 -35.0380247829371 -288.365183225577</f>
        <v>-1053.1507021433931</v>
      </c>
      <c r="F100">
        <f>-734.855998751242 -35.0416357727713 -372.103054842609</f>
        <v>-1142.0006893666223</v>
      </c>
      <c r="G100">
        <f>-737.816565174072 -34.2048889128671 -455.940283347211</f>
        <v>-1227.9617374341501</v>
      </c>
      <c r="H100">
        <f>-739.762101389334 -32.1277366638506 -578.564913443387</f>
        <v>-1350.4547514965716</v>
      </c>
      <c r="I100">
        <f>-721.002103869772 -37.0461017866037 -654.486507710366</f>
        <v>-1412.5347133667417</v>
      </c>
      <c r="J100">
        <f>-740.344722374079 -1.71561979189232 -524.204905455126</f>
        <v>-1266.2652476210974</v>
      </c>
      <c r="K100" t="s">
        <v>1836</v>
      </c>
      <c r="L100" t="s">
        <v>1837</v>
      </c>
      <c r="M100" t="s">
        <v>1838</v>
      </c>
      <c r="N100">
        <f>-737.47206318895 -64.3624981351354 -525.311682589346</f>
        <v>-1327.1462439134314</v>
      </c>
      <c r="O100">
        <f>-744.396311307188 -218.815543342637 -504.639425156042</f>
        <v>-1467.8512798058671</v>
      </c>
      <c r="P100">
        <f>-774.39304125068 -260.982422563071 -227.329513434579</f>
        <v>-1262.7049772483299</v>
      </c>
      <c r="Q100">
        <f>-582.777930938608 -131.99360391068 -251.702483373165</f>
        <v>-966.47401822245308</v>
      </c>
      <c r="R100" t="s">
        <v>1839</v>
      </c>
      <c r="S100" t="s">
        <v>1840</v>
      </c>
      <c r="T100" t="s">
        <v>1841</v>
      </c>
      <c r="U100" t="s">
        <v>1842</v>
      </c>
      <c r="V100">
        <f>-681.032938018612 -114.264681921095 -88.0571857279857</f>
        <v>-883.35480566769263</v>
      </c>
      <c r="W100" t="s">
        <v>1843</v>
      </c>
      <c r="X100" t="s">
        <v>1844</v>
      </c>
      <c r="Y100" t="s">
        <v>1845</v>
      </c>
    </row>
    <row r="101" spans="1:25" x14ac:dyDescent="0.3">
      <c r="A101">
        <v>5000</v>
      </c>
      <c r="B101" t="s">
        <v>1846</v>
      </c>
      <c r="C101">
        <f>-704.272699357378 -36.794451136921 -85.7842488871912</f>
        <v>-826.85139938149018</v>
      </c>
      <c r="D101">
        <f>-719.922373247603 -41.2196477408743 -195.29683381248</f>
        <v>-956.4388548009573</v>
      </c>
      <c r="E101">
        <f>-727.087344128104 -41.8191192578174 -287.893550321723</f>
        <v>-1056.8000137076444</v>
      </c>
      <c r="F101">
        <f>-732.02038808381 -41.3667708781907 -371.640619986376</f>
        <v>-1145.0277789483766</v>
      </c>
      <c r="G101">
        <f>-734.814356391396 -39.9054926063841 -455.475090705141</f>
        <v>-1230.1949397029211</v>
      </c>
      <c r="H101">
        <f>-736.5209271536 -36.7306974545916 -578.079763027848</f>
        <v>-1351.3313876360396</v>
      </c>
      <c r="I101">
        <f>-717.582074907273 -40.7284685172347 -654.011020392779</f>
        <v>-1412.3215638172865</v>
      </c>
      <c r="J101">
        <f>-737.60321975631 -6.82726886293221 -523.446003478987</f>
        <v>-1267.8764920982292</v>
      </c>
      <c r="K101" t="s">
        <v>1847</v>
      </c>
      <c r="L101" t="s">
        <v>1848</v>
      </c>
      <c r="M101" t="s">
        <v>1849</v>
      </c>
      <c r="N101">
        <f>-733.941003798609 -69.4203696332397 -525.117691256785</f>
        <v>-1328.4790646886336</v>
      </c>
      <c r="O101">
        <f>-738.392623803588 -224.201077017161 -506.108279889653</f>
        <v>-1468.701980710402</v>
      </c>
      <c r="P101">
        <f>-767.529499157651 -270.197662059018 -229.316137825772</f>
        <v>-1267.043299042441</v>
      </c>
      <c r="Q101">
        <f>-578.046055541701 -137.805901359765 -252.053992237129</f>
        <v>-967.90594913859502</v>
      </c>
      <c r="R101" t="s">
        <v>1850</v>
      </c>
      <c r="S101" t="s">
        <v>1851</v>
      </c>
      <c r="T101" t="s">
        <v>1852</v>
      </c>
      <c r="U101" t="s">
        <v>1853</v>
      </c>
      <c r="V101">
        <f>-677.612208423814 -121.143485407275 -87.6448711503973</f>
        <v>-886.40056498148624</v>
      </c>
      <c r="W101" t="s">
        <v>1854</v>
      </c>
      <c r="X101" t="s">
        <v>1855</v>
      </c>
      <c r="Y101" t="s">
        <v>1856</v>
      </c>
    </row>
    <row r="102" spans="1:25" x14ac:dyDescent="0.3">
      <c r="A102">
        <v>5050</v>
      </c>
      <c r="B102" t="s">
        <v>1857</v>
      </c>
      <c r="C102">
        <f>-700.213466237591 -48.8409018494876 -85.189895597172</f>
        <v>-834.24426368425065</v>
      </c>
      <c r="D102">
        <f>-715.918684689844 -54.1843207221577 -194.653504323569</f>
        <v>-964.75650973557072</v>
      </c>
      <c r="E102">
        <f>-722.905687780593 -54.3919939272985 -287.265393223506</f>
        <v>-1064.5630749313975</v>
      </c>
      <c r="F102">
        <f>-727.558886749073 -53.1480743194045 -371.020672386796</f>
        <v>-1151.7276334552735</v>
      </c>
      <c r="G102">
        <f>-729.942314977218 -50.4439802603399 -454.836782789664</f>
        <v>-1235.2230780272218</v>
      </c>
      <c r="H102">
        <f>-730.892273708837 -44.9608416432286 -577.368219426724</f>
        <v>-1353.2213347787897</v>
      </c>
      <c r="I102">
        <f>-711.32801606393 -46.529607814432 -653.229855822519</f>
        <v>-1411.087479700881</v>
      </c>
      <c r="J102">
        <f>-733.267594533544 -16.1623735492472 -522.184453232294</f>
        <v>-1271.6144213150851</v>
      </c>
      <c r="K102" t="s">
        <v>1858</v>
      </c>
      <c r="L102" t="s">
        <v>1859</v>
      </c>
      <c r="M102" t="s">
        <v>1860</v>
      </c>
      <c r="N102">
        <f>-727.683292973985 -78.5712349683206 -525.020467237243</f>
        <v>-1331.2749951795486</v>
      </c>
      <c r="O102">
        <f>-727.031394505229 -233.752978026946 -508.867336421134</f>
        <v>-1469.651708953309</v>
      </c>
      <c r="P102">
        <f>-753.879442799088 -285.538407366377 -232.867166403828</f>
        <v>-1272.285016569293</v>
      </c>
      <c r="Q102">
        <f>-568.248245113597 -147.377614262734 -252.897116336519</f>
        <v>-968.52297571284998</v>
      </c>
      <c r="R102" t="s">
        <v>1861</v>
      </c>
      <c r="S102" t="s">
        <v>1862</v>
      </c>
      <c r="T102" t="s">
        <v>1863</v>
      </c>
      <c r="U102" t="s">
        <v>1864</v>
      </c>
      <c r="V102">
        <f>-671.266955779898 -132.585501401981 -86.8415324519475</f>
        <v>-890.6939896338265</v>
      </c>
      <c r="W102" t="s">
        <v>1865</v>
      </c>
      <c r="X102" t="s">
        <v>1866</v>
      </c>
      <c r="Y102" t="s">
        <v>1867</v>
      </c>
    </row>
    <row r="103" spans="1:25" x14ac:dyDescent="0.3">
      <c r="A103">
        <v>5100</v>
      </c>
      <c r="B103" t="s">
        <v>1868</v>
      </c>
      <c r="C103">
        <f>-699.005255654367 -53.7049074348352 -85.4031860739547</f>
        <v>-838.11334916315684</v>
      </c>
      <c r="D103">
        <f>-714.983503510033 -59.7910578990475 -194.788539760373</f>
        <v>-969.56310116945338</v>
      </c>
      <c r="E103">
        <f>-721.903285773209 -60.0156272884433 -287.40554175961</f>
        <v>-1069.3244548212622</v>
      </c>
      <c r="F103">
        <f>-726.363690936691 -58.5573658818985 -371.167780744715</f>
        <v>-1156.0888375633044</v>
      </c>
      <c r="G103">
        <f>-728.418261503994 -55.4022367657419 -454.976702988053</f>
        <v>-1238.7972012577889</v>
      </c>
      <c r="H103">
        <f>-728.73336803367 -49.0022258997612 -577.467056815578</f>
        <v>-1355.2026507490091</v>
      </c>
      <c r="I103">
        <f>-708.700276028608 -49.2332187054521 -653.2221968287</f>
        <v>-1411.1556915627602</v>
      </c>
      <c r="J103">
        <f>-731.98407595665 -20.6758666204082 -522.083807876595</f>
        <v>-1274.7437504536533</v>
      </c>
      <c r="K103" t="s">
        <v>1869</v>
      </c>
      <c r="L103" t="s">
        <v>1870</v>
      </c>
      <c r="M103" t="s">
        <v>1871</v>
      </c>
      <c r="N103">
        <f>-725.206128632608 -82.9451254837077 -525.354941088033</f>
        <v>-1333.5061952043488</v>
      </c>
      <c r="O103">
        <f>-721.698131533264 -238.202575475116 -510.22870461372</f>
        <v>-1470.1294116221</v>
      </c>
      <c r="P103">
        <f>-748.629882110777 -291.642586893213 -234.552372216067</f>
        <v>-1274.8248412200569</v>
      </c>
      <c r="Q103">
        <f>-564.668746639121 -151.125072238439 -253.569594449103</f>
        <v>-969.36341332666291</v>
      </c>
      <c r="R103" t="s">
        <v>1872</v>
      </c>
      <c r="S103" t="s">
        <v>1873</v>
      </c>
      <c r="T103" t="s">
        <v>1874</v>
      </c>
      <c r="U103" t="s">
        <v>1875</v>
      </c>
      <c r="V103">
        <f>-669.355598703234 -137.07747889395 -86.6499664564758</f>
        <v>-893.08304405365982</v>
      </c>
      <c r="W103" t="s">
        <v>1876</v>
      </c>
      <c r="X103" t="s">
        <v>1877</v>
      </c>
      <c r="Y103" t="s">
        <v>1878</v>
      </c>
    </row>
    <row r="104" spans="1:25" x14ac:dyDescent="0.3">
      <c r="A104">
        <v>5150</v>
      </c>
      <c r="B104" t="s">
        <v>1879</v>
      </c>
      <c r="C104">
        <f>-698.562907903548 -59.290215787242 -86.3242540285676</f>
        <v>-844.17737771935754</v>
      </c>
      <c r="D104">
        <f>-715.302184865762 -67.4230417345577 -195.462608892937</f>
        <v>-978.18783549325667</v>
      </c>
      <c r="E104">
        <f>-721.946185099548 -68.1254245220996 -288.097376268549</f>
        <v>-1078.1689858901966</v>
      </c>
      <c r="F104">
        <f>-725.771045039969 -66.6217668387308 -371.890139690258</f>
        <v>-1164.2829515689577</v>
      </c>
      <c r="G104">
        <f>-726.800300726206 -62.9290766447541 -455.696085035249</f>
        <v>-1245.4254624062091</v>
      </c>
      <c r="H104">
        <f>-725.184223722428 -55.2053799375026 -578.099784843196</f>
        <v>-1358.4893885031265</v>
      </c>
      <c r="I104">
        <f>-703.932304103542 -53.14938378483 -653.494309543758</f>
        <v>-1410.57599743213</v>
      </c>
      <c r="J104">
        <f>-730.514809165407 -27.6335043271665 -522.497517545902</f>
        <v>-1280.6458310384755</v>
      </c>
      <c r="K104" t="s">
        <v>1880</v>
      </c>
      <c r="L104" t="s">
        <v>1881</v>
      </c>
      <c r="M104" t="s">
        <v>1882</v>
      </c>
      <c r="N104">
        <f>-721.271893284648 -89.555546785188 -526.282829284973</f>
        <v>-1337.1102693548089</v>
      </c>
      <c r="O104">
        <f>-712.252837528874 -244.728296674483 -512.71037378491</f>
        <v>-1469.6915079882669</v>
      </c>
      <c r="P104">
        <f>-741.188708340317 -301.467506468741 -237.897697551573</f>
        <v>-1280.5539123606309</v>
      </c>
      <c r="Q104">
        <f>-560.725306393072 -156.140717281548 -254.072325708645</f>
        <v>-970.93834938326495</v>
      </c>
      <c r="R104" t="s">
        <v>1883</v>
      </c>
      <c r="S104" t="s">
        <v>1884</v>
      </c>
      <c r="T104" t="s">
        <v>1885</v>
      </c>
      <c r="U104" t="s">
        <v>1886</v>
      </c>
      <c r="V104">
        <f>-668.457432694077 -142.797547333263 -86.427349551467</f>
        <v>-897.68232957880707</v>
      </c>
      <c r="W104" t="s">
        <v>1887</v>
      </c>
      <c r="X104" t="s">
        <v>1888</v>
      </c>
      <c r="Y104" t="s">
        <v>1889</v>
      </c>
    </row>
    <row r="105" spans="1:25" x14ac:dyDescent="0.3">
      <c r="A105">
        <v>5200</v>
      </c>
      <c r="B105" t="s">
        <v>1890</v>
      </c>
      <c r="C105">
        <f>-695.914112060066 -55.1502956518443 -87.8268619464955</f>
        <v>-838.8912696584058</v>
      </c>
      <c r="D105">
        <f>-713.009321562638 -64.4219791344403 -196.818985466323</f>
        <v>-974.25028616340137</v>
      </c>
      <c r="E105">
        <f>-719.406624662567 -65.6031434700922 -289.466201944749</f>
        <v>-1074.4759700774082</v>
      </c>
      <c r="F105">
        <f>-722.786473432638 -64.3442877961213 -373.282345473492</f>
        <v>-1160.4131067022513</v>
      </c>
      <c r="G105">
        <f>-723.150561708573 -60.7010111528657 -457.096031926746</f>
        <v>-1240.9476047881847</v>
      </c>
      <c r="H105">
        <f>-720.322362879636 -52.8343021734236 -579.468481208616</f>
        <v>-1352.6251462616756</v>
      </c>
      <c r="I105">
        <f>-698.415758523684 -50.122129451596 -654.654728448945</f>
        <v>-1403.192616424225</v>
      </c>
      <c r="J105">
        <f>-726.743996391795 -25.4120725227024 -523.907397807144</f>
        <v>-1276.0634667216414</v>
      </c>
      <c r="K105" t="s">
        <v>1891</v>
      </c>
      <c r="L105" t="s">
        <v>1892</v>
      </c>
      <c r="M105" t="s">
        <v>1893</v>
      </c>
      <c r="N105">
        <f>-716.382727007459 -87.1602542048765 -527.63755389982</f>
        <v>-1331.1805351121557</v>
      </c>
      <c r="O105">
        <f>-704.858341854545 -242.185116064855 -514.293460531593</f>
        <v>-1461.3369184509929</v>
      </c>
      <c r="P105">
        <f>-735.375033343108 -300.498548558118 -239.981771958982</f>
        <v>-1275.8553538602082</v>
      </c>
      <c r="Q105">
        <f>-556.46715178224 -153.117300487024 -254.788780699081</f>
        <v>-964.37323296834495</v>
      </c>
      <c r="R105" t="s">
        <v>1894</v>
      </c>
      <c r="S105" t="s">
        <v>1895</v>
      </c>
      <c r="T105" t="s">
        <v>1896</v>
      </c>
      <c r="U105" t="s">
        <v>1897</v>
      </c>
      <c r="V105">
        <f>-667.775906993962 -141.555546837901 -86.826217859534</f>
        <v>-896.15767169139713</v>
      </c>
      <c r="W105" t="s">
        <v>1898</v>
      </c>
      <c r="X105" t="s">
        <v>1899</v>
      </c>
      <c r="Y105" t="s">
        <v>1900</v>
      </c>
    </row>
    <row r="106" spans="1:25" x14ac:dyDescent="0.3">
      <c r="A106">
        <v>5250</v>
      </c>
      <c r="B106" t="s">
        <v>1901</v>
      </c>
      <c r="C106">
        <f>-695.390008407181 -47.5796843316832 -91.6370840109074</f>
        <v>-834.6067767497716</v>
      </c>
      <c r="D106">
        <f>-712.507094026186 -58.895523508304 -200.43259538177</f>
        <v>-971.83521291625993</v>
      </c>
      <c r="E106">
        <f>-718.054765874708 -61.4396833542498 -293.107138188225</f>
        <v>-1072.6015874171828</v>
      </c>
      <c r="F106">
        <f>-720.321550074564 -61.2715478469336 -376.969880972044</f>
        <v>-1158.5629788935416</v>
      </c>
      <c r="G106">
        <f>-719.234464115513 -58.5664690158517 -460.81295992637</f>
        <v>-1238.6138930577347</v>
      </c>
      <c r="H106">
        <f>-713.920922989573 -51.9009149600079 -583.174142393496</f>
        <v>-1348.995980343077</v>
      </c>
      <c r="I106">
        <f>-690.699329971635 -49.0602760574427 -657.959848074166</f>
        <v>-1397.7194541032436</v>
      </c>
      <c r="J106">
        <f>-722.157434292733 -24.0581454645803 -528.063417525789</f>
        <v>-1274.2789972831024</v>
      </c>
      <c r="K106" t="s">
        <v>1902</v>
      </c>
      <c r="L106" t="s">
        <v>1903</v>
      </c>
      <c r="M106" t="s">
        <v>1904</v>
      </c>
      <c r="N106">
        <f>-710.34750821223 -85.593243908392 -530.902735485607</f>
        <v>-1326.8434876062288</v>
      </c>
      <c r="O106">
        <f>-695.622713977369 -240.139589661813 -516.110049002898</f>
        <v>-1451.8723526420799</v>
      </c>
      <c r="P106">
        <f>-727.996843871842 -300.270625320418 -242.40445591317</f>
        <v>-1270.6719251054301</v>
      </c>
      <c r="Q106">
        <f>-551.179599989672 -150.343016297522 -256.754002743091</f>
        <v>-958.27661903028502</v>
      </c>
      <c r="R106" t="s">
        <v>1905</v>
      </c>
      <c r="S106" t="s">
        <v>1906</v>
      </c>
      <c r="T106" t="s">
        <v>1907</v>
      </c>
      <c r="U106" t="s">
        <v>1908</v>
      </c>
      <c r="V106">
        <f>-669.489790603105 -137.509948578881 -88.296750225127</f>
        <v>-895.29648940711297</v>
      </c>
      <c r="W106" t="s">
        <v>1909</v>
      </c>
      <c r="X106" t="s">
        <v>1910</v>
      </c>
      <c r="Y106" t="s">
        <v>1911</v>
      </c>
    </row>
    <row r="107" spans="1:25" x14ac:dyDescent="0.3">
      <c r="A107">
        <v>5300</v>
      </c>
      <c r="B107" t="s">
        <v>1912</v>
      </c>
      <c r="C107">
        <f>-697.364211468481 -45.9339559416785 -92.9597221224826</f>
        <v>-836.25788953264214</v>
      </c>
      <c r="D107">
        <f>-714.247306210938 -57.8926337905443 -201.723036010524</f>
        <v>-973.86297601200624</v>
      </c>
      <c r="E107">
        <f>-719.371880088503 -61.1865630264765 -294.398457905816</f>
        <v>-1074.9569010207954</v>
      </c>
      <c r="F107">
        <f>-721.170643738933 -61.779237754753 -378.270588641667</f>
        <v>-1161.220470135353</v>
      </c>
      <c r="G107">
        <f>-719.533406086341 -59.9166523306121 -462.127596782127</f>
        <v>-1241.57765519908</v>
      </c>
      <c r="H107">
        <f>-713.329183827422 -54.5702164103855 -584.511524598135</f>
        <v>-1352.4109248359423</v>
      </c>
      <c r="I107">
        <f>-689.506490511336 -52.3653936418934 -659.129459655259</f>
        <v>-1401.0013438084884</v>
      </c>
      <c r="J107">
        <f>-722.057443450017 -26.1529589017455 -529.771026966733</f>
        <v>-1277.9814293184954</v>
      </c>
      <c r="K107" t="s">
        <v>1913</v>
      </c>
      <c r="L107" t="s">
        <v>1914</v>
      </c>
      <c r="M107" t="s">
        <v>1915</v>
      </c>
      <c r="N107">
        <f>-710.045674411788 -87.6794391596895 -531.849943987002</f>
        <v>-1329.5750575584796</v>
      </c>
      <c r="O107">
        <f>-694.902463878048 -242.026718436544 -515.455149316975</f>
        <v>-1452.384331631567</v>
      </c>
      <c r="P107">
        <f>-727.131076873812 -301.803153889679 -241.654800652237</f>
        <v>-1270.5890314157282</v>
      </c>
      <c r="Q107">
        <f>-550.523217070673 -151.751696792818 -257.235306005043</f>
        <v>-959.51021986853402</v>
      </c>
      <c r="R107" t="s">
        <v>1916</v>
      </c>
      <c r="S107" t="s">
        <v>1917</v>
      </c>
      <c r="T107" t="s">
        <v>1918</v>
      </c>
      <c r="U107" t="s">
        <v>1919</v>
      </c>
      <c r="V107">
        <f>-671.523162482552 -135.826933024866 -88.908358560075</f>
        <v>-896.25845406749306</v>
      </c>
      <c r="W107" t="s">
        <v>1920</v>
      </c>
      <c r="X107" t="s">
        <v>1921</v>
      </c>
      <c r="Y107" t="s">
        <v>1922</v>
      </c>
    </row>
    <row r="108" spans="1:25" x14ac:dyDescent="0.3">
      <c r="A108">
        <v>5350</v>
      </c>
      <c r="B108" t="s">
        <v>1923</v>
      </c>
      <c r="C108">
        <f>-701.388178209193 -42.3439828680341 -93.4476499041549</f>
        <v>-837.17981098138205</v>
      </c>
      <c r="D108">
        <f>-718.03934748221 -54.1843769196253 -202.259587208134</f>
        <v>-974.48331160996929</v>
      </c>
      <c r="E108">
        <f>-722.663636382149 -58.5491196684361 -294.91706361264</f>
        <v>-1076.1298196632251</v>
      </c>
      <c r="F108">
        <f>-723.901498326014 -60.5863346545641 -378.776705940532</f>
        <v>-1163.2645389211102</v>
      </c>
      <c r="G108">
        <f>-721.600769092829 -60.6541768928291 -462.638851239969</f>
        <v>-1244.8937972256272</v>
      </c>
      <c r="H108">
        <f>-714.32097421342 -58.6674121129076 -585.064116419872</f>
        <v>-1358.0525027461995</v>
      </c>
      <c r="I108">
        <f>-689.763228642754 -58.8866921159947 -659.475671989311</f>
        <v>-1408.1255927480597</v>
      </c>
      <c r="J108">
        <f>-723.198907485591 -28.6978033894613 -531.182474133858</f>
        <v>-1283.0791850089104</v>
      </c>
      <c r="K108" t="s">
        <v>1924</v>
      </c>
      <c r="L108" t="s">
        <v>1925</v>
      </c>
      <c r="M108" t="s">
        <v>1926</v>
      </c>
      <c r="N108">
        <f>-711.831667273702 -90.380746956783 -531.507530699139</f>
        <v>-1333.719944929624</v>
      </c>
      <c r="O108">
        <f>-698.60807230434 -244.447783075392 -510.870728912323</f>
        <v>-1453.9265842920549</v>
      </c>
      <c r="P108">
        <f>-729.475930343737 -298.962744926546 -235.818197005812</f>
        <v>-1264.256872276095</v>
      </c>
      <c r="Q108">
        <f>-550.117649472062 -152.919695897037 -257.044412333113</f>
        <v>-960.08175770221203</v>
      </c>
      <c r="R108" t="s">
        <v>1927</v>
      </c>
      <c r="S108" t="s">
        <v>1928</v>
      </c>
      <c r="T108" t="s">
        <v>1929</v>
      </c>
      <c r="U108" t="s">
        <v>1930</v>
      </c>
      <c r="V108">
        <f>-675.523180531913 -131.481986182845 -89.424106424283</f>
        <v>-896.4292731390409</v>
      </c>
      <c r="W108" t="s">
        <v>1931</v>
      </c>
      <c r="X108" t="s">
        <v>1932</v>
      </c>
      <c r="Y108" t="s">
        <v>1933</v>
      </c>
    </row>
    <row r="109" spans="1:25" x14ac:dyDescent="0.3">
      <c r="A109">
        <v>5400</v>
      </c>
      <c r="B109" t="s">
        <v>1934</v>
      </c>
      <c r="C109">
        <f>-703.02750401399 -39.5708176736557 -92.8160659772748</f>
        <v>-835.41438766492047</v>
      </c>
      <c r="D109">
        <f>-719.606434763596 -50.7279744619677 -201.711168639456</f>
        <v>-972.04557786501971</v>
      </c>
      <c r="E109">
        <f>-724.170173984803 -55.3739773721388 -294.358029923291</f>
        <v>-1073.9021812802328</v>
      </c>
      <c r="F109">
        <f>-725.364225131623 -58.0128005101562 -378.201461998181</f>
        <v>-1161.5784876399603</v>
      </c>
      <c r="G109">
        <f>-723.034504842029 -59.0395782095316 -462.056483232288</f>
        <v>-1244.1305662838486</v>
      </c>
      <c r="H109">
        <f>-715.732986950514 -58.849865473765 -584.496551333583</f>
        <v>-1359.0794037578621</v>
      </c>
      <c r="I109">
        <f>-691.260165054841 -60.4837357833369 -658.918501204402</f>
        <v>-1410.6624020425797</v>
      </c>
      <c r="J109">
        <f>-724.229972892141 -28.0229311440653 -531.038663034865</f>
        <v>-1283.2915670710713</v>
      </c>
      <c r="K109" t="s">
        <v>1935</v>
      </c>
      <c r="L109" t="s">
        <v>1936</v>
      </c>
      <c r="M109" t="s">
        <v>1937</v>
      </c>
      <c r="N109">
        <f>-713.643729907494 -89.8432798773333 -530.503220827067</f>
        <v>-1333.9902306118943</v>
      </c>
      <c r="O109">
        <f>-702.5772726999 -243.743563040493 -507.584001675605</f>
        <v>-1453.9048374159979</v>
      </c>
      <c r="P109">
        <f>-732.993621077519 -293.462207352475 -231.573990662655</f>
        <v>-1258.0298190926489</v>
      </c>
      <c r="Q109">
        <f>-550.776915392 -151.622464967771 -256.61575784841</f>
        <v>-959.01513820818093</v>
      </c>
      <c r="R109" t="s">
        <v>1938</v>
      </c>
      <c r="S109" t="s">
        <v>1939</v>
      </c>
      <c r="T109" t="s">
        <v>1940</v>
      </c>
      <c r="U109" t="s">
        <v>1941</v>
      </c>
      <c r="V109">
        <f>-677.31291579975 -128.511651502621 -89.4209465850926</f>
        <v>-895.24551388746363</v>
      </c>
      <c r="W109" t="s">
        <v>1942</v>
      </c>
      <c r="X109" t="s">
        <v>1943</v>
      </c>
      <c r="Y109" t="s">
        <v>1944</v>
      </c>
    </row>
    <row r="110" spans="1:25" x14ac:dyDescent="0.3">
      <c r="A110">
        <v>5450</v>
      </c>
      <c r="B110" t="s">
        <v>1945</v>
      </c>
      <c r="C110">
        <f>-705.118396767592 -30.9791749725957 -91.8917247663001</f>
        <v>-827.98929650648779</v>
      </c>
      <c r="D110">
        <f>-721.568588561777 -40.3726990566963 -200.972566941378</f>
        <v>-962.9138545598513</v>
      </c>
      <c r="E110">
        <f>-726.093511878195 -45.2865341266465 -293.607404030485</f>
        <v>-1064.9874500353267</v>
      </c>
      <c r="F110">
        <f>-727.308879634652 -48.868484915607 -377.415704576393</f>
        <v>-1153.5930691266522</v>
      </c>
      <c r="G110">
        <f>-725.06666253073 -51.5673388313012 -461.235890569895</f>
        <v>-1237.8698919319263</v>
      </c>
      <c r="H110">
        <f>-717.978046041339 -54.6320199521738 -583.650285197611</f>
        <v>-1356.2603511911238</v>
      </c>
      <c r="I110">
        <f>-694.610950921544 -59.0320018227962 -658.315142922051</f>
        <v>-1411.9580956663913</v>
      </c>
      <c r="J110">
        <f>-725.146570389023 -22.2061688906406 -530.949113009978</f>
        <v>-1278.3018522896416</v>
      </c>
      <c r="K110" t="s">
        <v>1946</v>
      </c>
      <c r="L110" t="s">
        <v>1947</v>
      </c>
      <c r="M110" t="s">
        <v>1948</v>
      </c>
      <c r="N110">
        <f>-717.030361625235 -84.3682711874092 -528.92285462434</f>
        <v>-1330.3214874369842</v>
      </c>
      <c r="O110">
        <f>-712.072060062186 -237.874652930472 -501.549257042774</f>
        <v>-1451.495970035432</v>
      </c>
      <c r="P110">
        <f>-743.116577543659 -275.100702083467 -223.648176503025</f>
        <v>-1241.865456130151</v>
      </c>
      <c r="Q110">
        <f>-553.465369170578 -144.921866084071 -255.810698091531</f>
        <v>-954.19793334617998</v>
      </c>
      <c r="R110" t="s">
        <v>1949</v>
      </c>
      <c r="S110" t="s">
        <v>1950</v>
      </c>
      <c r="T110" t="s">
        <v>1951</v>
      </c>
      <c r="U110" t="s">
        <v>1952</v>
      </c>
      <c r="V110">
        <f>-680.823538423035 -120.037455315421 -89.5729000027394</f>
        <v>-890.43389374119533</v>
      </c>
      <c r="W110" t="s">
        <v>1953</v>
      </c>
      <c r="X110" t="s">
        <v>1954</v>
      </c>
      <c r="Y110" t="s">
        <v>1955</v>
      </c>
    </row>
    <row r="111" spans="1:25" x14ac:dyDescent="0.3">
      <c r="A111">
        <v>5500</v>
      </c>
      <c r="B111" t="s">
        <v>1956</v>
      </c>
      <c r="C111">
        <f>-705.478257517171 -25.454468572877 -91.9767553545113</f>
        <v>-822.90948144455922</v>
      </c>
      <c r="D111">
        <f>-721.921440536769 -34.3097274317502 -201.103727225433</f>
        <v>-957.33489519395209</v>
      </c>
      <c r="E111">
        <f>-726.61214888542 -39.3201853628893 -293.725158807717</f>
        <v>-1059.6574930560264</v>
      </c>
      <c r="F111">
        <f>-728.058191731945 -43.1988240286014 -377.516690015034</f>
        <v>-1148.7737057755803</v>
      </c>
      <c r="G111">
        <f>-726.130304098749 -46.4164853838374 -461.326300708086</f>
        <v>-1233.8730901906724</v>
      </c>
      <c r="H111">
        <f>-719.597444449097 -50.4856858633086 -583.742326853906</f>
        <v>-1353.8254571663115</v>
      </c>
      <c r="I111">
        <f>-696.831344397586 -56.0027307171722 -658.518482943836</f>
        <v>-1411.3525580585942</v>
      </c>
      <c r="J111">
        <f>-725.821867424897 -17.5429287627608 -531.242177158327</f>
        <v>-1274.6069733459849</v>
      </c>
      <c r="K111" t="s">
        <v>1957</v>
      </c>
      <c r="L111" t="s">
        <v>1958</v>
      </c>
      <c r="M111" t="s">
        <v>1959</v>
      </c>
      <c r="N111">
        <f>-719.106137913788 -79.8574128100843 -528.812358294116</f>
        <v>-1327.7759090179884</v>
      </c>
      <c r="O111">
        <f>-717.348403914933 -233.221594367981 -500.164299390062</f>
        <v>-1450.734297672976</v>
      </c>
      <c r="P111">
        <f>-749.668297440022 -263.776739402997 -221.595880681266</f>
        <v>-1235.0409175242851</v>
      </c>
      <c r="Q111">
        <f>-556.057402532598 -139.971891449881 -255.295793489634</f>
        <v>-951.32508747211295</v>
      </c>
      <c r="R111" t="s">
        <v>1960</v>
      </c>
      <c r="S111" t="s">
        <v>1961</v>
      </c>
      <c r="T111" t="s">
        <v>1962</v>
      </c>
      <c r="U111" t="s">
        <v>1963</v>
      </c>
      <c r="V111">
        <f>-682.474597970996 -115.057760356121 -89.7693397849506</f>
        <v>-887.30169811206758</v>
      </c>
      <c r="W111" t="s">
        <v>1964</v>
      </c>
      <c r="X111" t="s">
        <v>1965</v>
      </c>
      <c r="Y111" t="s">
        <v>1966</v>
      </c>
    </row>
    <row r="112" spans="1:25" x14ac:dyDescent="0.3">
      <c r="A112">
        <v>5550</v>
      </c>
      <c r="B112" t="s">
        <v>1967</v>
      </c>
      <c r="C112">
        <f>-704.421841301239 -13.1235747677292 -91.9952508285866</f>
        <v>-809.54066689755484</v>
      </c>
      <c r="D112">
        <f>-721.522149622532 -20.7740978629713 -201.112360185429</f>
        <v>-943.40860767093227</v>
      </c>
      <c r="E112">
        <f>-727.116046015362 -25.5963280959431 -293.693631627418</f>
        <v>-1046.4060057387233</v>
      </c>
      <c r="F112">
        <f>-729.538798095456 -29.6029826178572 -377.456339544387</f>
        <v>-1136.5981202577</v>
      </c>
      <c r="G112">
        <f>-728.752717752259 -33.2702363681785 -461.266271024956</f>
        <v>-1223.2892251453934</v>
      </c>
      <c r="H112">
        <f>-724.076720024913 -38.3494202158367 -583.729478609173</f>
        <v>-1346.1556188499228</v>
      </c>
      <c r="I112">
        <f>-702.13192603209 -45.6482851710689 -658.598504817423</f>
        <v>-1406.3787160205818</v>
      </c>
      <c r="J112">
        <f>-728.136265289007 -4.85412342815857 -531.367091919099</f>
        <v>-1264.3574806362647</v>
      </c>
      <c r="K112" t="s">
        <v>1968</v>
      </c>
      <c r="L112" t="s">
        <v>1969</v>
      </c>
      <c r="M112" t="s">
        <v>1970</v>
      </c>
      <c r="N112">
        <f>-724.120854444398 -67.3875559013059 -528.620089752369</f>
        <v>-1320.1285000980729</v>
      </c>
      <c r="O112">
        <f>-728.835917114181 -220.576305120817 -499.222681920181</f>
        <v>-1448.6349041551789</v>
      </c>
      <c r="P112">
        <f>-762.623764069384 -242.803851345945 -220.040066286802</f>
        <v>-1225.4676817021309</v>
      </c>
      <c r="Q112">
        <f>-562.998606225031 -129.156321597183 -254.428292433743</f>
        <v>-946.58322025595703</v>
      </c>
      <c r="R112" t="s">
        <v>1971</v>
      </c>
      <c r="S112" t="s">
        <v>1972</v>
      </c>
      <c r="T112" t="s">
        <v>1973</v>
      </c>
      <c r="U112" t="s">
        <v>1974</v>
      </c>
      <c r="V112">
        <f>-685.662248112775 -103.902076320936 -90.303187138293</f>
        <v>-879.86751157200399</v>
      </c>
      <c r="W112" t="s">
        <v>1975</v>
      </c>
      <c r="X112" t="s">
        <v>1976</v>
      </c>
      <c r="Y112" t="s">
        <v>1977</v>
      </c>
    </row>
    <row r="113" spans="1:25" x14ac:dyDescent="0.3">
      <c r="A113">
        <v>5600</v>
      </c>
      <c r="B113" t="s">
        <v>1978</v>
      </c>
      <c r="C113">
        <f>-704.779683550795 -5.41861622695137 -92.0175046105361</f>
        <v>-802.21580438828244</v>
      </c>
      <c r="D113">
        <f>-722.530211439995 -12.5208805552011 -201.067730564255</f>
        <v>-936.11882255945102</v>
      </c>
      <c r="E113">
        <f>-728.7750184902 -17.2198036628902 -293.613750766605</f>
        <v>-1039.6085729196952</v>
      </c>
      <c r="F113">
        <f>-731.835902127744 -21.230606500252 -377.355647871191</f>
        <v>-1130.4221564991869</v>
      </c>
      <c r="G113">
        <f>-731.739919218373 -25.0290992744135 -461.163064578591</f>
        <v>-1217.9320830713775</v>
      </c>
      <c r="H113">
        <f>-728.132453795244 -30.4382144210597 -583.648446826472</f>
        <v>-1342.2191150427757</v>
      </c>
      <c r="I113">
        <f>-706.410686701847 -38.4371787843068 -658.510793944246</f>
        <v>-1403.3586594303997</v>
      </c>
      <c r="J113" t="s">
        <v>1979</v>
      </c>
      <c r="K113" t="s">
        <v>1980</v>
      </c>
      <c r="L113" t="s">
        <v>1981</v>
      </c>
      <c r="M113" t="s">
        <v>1982</v>
      </c>
      <c r="N113">
        <f>-728.363952148261 -59.3644905627577 -528.480871131984</f>
        <v>-1316.2093138430027</v>
      </c>
      <c r="O113">
        <f>-736.112601518876 -212.312118875748 -498.700621354533</f>
        <v>-1447.1253417491571</v>
      </c>
      <c r="P113">
        <f>-769.173160980385 -234.349055284403 -219.41587214046</f>
        <v>-1222.938088405248</v>
      </c>
      <c r="Q113">
        <f>-567.742447427667 -124.181150898495 -254.590227552628</f>
        <v>-946.51382587879004</v>
      </c>
      <c r="R113" t="s">
        <v>1983</v>
      </c>
      <c r="S113" t="s">
        <v>1984</v>
      </c>
      <c r="T113" t="s">
        <v>1985</v>
      </c>
      <c r="U113" t="s">
        <v>1986</v>
      </c>
      <c r="V113">
        <f>-688.213488817051 -97.0302448067318 -90.4959142316711</f>
        <v>-875.739647855454</v>
      </c>
      <c r="W113" t="s">
        <v>1987</v>
      </c>
      <c r="X113" t="s">
        <v>1988</v>
      </c>
      <c r="Y113" t="s">
        <v>1989</v>
      </c>
    </row>
    <row r="114" spans="1:25" x14ac:dyDescent="0.3">
      <c r="A114">
        <v>5650</v>
      </c>
      <c r="B114" t="s">
        <v>1990</v>
      </c>
      <c r="C114" t="s">
        <v>1991</v>
      </c>
      <c r="D114" t="s">
        <v>1992</v>
      </c>
      <c r="E114">
        <f>-732.297804294543 -1.20964590154222 -293.377624063161</f>
        <v>-1026.8850742592463</v>
      </c>
      <c r="F114">
        <f>-736.237074596659 -5.3922152669561 -377.074371743895</f>
        <v>-1118.7036616075102</v>
      </c>
      <c r="G114">
        <f>-736.92472684971 -9.56672302000106 -460.861232673738</f>
        <v>-1207.3526825434492</v>
      </c>
      <c r="H114">
        <f>-734.364127688491 -15.7544607666243 -583.335989591836</f>
        <v>-1333.4545780469512</v>
      </c>
      <c r="I114">
        <f>-713.802203568829 -24.4352291791229 -658.449672007737</f>
        <v>-1396.6871047556888</v>
      </c>
      <c r="J114" t="s">
        <v>1993</v>
      </c>
      <c r="K114" t="s">
        <v>1994</v>
      </c>
      <c r="L114" t="s">
        <v>1995</v>
      </c>
      <c r="M114" t="s">
        <v>1996</v>
      </c>
      <c r="N114">
        <f>-735.530424034992 -44.3606587447161 -528.013562799812</f>
        <v>-1307.9046455795201</v>
      </c>
      <c r="O114">
        <f>-750.059655849702 -196.557594217064 -497.15418683488</f>
        <v>-1443.771436901646</v>
      </c>
      <c r="P114">
        <f>-781.135940240254 -220.551258355479 -217.802790272638</f>
        <v>-1219.489988868371</v>
      </c>
      <c r="Q114">
        <f>-576.494066972633 -117.176291671984 -255.002922115252</f>
        <v>-948.67328075986904</v>
      </c>
      <c r="R114" t="s">
        <v>1997</v>
      </c>
      <c r="S114" t="s">
        <v>1998</v>
      </c>
      <c r="T114" t="s">
        <v>1999</v>
      </c>
      <c r="U114" t="s">
        <v>2000</v>
      </c>
      <c r="V114">
        <f>-693.140394418157 -83.7235827493314 -90.4982569937478</f>
        <v>-867.36223416123619</v>
      </c>
      <c r="W114" t="s">
        <v>2001</v>
      </c>
      <c r="X114" t="s">
        <v>2002</v>
      </c>
      <c r="Y114" t="s">
        <v>2003</v>
      </c>
    </row>
    <row r="115" spans="1:25" x14ac:dyDescent="0.3">
      <c r="A115">
        <v>5700</v>
      </c>
      <c r="B115" t="s">
        <v>2004</v>
      </c>
      <c r="C115" t="s">
        <v>2005</v>
      </c>
      <c r="D115" t="s">
        <v>2006</v>
      </c>
      <c r="E115" t="s">
        <v>2007</v>
      </c>
      <c r="F115" t="s">
        <v>2008</v>
      </c>
      <c r="G115">
        <f>-738.629478379179 -2.37843025309007 -460.527275483995</f>
        <v>-1201.5351841162642</v>
      </c>
      <c r="H115">
        <f>-735.970275781945 -8.80823906963951 -582.987594608205</f>
        <v>-1327.7661094597895</v>
      </c>
      <c r="I115">
        <f>-716.270203124519 -17.7568817813919 -658.300432032631</f>
        <v>-1392.327516938542</v>
      </c>
      <c r="J115" t="s">
        <v>2009</v>
      </c>
      <c r="K115" t="s">
        <v>2010</v>
      </c>
      <c r="L115" t="s">
        <v>2011</v>
      </c>
      <c r="M115" t="s">
        <v>2012</v>
      </c>
      <c r="N115">
        <f>-737.936945800628 -37.2957278442086 -527.626536621565</f>
        <v>-1302.8592102664015</v>
      </c>
      <c r="O115">
        <f>-755.758723958119 -189.143566990849 -496.631309661527</f>
        <v>-1441.5336006104949</v>
      </c>
      <c r="P115">
        <f>-788.103135643462 -212.277863627158 -217.351515405726</f>
        <v>-1217.732514676346</v>
      </c>
      <c r="Q115">
        <f>-581.219348289921 -113.559824876245 -254.799881870153</f>
        <v>-949.57905503631901</v>
      </c>
      <c r="R115" t="s">
        <v>2013</v>
      </c>
      <c r="S115" t="s">
        <v>2014</v>
      </c>
      <c r="T115" t="s">
        <v>2015</v>
      </c>
      <c r="U115" t="s">
        <v>2016</v>
      </c>
      <c r="V115">
        <f>-695.648954901477 -77.4182487201269 -90.1714719960453</f>
        <v>-863.23867561764928</v>
      </c>
      <c r="W115" t="s">
        <v>2017</v>
      </c>
      <c r="X115" t="s">
        <v>2018</v>
      </c>
      <c r="Y115" t="s">
        <v>2019</v>
      </c>
    </row>
    <row r="116" spans="1:25" x14ac:dyDescent="0.3">
      <c r="A116">
        <v>5750</v>
      </c>
      <c r="B116" t="s">
        <v>2020</v>
      </c>
      <c r="C116" t="s">
        <v>2021</v>
      </c>
      <c r="D116" t="s">
        <v>2022</v>
      </c>
      <c r="E116" t="s">
        <v>2023</v>
      </c>
      <c r="F116" t="s">
        <v>2024</v>
      </c>
      <c r="G116" t="s">
        <v>2025</v>
      </c>
      <c r="H116" t="s">
        <v>2026</v>
      </c>
      <c r="I116">
        <f>-722.575643534668 -3.2061402571594 -657.09694759716</f>
        <v>-1382.8787313889875</v>
      </c>
      <c r="J116" t="s">
        <v>2027</v>
      </c>
      <c r="K116" t="s">
        <v>2028</v>
      </c>
      <c r="L116" t="s">
        <v>2029</v>
      </c>
      <c r="M116" t="s">
        <v>2030</v>
      </c>
      <c r="N116">
        <f>-744.252490524053 -21.889723080918 -526.269836370302</f>
        <v>-1292.412049975273</v>
      </c>
      <c r="O116">
        <f>-768.528750784999 -172.979646402523 -495.973182958148</f>
        <v>-1437.48158014567</v>
      </c>
      <c r="P116">
        <f>-803.59561619729 -193.952136441478 -216.851288809261</f>
        <v>-1214.399041448029</v>
      </c>
      <c r="Q116">
        <f>-592.21395062079 -104.586910700182 -252.630369932461</f>
        <v>-949.431231253433</v>
      </c>
      <c r="R116" t="s">
        <v>2031</v>
      </c>
      <c r="S116" t="s">
        <v>2032</v>
      </c>
      <c r="T116" t="s">
        <v>2033</v>
      </c>
      <c r="U116" t="s">
        <v>2034</v>
      </c>
      <c r="V116">
        <f>-701.520424970897 -65.0091695442472 -88.7742937031076</f>
        <v>-855.30388821825181</v>
      </c>
      <c r="W116" t="s">
        <v>2035</v>
      </c>
      <c r="X116" t="s">
        <v>2036</v>
      </c>
      <c r="Y116" t="s">
        <v>2037</v>
      </c>
    </row>
    <row r="117" spans="1:25" x14ac:dyDescent="0.3">
      <c r="A117">
        <v>5800</v>
      </c>
      <c r="B117" t="s">
        <v>2038</v>
      </c>
      <c r="C117" t="s">
        <v>2039</v>
      </c>
      <c r="D117" t="s">
        <v>2040</v>
      </c>
      <c r="E117" t="s">
        <v>2041</v>
      </c>
      <c r="F117" t="s">
        <v>2042</v>
      </c>
      <c r="G117" t="s">
        <v>2043</v>
      </c>
      <c r="H117" t="s">
        <v>2044</v>
      </c>
      <c r="I117" t="s">
        <v>2045</v>
      </c>
      <c r="J117" t="s">
        <v>2046</v>
      </c>
      <c r="K117" t="s">
        <v>2047</v>
      </c>
      <c r="L117" t="s">
        <v>2048</v>
      </c>
      <c r="M117" t="s">
        <v>2049</v>
      </c>
      <c r="N117">
        <f>-747.736384418428 -14.1866966120394 -525.265597035109</f>
        <v>-1287.1886780655764</v>
      </c>
      <c r="O117">
        <f>-775.069530437563 -164.803041636387 -495.330891446996</f>
        <v>-1435.2034635209461</v>
      </c>
      <c r="P117">
        <f>-810.428795949079 -185.638011860883 -216.235614913589</f>
        <v>-1212.302422723551</v>
      </c>
      <c r="Q117">
        <f>-597.176826103925 -100.560943022695 -251.363849034534</f>
        <v>-949.10161816115408</v>
      </c>
      <c r="R117" t="s">
        <v>2050</v>
      </c>
      <c r="S117" t="s">
        <v>2051</v>
      </c>
      <c r="T117" t="s">
        <v>2052</v>
      </c>
      <c r="U117" t="s">
        <v>2053</v>
      </c>
      <c r="V117">
        <f>-704.563533203449 -59.508242652224 -87.7943162477414</f>
        <v>-851.86609210341442</v>
      </c>
      <c r="W117" t="s">
        <v>2054</v>
      </c>
      <c r="X117" t="s">
        <v>2055</v>
      </c>
      <c r="Y117" t="s">
        <v>2056</v>
      </c>
    </row>
    <row r="118" spans="1:25" x14ac:dyDescent="0.3">
      <c r="A118">
        <v>5850</v>
      </c>
      <c r="B118" t="s">
        <v>2057</v>
      </c>
      <c r="C118" t="s">
        <v>2058</v>
      </c>
      <c r="D118" t="s">
        <v>2059</v>
      </c>
      <c r="E118" t="s">
        <v>2060</v>
      </c>
      <c r="F118" t="s">
        <v>2061</v>
      </c>
      <c r="G118" t="s">
        <v>2062</v>
      </c>
      <c r="H118" t="s">
        <v>2063</v>
      </c>
      <c r="I118" t="s">
        <v>2064</v>
      </c>
      <c r="J118" t="s">
        <v>2065</v>
      </c>
      <c r="K118" t="s">
        <v>2066</v>
      </c>
      <c r="L118" t="s">
        <v>2067</v>
      </c>
      <c r="M118" t="s">
        <v>2068</v>
      </c>
      <c r="N118">
        <f>-753.007120607688 -0.97891705474035 -523.206549518291</f>
        <v>-1277.1925871807193</v>
      </c>
      <c r="O118">
        <f>-786.257822868727 -150.521486900156 -494.006053408557</f>
        <v>-1430.7853631774401</v>
      </c>
      <c r="P118">
        <f>-821.966263307203 -172.360318827466 -215.031805235931</f>
        <v>-1209.3583873706</v>
      </c>
      <c r="Q118">
        <f>-605.545851939418 -95.2427170445978 -249.143957804631</f>
        <v>-949.93252678864678</v>
      </c>
      <c r="R118" t="s">
        <v>2069</v>
      </c>
      <c r="S118" t="s">
        <v>2070</v>
      </c>
      <c r="T118" t="s">
        <v>2071</v>
      </c>
      <c r="U118" t="s">
        <v>2072</v>
      </c>
      <c r="V118">
        <f>-709.325338797386 -51.0262635692013 -85.6285823183403</f>
        <v>-845.98018468492774</v>
      </c>
      <c r="W118" t="s">
        <v>2073</v>
      </c>
      <c r="X118" t="s">
        <v>2074</v>
      </c>
      <c r="Y118" t="s">
        <v>2075</v>
      </c>
    </row>
    <row r="119" spans="1:25" x14ac:dyDescent="0.3">
      <c r="A119">
        <v>5900</v>
      </c>
      <c r="B119" t="s">
        <v>2076</v>
      </c>
      <c r="C119" t="s">
        <v>2077</v>
      </c>
      <c r="D119" t="s">
        <v>2078</v>
      </c>
      <c r="E119" t="s">
        <v>2079</v>
      </c>
      <c r="F119" t="s">
        <v>2080</v>
      </c>
      <c r="G119" t="s">
        <v>2081</v>
      </c>
      <c r="H119" t="s">
        <v>2082</v>
      </c>
      <c r="I119" t="s">
        <v>2083</v>
      </c>
      <c r="J119" t="s">
        <v>2084</v>
      </c>
      <c r="K119" t="s">
        <v>2085</v>
      </c>
      <c r="L119" t="s">
        <v>2086</v>
      </c>
      <c r="M119" t="s">
        <v>2087</v>
      </c>
      <c r="N119" t="s">
        <v>2088</v>
      </c>
      <c r="O119">
        <f>-786.891551784545 -140.009725546967 -494.82821600276</f>
        <v>-1421.7294933342719</v>
      </c>
      <c r="P119">
        <f>-824.047051939387 -162.254134621731 -216.075252697632</f>
        <v>-1202.37643925875</v>
      </c>
      <c r="Q119">
        <f>-606.085303387632 -89.2128784628142 -249.334622083973</f>
        <v>-944.63280393441914</v>
      </c>
      <c r="R119" t="s">
        <v>2089</v>
      </c>
      <c r="S119" t="s">
        <v>2090</v>
      </c>
      <c r="T119" t="s">
        <v>2091</v>
      </c>
      <c r="U119" t="s">
        <v>2092</v>
      </c>
      <c r="V119">
        <f>-704.977437477953 -39.265849687768 -86.6989775439848</f>
        <v>-830.9422647097058</v>
      </c>
      <c r="W119" t="s">
        <v>2093</v>
      </c>
      <c r="X119" t="s">
        <v>2094</v>
      </c>
      <c r="Y119" t="s">
        <v>2095</v>
      </c>
    </row>
    <row r="120" spans="1:25" x14ac:dyDescent="0.3">
      <c r="A120">
        <v>5950</v>
      </c>
      <c r="B120" t="s">
        <v>2096</v>
      </c>
      <c r="C120" t="s">
        <v>2097</v>
      </c>
      <c r="D120" t="s">
        <v>2098</v>
      </c>
      <c r="E120" t="s">
        <v>2099</v>
      </c>
      <c r="F120" t="s">
        <v>2100</v>
      </c>
      <c r="G120" t="s">
        <v>2101</v>
      </c>
      <c r="H120" t="s">
        <v>2102</v>
      </c>
      <c r="I120" t="s">
        <v>2103</v>
      </c>
      <c r="J120" t="s">
        <v>2104</v>
      </c>
      <c r="K120" t="s">
        <v>2105</v>
      </c>
      <c r="L120" t="s">
        <v>2106</v>
      </c>
      <c r="M120" t="s">
        <v>2107</v>
      </c>
      <c r="N120" t="s">
        <v>2108</v>
      </c>
      <c r="O120">
        <f>-788.20244031231 -120.504564854657 -500.5160295695</f>
        <v>-1409.2230347364671</v>
      </c>
      <c r="P120">
        <f>-832.751052799985 -142.411359309491 -222.821901272347</f>
        <v>-1197.9843133818231</v>
      </c>
      <c r="Q120">
        <f>-611.882343480267 -76.1309863010088 -250.614703792108</f>
        <v>-938.62803357338373</v>
      </c>
      <c r="R120" t="s">
        <v>2109</v>
      </c>
      <c r="S120" t="s">
        <v>2110</v>
      </c>
      <c r="T120" t="s">
        <v>2111</v>
      </c>
      <c r="U120" t="s">
        <v>2112</v>
      </c>
      <c r="V120">
        <f>-703.722524561439 -21.5907526452647 -91.652743612007</f>
        <v>-816.96602081871072</v>
      </c>
      <c r="W120" t="s">
        <v>2113</v>
      </c>
      <c r="X120" t="s">
        <v>2114</v>
      </c>
      <c r="Y120" t="s">
        <v>2115</v>
      </c>
    </row>
    <row r="121" spans="1:25" x14ac:dyDescent="0.3">
      <c r="A121">
        <v>6000</v>
      </c>
      <c r="B121" t="s">
        <v>2116</v>
      </c>
      <c r="C121" t="s">
        <v>2117</v>
      </c>
      <c r="D121" t="s">
        <v>2118</v>
      </c>
      <c r="E121" t="s">
        <v>2119</v>
      </c>
      <c r="F121" t="s">
        <v>2120</v>
      </c>
      <c r="G121" t="s">
        <v>2121</v>
      </c>
      <c r="H121" t="s">
        <v>2122</v>
      </c>
      <c r="I121" t="s">
        <v>2123</v>
      </c>
      <c r="J121" t="s">
        <v>2124</v>
      </c>
      <c r="K121" t="s">
        <v>2125</v>
      </c>
      <c r="L121" t="s">
        <v>2126</v>
      </c>
      <c r="M121" t="s">
        <v>2127</v>
      </c>
      <c r="N121" t="s">
        <v>2128</v>
      </c>
      <c r="O121">
        <f>-789.779559795656 -113.87022273749 -504.719247745419</f>
        <v>-1408.3690302785649</v>
      </c>
      <c r="P121">
        <f>-839.231673858685 -136.186776813767 -227.888913449694</f>
        <v>-1203.3073641221461</v>
      </c>
      <c r="Q121">
        <f>-617.306248070152 -71.5960445035614 -250.81592627262</f>
        <v>-939.71821884633346</v>
      </c>
      <c r="R121" t="s">
        <v>2129</v>
      </c>
      <c r="S121" t="s">
        <v>2130</v>
      </c>
      <c r="T121" t="s">
        <v>2131</v>
      </c>
      <c r="U121" t="s">
        <v>2132</v>
      </c>
      <c r="V121">
        <f>-706.816216623657 -18.7231936400599 -94.5249399001219</f>
        <v>-820.06435016383887</v>
      </c>
      <c r="W121" t="s">
        <v>2133</v>
      </c>
      <c r="X121" t="s">
        <v>2134</v>
      </c>
      <c r="Y121" t="s">
        <v>2135</v>
      </c>
    </row>
    <row r="122" spans="1:25" x14ac:dyDescent="0.3">
      <c r="A122">
        <v>6050</v>
      </c>
      <c r="B122" t="s">
        <v>2136</v>
      </c>
      <c r="C122" t="s">
        <v>2137</v>
      </c>
      <c r="D122" t="s">
        <v>2138</v>
      </c>
      <c r="E122" t="s">
        <v>2139</v>
      </c>
      <c r="F122" t="s">
        <v>2140</v>
      </c>
      <c r="G122" t="s">
        <v>2141</v>
      </c>
      <c r="H122" t="s">
        <v>2142</v>
      </c>
      <c r="I122" t="s">
        <v>2143</v>
      </c>
      <c r="J122" t="s">
        <v>2144</v>
      </c>
      <c r="K122" t="s">
        <v>2145</v>
      </c>
      <c r="L122" t="s">
        <v>2146</v>
      </c>
      <c r="M122" t="s">
        <v>2147</v>
      </c>
      <c r="N122" t="s">
        <v>2148</v>
      </c>
      <c r="O122">
        <f>-791.407815489351 -105.231962730708 -512.918372026391</f>
        <v>-1409.5581502464502</v>
      </c>
      <c r="P122">
        <f>-850.283740609178 -131.125392482291 -238.251770891432</f>
        <v>-1219.6609039829009</v>
      </c>
      <c r="Q122">
        <f>-627.574742785027 -66.3902269837204 -250.845917151348</f>
        <v>-944.8108869200953</v>
      </c>
      <c r="R122" t="s">
        <v>2149</v>
      </c>
      <c r="S122" t="s">
        <v>2150</v>
      </c>
      <c r="T122" t="s">
        <v>2151</v>
      </c>
      <c r="U122" t="s">
        <v>2152</v>
      </c>
      <c r="V122">
        <f>-710.579998606192 -18.6926443484099 -98.1968140160411</f>
        <v>-827.46945697064302</v>
      </c>
      <c r="W122" t="s">
        <v>2153</v>
      </c>
      <c r="X122" t="s">
        <v>2154</v>
      </c>
      <c r="Y122" t="s">
        <v>2155</v>
      </c>
    </row>
    <row r="123" spans="1:25" x14ac:dyDescent="0.3">
      <c r="A123">
        <v>6100</v>
      </c>
      <c r="B123" t="s">
        <v>2156</v>
      </c>
      <c r="C123" t="s">
        <v>2157</v>
      </c>
      <c r="D123" t="s">
        <v>2158</v>
      </c>
      <c r="E123" t="s">
        <v>2159</v>
      </c>
      <c r="F123" t="s">
        <v>2160</v>
      </c>
      <c r="G123" t="s">
        <v>2161</v>
      </c>
      <c r="H123" t="s">
        <v>2162</v>
      </c>
      <c r="I123" t="s">
        <v>2163</v>
      </c>
      <c r="J123" t="s">
        <v>2164</v>
      </c>
      <c r="K123" t="s">
        <v>2165</v>
      </c>
      <c r="L123" t="s">
        <v>2166</v>
      </c>
      <c r="M123" t="s">
        <v>2167</v>
      </c>
      <c r="N123" t="s">
        <v>2168</v>
      </c>
      <c r="O123">
        <f>-789.850633416239 -102.587231425251 -516.524764370374</f>
        <v>-1408.9626292118642</v>
      </c>
      <c r="P123">
        <f>-852.468441959868 -130.953408672386 -242.931988874544</f>
        <v>-1226.3538395067981</v>
      </c>
      <c r="Q123">
        <f>-630.015001424813 -64.6731937890936 -251.294222018238</f>
        <v>-945.9824172321446</v>
      </c>
      <c r="R123" t="s">
        <v>2169</v>
      </c>
      <c r="S123" t="s">
        <v>2170</v>
      </c>
      <c r="T123" t="s">
        <v>2171</v>
      </c>
      <c r="U123" t="s">
        <v>2172</v>
      </c>
      <c r="V123">
        <f>-710.040954644761 -20.2872016400706 -99.6568865374255</f>
        <v>-829.98504282225713</v>
      </c>
      <c r="W123" t="s">
        <v>2173</v>
      </c>
      <c r="X123" t="s">
        <v>2174</v>
      </c>
      <c r="Y123" t="s">
        <v>2175</v>
      </c>
    </row>
    <row r="124" spans="1:25" x14ac:dyDescent="0.3">
      <c r="A124">
        <v>6150</v>
      </c>
      <c r="B124" t="s">
        <v>2176</v>
      </c>
      <c r="C124" t="s">
        <v>2177</v>
      </c>
      <c r="D124" t="s">
        <v>2178</v>
      </c>
      <c r="E124" t="s">
        <v>2179</v>
      </c>
      <c r="F124" t="s">
        <v>2180</v>
      </c>
      <c r="G124" t="s">
        <v>2181</v>
      </c>
      <c r="H124" t="s">
        <v>2182</v>
      </c>
      <c r="I124" t="s">
        <v>2183</v>
      </c>
      <c r="J124" t="s">
        <v>2184</v>
      </c>
      <c r="K124" t="s">
        <v>2185</v>
      </c>
      <c r="L124" t="s">
        <v>2186</v>
      </c>
      <c r="M124" t="s">
        <v>2187</v>
      </c>
      <c r="N124" t="s">
        <v>2188</v>
      </c>
      <c r="O124">
        <f>-781.390886256048 -99.9878792477366 -521.337572424602</f>
        <v>-1402.7163379283866</v>
      </c>
      <c r="P124">
        <f>-848.167040704824 -134.567392026593 -249.448284909715</f>
        <v>-1232.1827176411321</v>
      </c>
      <c r="Q124">
        <f>-627.524053634811 -62.0994853839798 -253.138866660729</f>
        <v>-942.76240567951982</v>
      </c>
      <c r="R124" t="s">
        <v>2189</v>
      </c>
      <c r="S124" t="s">
        <v>2190</v>
      </c>
      <c r="T124" t="s">
        <v>2191</v>
      </c>
      <c r="U124" t="s">
        <v>2192</v>
      </c>
      <c r="V124">
        <f>-704.138525606888 -23.4390352734247 -101.090106152094</f>
        <v>-828.66766703240671</v>
      </c>
      <c r="W124" t="s">
        <v>2193</v>
      </c>
      <c r="X124" t="s">
        <v>2194</v>
      </c>
      <c r="Y124" t="s">
        <v>2195</v>
      </c>
    </row>
    <row r="125" spans="1:25" x14ac:dyDescent="0.3">
      <c r="A125">
        <v>6200</v>
      </c>
      <c r="B125" t="s">
        <v>2196</v>
      </c>
      <c r="C125" t="s">
        <v>2197</v>
      </c>
      <c r="D125" t="s">
        <v>2198</v>
      </c>
      <c r="E125" t="s">
        <v>2199</v>
      </c>
      <c r="F125" t="s">
        <v>2200</v>
      </c>
      <c r="G125" t="s">
        <v>2201</v>
      </c>
      <c r="H125" t="s">
        <v>2202</v>
      </c>
      <c r="I125" t="s">
        <v>2203</v>
      </c>
      <c r="J125" t="s">
        <v>2204</v>
      </c>
      <c r="K125" t="s">
        <v>2205</v>
      </c>
      <c r="L125" t="s">
        <v>2206</v>
      </c>
      <c r="M125" t="s">
        <v>2207</v>
      </c>
      <c r="N125" t="s">
        <v>2208</v>
      </c>
      <c r="O125">
        <f>-775.440597308963 -100.588763863485 -522.179114575918</f>
        <v>-1398.208475748366</v>
      </c>
      <c r="P125">
        <f>-841.475634153339 -138.610116489168 -250.56843191898</f>
        <v>-1230.654182561487</v>
      </c>
      <c r="Q125">
        <f>-622.358391516484 -61.6464906958518 -254.141220465863</f>
        <v>-938.14610267819876</v>
      </c>
      <c r="R125" t="s">
        <v>2209</v>
      </c>
      <c r="S125" t="s">
        <v>2210</v>
      </c>
      <c r="T125" t="s">
        <v>2211</v>
      </c>
      <c r="U125" t="s">
        <v>2212</v>
      </c>
      <c r="V125">
        <f>-700.189257814946 -24.5247712371761 -100.200323548155</f>
        <v>-824.91435260027708</v>
      </c>
      <c r="W125" t="s">
        <v>2213</v>
      </c>
      <c r="X125" t="s">
        <v>2214</v>
      </c>
      <c r="Y125" t="s">
        <v>2215</v>
      </c>
    </row>
    <row r="126" spans="1:25" x14ac:dyDescent="0.3">
      <c r="A126">
        <v>6250</v>
      </c>
      <c r="B126" t="s">
        <v>2216</v>
      </c>
      <c r="C126" t="s">
        <v>2217</v>
      </c>
      <c r="D126" t="s">
        <v>2218</v>
      </c>
      <c r="E126" t="s">
        <v>2219</v>
      </c>
      <c r="F126" t="s">
        <v>2220</v>
      </c>
      <c r="G126" t="s">
        <v>2221</v>
      </c>
      <c r="H126" t="s">
        <v>2222</v>
      </c>
      <c r="I126" t="s">
        <v>2223</v>
      </c>
      <c r="J126" t="s">
        <v>2224</v>
      </c>
      <c r="K126" t="s">
        <v>2225</v>
      </c>
      <c r="L126" t="s">
        <v>2226</v>
      </c>
      <c r="M126" t="s">
        <v>2227</v>
      </c>
      <c r="N126" t="s">
        <v>2228</v>
      </c>
      <c r="O126">
        <f>-765.003668004971 -104.746732528539 -521.620144544672</f>
        <v>-1391.3705450781822</v>
      </c>
      <c r="P126">
        <f>-823.13562687655 -147.533151284201 -248.914000015543</f>
        <v>-1219.5827781762939</v>
      </c>
      <c r="Q126">
        <f>-607.704419651989 -60.9182683284719 -254.897445757218</f>
        <v>-923.52013373767886</v>
      </c>
      <c r="R126" t="s">
        <v>2229</v>
      </c>
      <c r="S126" t="s">
        <v>2230</v>
      </c>
      <c r="T126" t="s">
        <v>2231</v>
      </c>
      <c r="U126" t="s">
        <v>2232</v>
      </c>
      <c r="V126">
        <f>-695.174871765445 -26.8075560685729 -98.2902595789607</f>
        <v>-820.2726874129786</v>
      </c>
      <c r="W126" t="s">
        <v>2233</v>
      </c>
      <c r="X126" t="s">
        <v>2234</v>
      </c>
      <c r="Y126" t="s">
        <v>2235</v>
      </c>
    </row>
    <row r="127" spans="1:25" x14ac:dyDescent="0.3">
      <c r="A127">
        <v>6300</v>
      </c>
      <c r="B127" t="s">
        <v>2236</v>
      </c>
      <c r="C127" t="s">
        <v>2237</v>
      </c>
      <c r="D127" t="s">
        <v>2238</v>
      </c>
      <c r="E127" t="s">
        <v>2239</v>
      </c>
      <c r="F127" t="s">
        <v>2240</v>
      </c>
      <c r="G127" t="s">
        <v>2241</v>
      </c>
      <c r="H127" t="s">
        <v>2242</v>
      </c>
      <c r="I127" t="s">
        <v>2243</v>
      </c>
      <c r="J127" t="s">
        <v>2244</v>
      </c>
      <c r="K127" t="s">
        <v>2245</v>
      </c>
      <c r="L127" t="s">
        <v>2246</v>
      </c>
      <c r="M127" t="s">
        <v>2247</v>
      </c>
      <c r="N127" t="s">
        <v>2248</v>
      </c>
      <c r="O127">
        <f>-761.979892459843 -107.331889643498 -521.618952513523</f>
        <v>-1390.9307346168639</v>
      </c>
      <c r="P127">
        <f>-814.658417964661 -151.857427820595 -248.084681259325</f>
        <v>-1214.600527044581</v>
      </c>
      <c r="Q127">
        <f>-601.101497420966 -60.858942926061 -255.9104762728</f>
        <v>-917.87091661982697</v>
      </c>
      <c r="R127" t="s">
        <v>2249</v>
      </c>
      <c r="S127" t="s">
        <v>2250</v>
      </c>
      <c r="T127" t="s">
        <v>2251</v>
      </c>
      <c r="U127" t="s">
        <v>2252</v>
      </c>
      <c r="V127">
        <f>-693.608050576296 -28.9235753905125 -98.1525377096966</f>
        <v>-820.68416367650514</v>
      </c>
      <c r="W127" t="s">
        <v>2253</v>
      </c>
      <c r="X127" t="s">
        <v>2254</v>
      </c>
      <c r="Y127" t="s">
        <v>2255</v>
      </c>
    </row>
    <row r="128" spans="1:25" x14ac:dyDescent="0.3">
      <c r="A128">
        <v>6350</v>
      </c>
      <c r="B128" t="s">
        <v>2256</v>
      </c>
      <c r="C128" t="s">
        <v>2257</v>
      </c>
      <c r="D128" t="s">
        <v>2258</v>
      </c>
      <c r="E128" t="s">
        <v>2259</v>
      </c>
      <c r="F128" t="s">
        <v>2260</v>
      </c>
      <c r="G128" t="s">
        <v>2261</v>
      </c>
      <c r="H128" t="s">
        <v>2262</v>
      </c>
      <c r="I128" t="s">
        <v>2263</v>
      </c>
      <c r="J128" t="s">
        <v>2264</v>
      </c>
      <c r="K128" t="s">
        <v>2265</v>
      </c>
      <c r="L128" t="s">
        <v>2266</v>
      </c>
      <c r="M128" t="s">
        <v>2267</v>
      </c>
      <c r="N128" t="s">
        <v>2268</v>
      </c>
      <c r="O128">
        <f>-755.802846085259 -112.50754059174 -520.927829341651</f>
        <v>-1389.2382160186501</v>
      </c>
      <c r="P128">
        <f>-800.667469390769 -158.842672939132 -246.302862492018</f>
        <v>-1205.8130048219191</v>
      </c>
      <c r="Q128">
        <f>-590.756961909184 -60.4172487723165 -260.394240885298</f>
        <v>-911.56845156679856</v>
      </c>
      <c r="R128" t="s">
        <v>2269</v>
      </c>
      <c r="S128" t="s">
        <v>2270</v>
      </c>
      <c r="T128" t="s">
        <v>2271</v>
      </c>
      <c r="U128" t="s">
        <v>2272</v>
      </c>
      <c r="V128">
        <f>-686.374952910026 -31.1013398146767 -97.6062611485116</f>
        <v>-815.08255387321435</v>
      </c>
      <c r="W128" t="s">
        <v>2273</v>
      </c>
      <c r="X128" t="s">
        <v>2274</v>
      </c>
      <c r="Y128" t="s">
        <v>2275</v>
      </c>
    </row>
    <row r="129" spans="1:25" x14ac:dyDescent="0.3">
      <c r="A129">
        <v>6400</v>
      </c>
      <c r="B129" t="s">
        <v>2276</v>
      </c>
      <c r="C129" t="s">
        <v>2277</v>
      </c>
      <c r="D129" t="s">
        <v>2278</v>
      </c>
      <c r="E129" t="s">
        <v>2279</v>
      </c>
      <c r="F129" t="s">
        <v>2280</v>
      </c>
      <c r="G129" t="s">
        <v>2281</v>
      </c>
      <c r="H129" t="s">
        <v>2282</v>
      </c>
      <c r="I129" t="s">
        <v>2283</v>
      </c>
      <c r="J129" t="s">
        <v>2284</v>
      </c>
      <c r="K129" t="s">
        <v>2285</v>
      </c>
      <c r="L129" t="s">
        <v>2286</v>
      </c>
      <c r="M129" t="s">
        <v>2287</v>
      </c>
      <c r="N129" t="s">
        <v>2288</v>
      </c>
      <c r="O129">
        <f>-752.495067837429 -116.340826371496 -520.266717490524</f>
        <v>-1389.102611699449</v>
      </c>
      <c r="P129">
        <f>-794.167732318198 -162.992278568801 -245.192938144916</f>
        <v>-1202.3529490319149</v>
      </c>
      <c r="Q129">
        <f>-586.125535601488 -61.1770707681158 -262.531033255714</f>
        <v>-909.8336396253178</v>
      </c>
      <c r="R129" t="s">
        <v>2289</v>
      </c>
      <c r="S129" t="s">
        <v>2290</v>
      </c>
      <c r="T129" t="s">
        <v>2291</v>
      </c>
      <c r="U129" t="s">
        <v>2292</v>
      </c>
      <c r="V129">
        <f>-681.857573289653 -32.5125357239451 -97.523600657501</f>
        <v>-811.89370967109915</v>
      </c>
      <c r="W129" t="s">
        <v>2293</v>
      </c>
      <c r="X129" t="s">
        <v>2294</v>
      </c>
      <c r="Y129" t="s">
        <v>2295</v>
      </c>
    </row>
    <row r="130" spans="1:25" x14ac:dyDescent="0.3">
      <c r="A130">
        <v>6450</v>
      </c>
      <c r="B130" t="s">
        <v>2296</v>
      </c>
      <c r="C130" t="s">
        <v>2297</v>
      </c>
      <c r="D130" t="s">
        <v>2298</v>
      </c>
      <c r="E130" t="s">
        <v>2299</v>
      </c>
      <c r="F130" t="s">
        <v>2300</v>
      </c>
      <c r="G130" t="s">
        <v>2301</v>
      </c>
      <c r="H130" t="s">
        <v>2302</v>
      </c>
      <c r="I130" t="s">
        <v>2303</v>
      </c>
      <c r="J130" t="s">
        <v>2304</v>
      </c>
      <c r="K130" t="s">
        <v>2305</v>
      </c>
      <c r="L130" t="s">
        <v>2306</v>
      </c>
      <c r="M130" t="s">
        <v>2307</v>
      </c>
      <c r="N130" t="s">
        <v>2308</v>
      </c>
      <c r="O130">
        <f>-744.193954841973 -124.427113252769 -518.26616723686</f>
        <v>-1386.8872353316019</v>
      </c>
      <c r="P130">
        <f>-781.602192153546 -169.213923806477 -242.270914853172</f>
        <v>-1193.0870308131948</v>
      </c>
      <c r="Q130">
        <f>-576.908624591288 -61.354439409135 -262.65266424628</f>
        <v>-900.915728246703</v>
      </c>
      <c r="R130" t="s">
        <v>2309</v>
      </c>
      <c r="S130" t="s">
        <v>2310</v>
      </c>
      <c r="T130" t="s">
        <v>2311</v>
      </c>
      <c r="U130" t="s">
        <v>2312</v>
      </c>
      <c r="V130">
        <f>-670.31957759726 -33.7188707835328 -97.4006511079004</f>
        <v>-801.43909948869327</v>
      </c>
      <c r="W130" t="s">
        <v>2313</v>
      </c>
      <c r="X130" t="s">
        <v>2314</v>
      </c>
      <c r="Y130" t="s">
        <v>2315</v>
      </c>
    </row>
    <row r="131" spans="1:25" x14ac:dyDescent="0.3">
      <c r="A131">
        <v>6500</v>
      </c>
      <c r="B131" t="s">
        <v>2316</v>
      </c>
      <c r="C131" t="s">
        <v>2317</v>
      </c>
      <c r="D131" t="s">
        <v>2318</v>
      </c>
      <c r="E131" t="s">
        <v>2319</v>
      </c>
      <c r="F131" t="s">
        <v>2320</v>
      </c>
      <c r="G131" t="s">
        <v>2321</v>
      </c>
      <c r="H131" t="s">
        <v>2322</v>
      </c>
      <c r="I131" t="s">
        <v>2323</v>
      </c>
      <c r="J131" t="s">
        <v>2324</v>
      </c>
      <c r="K131" t="s">
        <v>2325</v>
      </c>
      <c r="L131" t="s">
        <v>2326</v>
      </c>
      <c r="M131" t="s">
        <v>2327</v>
      </c>
      <c r="N131" t="s">
        <v>2328</v>
      </c>
      <c r="O131">
        <f>-739.147431296456 -128.259445541911 -516.555330178329</f>
        <v>-1383.9622070166961</v>
      </c>
      <c r="P131">
        <f>-775.838288118905 -171.930406012198 -240.285184064542</f>
        <v>-1188.053878195645</v>
      </c>
      <c r="Q131">
        <f>-572.496555017725 -61.5395451044208 -260.645938778058</f>
        <v>-894.68203890020368</v>
      </c>
      <c r="R131" t="s">
        <v>2329</v>
      </c>
      <c r="S131" t="s">
        <v>2330</v>
      </c>
      <c r="T131" t="s">
        <v>2331</v>
      </c>
      <c r="U131" t="s">
        <v>2332</v>
      </c>
      <c r="V131">
        <f>-664.368515602789 -33.7538444653908 -96.7011579768246</f>
        <v>-794.82351804500433</v>
      </c>
      <c r="W131" t="s">
        <v>2333</v>
      </c>
      <c r="X131" t="s">
        <v>2334</v>
      </c>
      <c r="Y131" t="s">
        <v>2335</v>
      </c>
    </row>
    <row r="132" spans="1:25" x14ac:dyDescent="0.3">
      <c r="A132">
        <v>6550</v>
      </c>
      <c r="B132" t="s">
        <v>2336</v>
      </c>
      <c r="C132" t="s">
        <v>2337</v>
      </c>
      <c r="D132" t="s">
        <v>2338</v>
      </c>
      <c r="E132" t="s">
        <v>2339</v>
      </c>
      <c r="F132" t="s">
        <v>2340</v>
      </c>
      <c r="G132" t="s">
        <v>2341</v>
      </c>
      <c r="H132" t="s">
        <v>2342</v>
      </c>
      <c r="I132" t="s">
        <v>2343</v>
      </c>
      <c r="J132" t="s">
        <v>2344</v>
      </c>
      <c r="K132" t="s">
        <v>2345</v>
      </c>
      <c r="L132" t="s">
        <v>2346</v>
      </c>
      <c r="M132" t="s">
        <v>2347</v>
      </c>
      <c r="N132" t="s">
        <v>2348</v>
      </c>
      <c r="O132">
        <f>-730.491730389713 -134.925025976078 -512.242290141372</f>
        <v>-1377.6590465071631</v>
      </c>
      <c r="P132">
        <f>-767.878405220953 -176.759834699272 -235.78140371211</f>
        <v>-1180.419643632335</v>
      </c>
      <c r="Q132">
        <f>-566.848916271861 -61.9745599050689 -254.75488203003</f>
        <v>-883.57835820695982</v>
      </c>
      <c r="R132" t="s">
        <v>2349</v>
      </c>
      <c r="S132" t="s">
        <v>2350</v>
      </c>
      <c r="T132" t="s">
        <v>2351</v>
      </c>
      <c r="U132" t="s">
        <v>2352</v>
      </c>
      <c r="V132">
        <f>-656.406179631417 -32.9519686046413 -94.5029183889104</f>
        <v>-783.86106662496866</v>
      </c>
      <c r="W132" t="s">
        <v>2353</v>
      </c>
      <c r="X132" t="s">
        <v>2354</v>
      </c>
      <c r="Y132" t="s">
        <v>2355</v>
      </c>
    </row>
    <row r="133" spans="1:25" x14ac:dyDescent="0.3">
      <c r="A133">
        <v>6600</v>
      </c>
      <c r="B133" t="s">
        <v>2356</v>
      </c>
      <c r="C133" t="s">
        <v>2357</v>
      </c>
      <c r="D133" t="s">
        <v>2358</v>
      </c>
      <c r="E133" t="s">
        <v>2359</v>
      </c>
      <c r="F133" t="s">
        <v>2360</v>
      </c>
      <c r="G133" t="s">
        <v>2361</v>
      </c>
      <c r="H133" t="s">
        <v>2362</v>
      </c>
      <c r="I133" t="s">
        <v>2363</v>
      </c>
      <c r="J133" t="s">
        <v>2364</v>
      </c>
      <c r="K133" t="s">
        <v>2365</v>
      </c>
      <c r="L133" t="s">
        <v>2366</v>
      </c>
      <c r="M133" t="s">
        <v>2367</v>
      </c>
      <c r="N133" t="s">
        <v>2368</v>
      </c>
      <c r="O133">
        <f>-727.819230616759 -138.464043009767 -509.800279545123</f>
        <v>-1376.0835531716489</v>
      </c>
      <c r="P133">
        <f>-765.14350187489 -179.693596354301 -233.240032806726</f>
        <v>-1178.0771310359171</v>
      </c>
      <c r="Q133">
        <f>-565.188162596073 -63.0222236586746 -252.059276179288</f>
        <v>-880.26966243403558</v>
      </c>
      <c r="R133" t="s">
        <v>2369</v>
      </c>
      <c r="S133" t="s">
        <v>2370</v>
      </c>
      <c r="T133" t="s">
        <v>2371</v>
      </c>
      <c r="U133" t="s">
        <v>2372</v>
      </c>
      <c r="V133">
        <f>-652.882760941083 -33.25063929214 -93.1919736753841</f>
        <v>-779.32537390860716</v>
      </c>
      <c r="W133" t="s">
        <v>2373</v>
      </c>
      <c r="X133" t="s">
        <v>2374</v>
      </c>
      <c r="Y133" t="s">
        <v>2375</v>
      </c>
    </row>
    <row r="134" spans="1:25" x14ac:dyDescent="0.3">
      <c r="A134">
        <v>6650</v>
      </c>
      <c r="B134" t="s">
        <v>2376</v>
      </c>
      <c r="C134" t="s">
        <v>2377</v>
      </c>
      <c r="D134" t="s">
        <v>2378</v>
      </c>
      <c r="E134" t="s">
        <v>2379</v>
      </c>
      <c r="F134" t="s">
        <v>2380</v>
      </c>
      <c r="G134" t="s">
        <v>2381</v>
      </c>
      <c r="H134" t="s">
        <v>2382</v>
      </c>
      <c r="I134" t="s">
        <v>2383</v>
      </c>
      <c r="J134" t="s">
        <v>2384</v>
      </c>
      <c r="K134" t="s">
        <v>2385</v>
      </c>
      <c r="L134" t="s">
        <v>2386</v>
      </c>
      <c r="M134" t="s">
        <v>2387</v>
      </c>
      <c r="N134" t="s">
        <v>2388</v>
      </c>
      <c r="O134">
        <f>-724.344994007328 -147.087404029506 -504.031082822354</f>
        <v>-1375.4634808591879</v>
      </c>
      <c r="P134">
        <f>-759.216838919139 -186.33164779585 -226.862500820236</f>
        <v>-1172.4109875352251</v>
      </c>
      <c r="Q134">
        <f>-561.041710355392 -67.2306117602479 -248.999980921958</f>
        <v>-877.27230303759791</v>
      </c>
      <c r="R134" t="s">
        <v>2389</v>
      </c>
      <c r="S134" t="s">
        <v>2390</v>
      </c>
      <c r="T134" t="s">
        <v>2391</v>
      </c>
      <c r="U134" t="s">
        <v>2392</v>
      </c>
      <c r="V134">
        <f>-643.608987919027 -35.1825831540759 -90.1122373859292</f>
        <v>-768.90380845903212</v>
      </c>
      <c r="W134" t="s">
        <v>2393</v>
      </c>
      <c r="X134" t="s">
        <v>2394</v>
      </c>
      <c r="Y134" t="s">
        <v>2395</v>
      </c>
    </row>
    <row r="135" spans="1:25" x14ac:dyDescent="0.3">
      <c r="A135">
        <v>6700</v>
      </c>
      <c r="B135" t="s">
        <v>2396</v>
      </c>
      <c r="C135" t="s">
        <v>2397</v>
      </c>
      <c r="D135" t="s">
        <v>2398</v>
      </c>
      <c r="E135" t="s">
        <v>2399</v>
      </c>
      <c r="F135" t="s">
        <v>2400</v>
      </c>
      <c r="G135" t="s">
        <v>2401</v>
      </c>
      <c r="H135" t="s">
        <v>2402</v>
      </c>
      <c r="I135" t="s">
        <v>2403</v>
      </c>
      <c r="J135" t="s">
        <v>2404</v>
      </c>
      <c r="K135" t="s">
        <v>2405</v>
      </c>
      <c r="L135" t="s">
        <v>2406</v>
      </c>
      <c r="M135" t="s">
        <v>2407</v>
      </c>
      <c r="N135" t="s">
        <v>2408</v>
      </c>
      <c r="O135">
        <f>-722.416225751111 -151.248982319145 -501.574643984412</f>
        <v>-1375.2398520546681</v>
      </c>
      <c r="P135">
        <f>-755.263152522349 -188.735554890274 -223.915784801735</f>
        <v>-1167.914492214358</v>
      </c>
      <c r="Q135">
        <f>-557.570828508932 -69.3340858114361 -248.605012384012</f>
        <v>-875.50992670438018</v>
      </c>
      <c r="R135" t="s">
        <v>2409</v>
      </c>
      <c r="S135" t="s">
        <v>2410</v>
      </c>
      <c r="T135" t="s">
        <v>2411</v>
      </c>
      <c r="U135" t="s">
        <v>2412</v>
      </c>
      <c r="V135">
        <f>-638.59285413144 -36.4919228638316 -89.0844432520724</f>
        <v>-764.16922024734413</v>
      </c>
      <c r="W135" t="s">
        <v>2413</v>
      </c>
      <c r="X135" t="s">
        <v>2414</v>
      </c>
      <c r="Y135" t="s">
        <v>2415</v>
      </c>
    </row>
    <row r="136" spans="1:25" x14ac:dyDescent="0.3">
      <c r="A136">
        <v>6750</v>
      </c>
      <c r="B136" t="s">
        <v>2416</v>
      </c>
      <c r="C136" t="s">
        <v>2417</v>
      </c>
      <c r="D136" t="s">
        <v>2418</v>
      </c>
      <c r="E136" t="s">
        <v>2419</v>
      </c>
      <c r="F136" t="s">
        <v>2420</v>
      </c>
      <c r="G136" t="s">
        <v>2421</v>
      </c>
      <c r="H136" t="s">
        <v>2422</v>
      </c>
      <c r="I136" t="s">
        <v>2423</v>
      </c>
      <c r="J136" t="s">
        <v>2424</v>
      </c>
      <c r="K136" t="s">
        <v>2425</v>
      </c>
      <c r="L136" t="s">
        <v>2426</v>
      </c>
      <c r="M136" t="s">
        <v>2427</v>
      </c>
      <c r="N136">
        <f>-709.315091508016 -4.9643241280744 -523.748074226191</f>
        <v>-1238.0274898622815</v>
      </c>
      <c r="O136">
        <f>-717.460930384785 -158.731559634616 -498.447309254952</f>
        <v>-1374.639799274353</v>
      </c>
      <c r="P136">
        <f>-748.426610356644 -191.768006872898 -220.008343657787</f>
        <v>-1160.202960887329</v>
      </c>
      <c r="Q136">
        <f>-551.174727019996 -72.5697465039307 -248.853250209839</f>
        <v>-872.59772373376563</v>
      </c>
      <c r="R136" t="s">
        <v>2428</v>
      </c>
      <c r="S136" t="s">
        <v>2429</v>
      </c>
      <c r="T136" t="s">
        <v>2430</v>
      </c>
      <c r="U136" t="s">
        <v>2431</v>
      </c>
      <c r="V136">
        <f>-632.533463733538 -39.8668813888451 -89.5365858086582</f>
        <v>-761.93693093104127</v>
      </c>
      <c r="W136" t="s">
        <v>2432</v>
      </c>
      <c r="X136" t="s">
        <v>2433</v>
      </c>
      <c r="Y136" t="s">
        <v>2434</v>
      </c>
    </row>
    <row r="137" spans="1:25" x14ac:dyDescent="0.3">
      <c r="A137">
        <v>6800</v>
      </c>
      <c r="B137" t="s">
        <v>2435</v>
      </c>
      <c r="C137" t="s">
        <v>2436</v>
      </c>
      <c r="D137" t="s">
        <v>2437</v>
      </c>
      <c r="E137" t="s">
        <v>2438</v>
      </c>
      <c r="F137" t="s">
        <v>2439</v>
      </c>
      <c r="G137" t="s">
        <v>2440</v>
      </c>
      <c r="H137" t="s">
        <v>2441</v>
      </c>
      <c r="I137" t="s">
        <v>2442</v>
      </c>
      <c r="J137" t="s">
        <v>2443</v>
      </c>
      <c r="K137" t="s">
        <v>2444</v>
      </c>
      <c r="L137" t="s">
        <v>2445</v>
      </c>
      <c r="M137" t="s">
        <v>2446</v>
      </c>
      <c r="N137">
        <f>-707.879828811634 -8.07785956690282 -524.609374989437</f>
        <v>-1240.5670633679738</v>
      </c>
      <c r="O137">
        <f>-714.281549951483 -161.760813756527 -498.443034498807</f>
        <v>-1374.4853982068171</v>
      </c>
      <c r="P137">
        <f>-747.006609636229 -192.662448008382 -219.960130040072</f>
        <v>-1159.6291876846831</v>
      </c>
      <c r="Q137">
        <f>-550.074414045356 -73.0123751818865 -249.117190690897</f>
        <v>-872.20397991813945</v>
      </c>
      <c r="R137" t="s">
        <v>2447</v>
      </c>
      <c r="S137" t="s">
        <v>2448</v>
      </c>
      <c r="T137" t="s">
        <v>2449</v>
      </c>
      <c r="U137" t="s">
        <v>2450</v>
      </c>
      <c r="V137">
        <f>-631.849817967984 -41.0993404671283 -91.0319934847977</f>
        <v>-763.98115191990996</v>
      </c>
      <c r="W137" t="s">
        <v>2451</v>
      </c>
      <c r="X137" t="s">
        <v>2452</v>
      </c>
      <c r="Y137" t="s">
        <v>2453</v>
      </c>
    </row>
    <row r="138" spans="1:25" x14ac:dyDescent="0.3">
      <c r="A138">
        <v>6850</v>
      </c>
      <c r="B138" t="s">
        <v>2454</v>
      </c>
      <c r="C138" t="s">
        <v>2455</v>
      </c>
      <c r="D138" t="s">
        <v>2456</v>
      </c>
      <c r="E138" t="s">
        <v>2457</v>
      </c>
      <c r="F138" t="s">
        <v>2458</v>
      </c>
      <c r="G138" t="s">
        <v>2459</v>
      </c>
      <c r="H138" t="s">
        <v>2460</v>
      </c>
      <c r="I138" t="s">
        <v>2461</v>
      </c>
      <c r="J138" t="s">
        <v>2462</v>
      </c>
      <c r="K138" t="s">
        <v>2463</v>
      </c>
      <c r="L138" t="s">
        <v>2464</v>
      </c>
      <c r="M138" t="s">
        <v>2465</v>
      </c>
      <c r="N138">
        <f>-705.730136590889 -14.1680400812531 -527.330465472604</f>
        <v>-1247.2286421447461</v>
      </c>
      <c r="O138">
        <f>-708.827750390238 -167.824373922398 -500.609331797798</f>
        <v>-1377.261456110434</v>
      </c>
      <c r="P138">
        <f>-742.082155679282 -199.564765480161 -222.283433355126</f>
        <v>-1163.930354514569</v>
      </c>
      <c r="Q138">
        <f>-547.273034271116 -75.9615657879281 -249.119622812399</f>
        <v>-872.35422287144308</v>
      </c>
      <c r="R138" t="s">
        <v>2466</v>
      </c>
      <c r="S138" t="s">
        <v>2467</v>
      </c>
      <c r="T138" t="s">
        <v>2468</v>
      </c>
      <c r="U138" t="s">
        <v>2469</v>
      </c>
      <c r="V138">
        <f>-631.36572126941 -46.3206392463185 -94.2833212828816</f>
        <v>-771.96968179861005</v>
      </c>
      <c r="W138" t="s">
        <v>2470</v>
      </c>
      <c r="X138" t="s">
        <v>2471</v>
      </c>
      <c r="Y138" t="s">
        <v>2472</v>
      </c>
    </row>
    <row r="139" spans="1:25" x14ac:dyDescent="0.3">
      <c r="A139">
        <v>6900</v>
      </c>
      <c r="B139" t="s">
        <v>2473</v>
      </c>
      <c r="C139" t="s">
        <v>2474</v>
      </c>
      <c r="D139" t="s">
        <v>2475</v>
      </c>
      <c r="E139" t="s">
        <v>2476</v>
      </c>
      <c r="F139" t="s">
        <v>2477</v>
      </c>
      <c r="G139" t="s">
        <v>2478</v>
      </c>
      <c r="H139" t="s">
        <v>2479</v>
      </c>
      <c r="I139" t="s">
        <v>2480</v>
      </c>
      <c r="J139" t="s">
        <v>2481</v>
      </c>
      <c r="K139" t="s">
        <v>2482</v>
      </c>
      <c r="L139" t="s">
        <v>2483</v>
      </c>
      <c r="M139" t="s">
        <v>2484</v>
      </c>
      <c r="N139">
        <f>-703.98327521477 -17.6283037295291 -528.067610184905</f>
        <v>-1249.6791891292041</v>
      </c>
      <c r="O139">
        <f>-705.500434082428 -171.223641355536 -500.988752082841</f>
        <v>-1377.7128275208049</v>
      </c>
      <c r="P139">
        <f>-736.759434001753 -204.854694323292 -222.653678282951</f>
        <v>-1164.2678066079959</v>
      </c>
      <c r="Q139">
        <f>-543.816182063397 -78.3353371361366 -249.37990955353</f>
        <v>-871.53142875306366</v>
      </c>
      <c r="R139" t="s">
        <v>2485</v>
      </c>
      <c r="S139" t="s">
        <v>2486</v>
      </c>
      <c r="T139" t="s">
        <v>2487</v>
      </c>
      <c r="U139" t="s">
        <v>2488</v>
      </c>
      <c r="V139">
        <f>-629.770076172059 -49.328139789194 -94.9075360737571</f>
        <v>-774.00575203501012</v>
      </c>
      <c r="W139" t="s">
        <v>2489</v>
      </c>
      <c r="X139" t="s">
        <v>2490</v>
      </c>
      <c r="Y139" t="s">
        <v>2491</v>
      </c>
    </row>
    <row r="140" spans="1:25" x14ac:dyDescent="0.3">
      <c r="A140">
        <v>6950</v>
      </c>
      <c r="B140" t="s">
        <v>2492</v>
      </c>
      <c r="C140" t="s">
        <v>2493</v>
      </c>
      <c r="D140" t="s">
        <v>2494</v>
      </c>
      <c r="E140" t="s">
        <v>2495</v>
      </c>
      <c r="F140" t="s">
        <v>2496</v>
      </c>
      <c r="G140" t="s">
        <v>2497</v>
      </c>
      <c r="H140" t="s">
        <v>2498</v>
      </c>
      <c r="I140" t="s">
        <v>2499</v>
      </c>
      <c r="J140" t="s">
        <v>2500</v>
      </c>
      <c r="K140" t="s">
        <v>2501</v>
      </c>
      <c r="L140" t="s">
        <v>2502</v>
      </c>
      <c r="M140" t="s">
        <v>2503</v>
      </c>
      <c r="N140">
        <f>-700.662685260071 -26.3092179050782 -528.265320890448</f>
        <v>-1255.2372240555974</v>
      </c>
      <c r="O140">
        <f>-698.902179321281 -179.720739166229 -500.036506365015</f>
        <v>-1378.659424852525</v>
      </c>
      <c r="P140">
        <f>-726.268058584185 -214.941362991187 -221.488200592792</f>
        <v>-1162.6976221681641</v>
      </c>
      <c r="Q140">
        <f>-537.198153171544 -83.2660994711964 -250.860195528499</f>
        <v>-871.32444817123951</v>
      </c>
      <c r="R140" t="s">
        <v>2504</v>
      </c>
      <c r="S140" t="s">
        <v>2505</v>
      </c>
      <c r="T140" t="s">
        <v>2506</v>
      </c>
      <c r="U140" t="s">
        <v>2507</v>
      </c>
      <c r="V140">
        <f>-628.284975317949 -54.9227789486106 -94.1960623514522</f>
        <v>-777.40381661801177</v>
      </c>
      <c r="W140" t="s">
        <v>2508</v>
      </c>
      <c r="X140" t="s">
        <v>2509</v>
      </c>
      <c r="Y140" t="s">
        <v>2510</v>
      </c>
    </row>
    <row r="141" spans="1:25" x14ac:dyDescent="0.3">
      <c r="A141">
        <v>7000</v>
      </c>
      <c r="B141" t="s">
        <v>2511</v>
      </c>
      <c r="C141" t="s">
        <v>2512</v>
      </c>
      <c r="D141" t="s">
        <v>2513</v>
      </c>
      <c r="E141" t="s">
        <v>2514</v>
      </c>
      <c r="F141" t="s">
        <v>2515</v>
      </c>
      <c r="G141" t="s">
        <v>2516</v>
      </c>
      <c r="H141">
        <f>-703.345494412455 -2.10383304713491 -583.204575424152</f>
        <v>-1288.6539028837419</v>
      </c>
      <c r="I141">
        <f>-685.732469953082 -1.71093434034879 -659.557980700494</f>
        <v>-1347.0013849939248</v>
      </c>
      <c r="J141" t="s">
        <v>2517</v>
      </c>
      <c r="K141" t="s">
        <v>2518</v>
      </c>
      <c r="L141" t="s">
        <v>2519</v>
      </c>
      <c r="M141" t="s">
        <v>2520</v>
      </c>
      <c r="N141">
        <f>-699.276656708589 -31.0716010970796 -528.208610370898</f>
        <v>-1258.5568681765667</v>
      </c>
      <c r="O141">
        <f>-696.620809166522 -184.380542726883 -499.431758815952</f>
        <v>-1380.4331107093569</v>
      </c>
      <c r="P141">
        <f>-722.879412723012 -218.367500236833 -220.62371538</f>
        <v>-1161.8706283398451</v>
      </c>
      <c r="Q141">
        <f>-535.207669454497 -85.0291226510362 -251.424550139472</f>
        <v>-871.66134224500524</v>
      </c>
      <c r="R141" t="s">
        <v>2521</v>
      </c>
      <c r="S141" t="s">
        <v>2522</v>
      </c>
      <c r="T141" t="s">
        <v>2523</v>
      </c>
      <c r="U141" t="s">
        <v>2524</v>
      </c>
      <c r="V141">
        <f>-629.254934216884 -58.8998696704084 -93.6769715765546</f>
        <v>-781.83177546384695</v>
      </c>
      <c r="W141" t="s">
        <v>2525</v>
      </c>
      <c r="X141" t="s">
        <v>2526</v>
      </c>
      <c r="Y141" t="s">
        <v>2527</v>
      </c>
    </row>
    <row r="142" spans="1:25" x14ac:dyDescent="0.3">
      <c r="A142">
        <v>7050</v>
      </c>
      <c r="B142" t="s">
        <v>2528</v>
      </c>
      <c r="C142" t="s">
        <v>2529</v>
      </c>
      <c r="D142" t="s">
        <v>2530</v>
      </c>
      <c r="E142">
        <f>-688.713620562351 -0.33770766017642 -292.274794572398</f>
        <v>-981.32612279492537</v>
      </c>
      <c r="F142">
        <f>-695.040109475772 -4.89286729587457 -375.805478111354</f>
        <v>-1075.7384548830005</v>
      </c>
      <c r="G142">
        <f>-698.110190479588 -9.05898925849783 -459.539230176521</f>
        <v>-1166.7084099146068</v>
      </c>
      <c r="H142">
        <f>-699.012726320568 -14.8118751181883 -582.058762341406</f>
        <v>-1295.8833637801622</v>
      </c>
      <c r="I142">
        <f>-680.340416526432 -14.5055796646282 -658.160430496996</f>
        <v>-1353.0064266880563</v>
      </c>
      <c r="J142" t="s">
        <v>2531</v>
      </c>
      <c r="K142" t="s">
        <v>2532</v>
      </c>
      <c r="L142" t="s">
        <v>2533</v>
      </c>
      <c r="M142" t="s">
        <v>2534</v>
      </c>
      <c r="N142">
        <f>-695.932893698686 -43.5002937622542 -526.852519883472</f>
        <v>-1266.2857073444122</v>
      </c>
      <c r="O142">
        <f>-693.309619181922 -196.590686427565 -497.153854404974</f>
        <v>-1387.0541600144611</v>
      </c>
      <c r="P142">
        <f>-721.583353568431 -226.152905391724 -218.038741881647</f>
        <v>-1165.775000841802</v>
      </c>
      <c r="Q142">
        <f>-535.289263991527 -91.0877826070778 -249.667966800308</f>
        <v>-876.04501339891283</v>
      </c>
      <c r="R142" t="s">
        <v>2535</v>
      </c>
      <c r="S142" t="s">
        <v>2536</v>
      </c>
      <c r="T142" t="s">
        <v>2537</v>
      </c>
      <c r="U142" t="s">
        <v>2538</v>
      </c>
      <c r="V142">
        <f>-631.140487035279 -70.0321320547446 -91.9062597983706</f>
        <v>-793.07887888839412</v>
      </c>
      <c r="W142" t="s">
        <v>2539</v>
      </c>
      <c r="X142" t="s">
        <v>2540</v>
      </c>
      <c r="Y142" t="s">
        <v>2541</v>
      </c>
    </row>
    <row r="143" spans="1:25" x14ac:dyDescent="0.3">
      <c r="A143">
        <v>7100</v>
      </c>
      <c r="B143" t="s">
        <v>2542</v>
      </c>
      <c r="C143" t="s">
        <v>2543</v>
      </c>
      <c r="D143">
        <f>-679.188090256722 -0.452426097169337 -199.325145162334</f>
        <v>-878.9656615162254</v>
      </c>
      <c r="E143">
        <f>-688.604297094439 -6.2190585691867 -291.541848331571</f>
        <v>-986.36520399519668</v>
      </c>
      <c r="F143">
        <f>-694.268345517411 -11.0661041888393 -375.103581884725</f>
        <v>-1080.4380315909752</v>
      </c>
      <c r="G143">
        <f>-696.509240619184 -15.5558862237538 -458.846921474908</f>
        <v>-1170.9120483178458</v>
      </c>
      <c r="H143">
        <f>-696.018201324196 -21.8247204261318 -581.34341749045</f>
        <v>-1299.1863392407777</v>
      </c>
      <c r="I143">
        <f>-676.642671279803 -21.6726587951107 -657.269547593996</f>
        <v>-1355.5848776689097</v>
      </c>
      <c r="J143" t="s">
        <v>2544</v>
      </c>
      <c r="K143" t="s">
        <v>2545</v>
      </c>
      <c r="L143" t="s">
        <v>2546</v>
      </c>
      <c r="M143" t="s">
        <v>2547</v>
      </c>
      <c r="N143">
        <f>-693.527093105327 -50.2767771951646 -525.985408578507</f>
        <v>-1269.7892788789986</v>
      </c>
      <c r="O143">
        <f>-691.014465828871 -203.282371770436 -495.724379762456</f>
        <v>-1390.0212173617631</v>
      </c>
      <c r="P143">
        <f>-722.003952784209 -230.814487579544 -216.68990018498</f>
        <v>-1169.508340548733</v>
      </c>
      <c r="Q143">
        <f>-536.061793712248 -95.1640413009202 -247.882975181193</f>
        <v>-879.10881019436124</v>
      </c>
      <c r="R143" t="s">
        <v>2548</v>
      </c>
      <c r="S143" t="s">
        <v>2549</v>
      </c>
      <c r="T143" t="s">
        <v>2550</v>
      </c>
      <c r="U143" t="s">
        <v>2551</v>
      </c>
      <c r="V143">
        <f>-631.353726758346 -74.8493914824023 -90.9693149457656</f>
        <v>-797.17243318651401</v>
      </c>
      <c r="W143" t="s">
        <v>2552</v>
      </c>
      <c r="X143" t="s">
        <v>2553</v>
      </c>
      <c r="Y143" t="s">
        <v>2554</v>
      </c>
    </row>
    <row r="144" spans="1:25" x14ac:dyDescent="0.3">
      <c r="A144">
        <v>7150</v>
      </c>
      <c r="B144" t="s">
        <v>2555</v>
      </c>
      <c r="C144">
        <f>-657.051581614039 -0.518585520627084 -89.0589194728594</f>
        <v>-746.62908660752555</v>
      </c>
      <c r="D144">
        <f>-679.028858845473 -9.99465974892405 -197.154715162942</f>
        <v>-886.17823375733906</v>
      </c>
      <c r="E144">
        <f>-687.438664166148 -16.3650410864627 -289.428866544841</f>
        <v>-993.23257179745178</v>
      </c>
      <c r="F144">
        <f>-691.866203869635 -21.8543955444593 -373.025579652077</f>
        <v>-1086.7461790661714</v>
      </c>
      <c r="G144">
        <f>-692.546974995743 -27.0919814959645 -456.752640398749</f>
        <v>-1176.3915968904566</v>
      </c>
      <c r="H144">
        <f>-689.42503851376 -34.5872037399622 -579.141418014749</f>
        <v>-1303.1536602684712</v>
      </c>
      <c r="I144">
        <f>-667.923437485951 -34.6515721394928 -654.493270970723</f>
        <v>-1357.0682805961669</v>
      </c>
      <c r="J144">
        <f>-693.800572591325 -0.144595973315745 -527.422914615658</f>
        <v>-1221.3680831802988</v>
      </c>
      <c r="K144" t="s">
        <v>2556</v>
      </c>
      <c r="L144" t="s">
        <v>2557</v>
      </c>
      <c r="M144" t="s">
        <v>2558</v>
      </c>
      <c r="N144">
        <f>-687.789220475689 -62.4520257472377 -523.45373108053</f>
        <v>-1273.6949773034567</v>
      </c>
      <c r="O144">
        <f>-684.250463416816 -215.175980372791 -491.659662827397</f>
        <v>-1391.0861066170041</v>
      </c>
      <c r="P144">
        <f>-721.103138625065 -239.984788272705 -213.083034931226</f>
        <v>-1174.170961828996</v>
      </c>
      <c r="Q144">
        <f>-535.804659754499 -102.953470998557 -241.98641266762</f>
        <v>-880.744543420676</v>
      </c>
      <c r="R144" t="s">
        <v>2559</v>
      </c>
      <c r="S144" t="s">
        <v>2560</v>
      </c>
      <c r="T144" t="s">
        <v>2561</v>
      </c>
      <c r="U144" t="s">
        <v>2562</v>
      </c>
      <c r="V144">
        <f>-630.61691470749 -83.2103754526038 -89.3892275798228</f>
        <v>-803.21651773991653</v>
      </c>
      <c r="W144" t="s">
        <v>2563</v>
      </c>
      <c r="X144" t="s">
        <v>2564</v>
      </c>
      <c r="Y144" t="s">
        <v>2565</v>
      </c>
    </row>
    <row r="145" spans="1:25" x14ac:dyDescent="0.3">
      <c r="A145">
        <v>7200</v>
      </c>
      <c r="B145" t="s">
        <v>2566</v>
      </c>
      <c r="C145">
        <f>-657.11801197009 -2.10625415787399 -88.2713128574565</f>
        <v>-747.49557898542048</v>
      </c>
      <c r="D145">
        <f>-679.204763234731 -11.9970041767581 -196.307586530637</f>
        <v>-887.50935394212604</v>
      </c>
      <c r="E145">
        <f>-687.233631920075 -18.7694111354704 -288.587067167842</f>
        <v>-994.59011022338746</v>
      </c>
      <c r="F145">
        <f>-691.123722017706 -24.6669535299309 -372.182698654451</f>
        <v>-1087.9733742020878</v>
      </c>
      <c r="G145">
        <f>-691.076505004351 -30.3588905279312 -455.883052530161</f>
        <v>-1177.3184480624432</v>
      </c>
      <c r="H145">
        <f>-686.684174109925 -38.5760898131894 -578.186311338025</f>
        <v>-1303.4465752611395</v>
      </c>
      <c r="I145">
        <f>-663.726389041366 -38.6973522709163 -653.107241746462</f>
        <v>-1355.5309830587444</v>
      </c>
      <c r="J145">
        <f>-691.931577752441 -3.86378462150833 -526.729830476699</f>
        <v>-1222.5251928506482</v>
      </c>
      <c r="K145" t="s">
        <v>2567</v>
      </c>
      <c r="L145" t="s">
        <v>2568</v>
      </c>
      <c r="M145" t="s">
        <v>2569</v>
      </c>
      <c r="N145">
        <f>-685.291383160843 -66.0769983465239 -522.311468286641</f>
        <v>-1273.6798497940079</v>
      </c>
      <c r="O145">
        <f>-680.60275158408 -218.549632283307 -489.536293425395</f>
        <v>-1388.6886772927819</v>
      </c>
      <c r="P145">
        <f>-719.327418524216 -242.840890344543 -211.168111350108</f>
        <v>-1173.336420218867</v>
      </c>
      <c r="Q145">
        <f>-534.618621642854 -104.707425542098 -238.560299994552</f>
        <v>-877.88634717950401</v>
      </c>
      <c r="R145" t="s">
        <v>2570</v>
      </c>
      <c r="S145" t="s">
        <v>2571</v>
      </c>
      <c r="T145" t="s">
        <v>2572</v>
      </c>
      <c r="U145" t="s">
        <v>2573</v>
      </c>
      <c r="V145">
        <f>-630.480541428323 -85.4879300535133 -88.9176618483608</f>
        <v>-804.88613333019714</v>
      </c>
      <c r="W145" t="s">
        <v>2574</v>
      </c>
      <c r="X145" t="s">
        <v>2575</v>
      </c>
      <c r="Y145" t="s">
        <v>2576</v>
      </c>
    </row>
    <row r="146" spans="1:25" x14ac:dyDescent="0.3">
      <c r="A146">
        <v>7250</v>
      </c>
      <c r="B146" t="s">
        <v>2577</v>
      </c>
      <c r="C146" t="s">
        <v>2578</v>
      </c>
      <c r="D146">
        <f>-680.481732751177 -5.61001038324957 -199.32203317391</f>
        <v>-885.41377630833654</v>
      </c>
      <c r="E146">
        <f>-687.572651228666 -13.6857645241382 -291.573513601705</f>
        <v>-992.83192935450916</v>
      </c>
      <c r="F146">
        <f>-690.434896218222 -20.804336258687 -375.115505937505</f>
        <v>-1086.354738414414</v>
      </c>
      <c r="G146">
        <f>-689.18440000846 -27.7509163292898 -458.711571208043</f>
        <v>-1175.6468875457927</v>
      </c>
      <c r="H146">
        <f>-682.844418576858 -37.8427687089541 -580.78909358275</f>
        <v>-1301.4762808685618</v>
      </c>
      <c r="I146">
        <f>-656.943654968826 -38.156560657507 -654.743472265657</f>
        <v>-1349.8436878919902</v>
      </c>
      <c r="J146">
        <f>-689.671326384162 -2.43896607277156 -529.993300319857</f>
        <v>-1222.1035927767905</v>
      </c>
      <c r="K146" t="s">
        <v>2579</v>
      </c>
      <c r="L146" t="s">
        <v>2580</v>
      </c>
      <c r="M146" t="s">
        <v>2581</v>
      </c>
      <c r="N146">
        <f>-681.581373215698 -64.3901170331899 -524.451846002919</f>
        <v>-1270.4233362518069</v>
      </c>
      <c r="O146">
        <f>-674.111406140676 -216.067158716297 -488.820612460901</f>
        <v>-1378.999177317874</v>
      </c>
      <c r="P146">
        <f>-712.436417310208 -240.465267948965 -210.406361731139</f>
        <v>-1163.3080469903121</v>
      </c>
      <c r="Q146">
        <f>-529.030496665137 -100.302021300585 -236.195405138274</f>
        <v>-865.52792310399605</v>
      </c>
      <c r="R146" t="s">
        <v>2582</v>
      </c>
      <c r="S146" t="s">
        <v>2583</v>
      </c>
      <c r="T146" t="s">
        <v>2584</v>
      </c>
      <c r="U146" t="s">
        <v>2585</v>
      </c>
      <c r="V146">
        <f>-631.993367623556 -82.5718135740763 -90.319873683752</f>
        <v>-804.88505488138424</v>
      </c>
      <c r="W146" t="s">
        <v>2586</v>
      </c>
      <c r="X146" t="s">
        <v>2587</v>
      </c>
      <c r="Y146" t="s">
        <v>2588</v>
      </c>
    </row>
    <row r="147" spans="1:25" x14ac:dyDescent="0.3">
      <c r="A147">
        <v>7300</v>
      </c>
      <c r="B147" t="s">
        <v>2589</v>
      </c>
      <c r="C147" t="s">
        <v>2590</v>
      </c>
      <c r="D147">
        <f>-682.968793905453 -5.0900169739316 -201.75950136439</f>
        <v>-889.81831224377459</v>
      </c>
      <c r="E147">
        <f>-689.497969843412 -13.8814810676477 -293.986991642057</f>
        <v>-997.3664425531166</v>
      </c>
      <c r="F147">
        <f>-691.786078194112 -21.6475765243993 -377.489008673026</f>
        <v>-1090.9226633915373</v>
      </c>
      <c r="G147">
        <f>-689.896622212089 -29.2361046023277 -461.017198907728</f>
        <v>-1180.1499257221449</v>
      </c>
      <c r="H147">
        <f>-682.553140137093 -40.2592063518166 -582.957746854392</f>
        <v>-1305.7700933433016</v>
      </c>
      <c r="I147">
        <f>-655.538718290865 -40.7942081957228 -656.511529636686</f>
        <v>-1352.8444561232736</v>
      </c>
      <c r="J147">
        <f>-690.120123551737 -4.514225405665 -532.507056110595</f>
        <v>-1227.1414050679971</v>
      </c>
      <c r="K147" t="s">
        <v>2591</v>
      </c>
      <c r="L147" t="s">
        <v>2592</v>
      </c>
      <c r="M147" t="s">
        <v>2593</v>
      </c>
      <c r="N147">
        <f>-681.430644844879 -66.3304672593106 -526.395677154544</f>
        <v>-1274.1567892587336</v>
      </c>
      <c r="O147">
        <f>-672.833428492047 -217.594634539218 -489.213949394169</f>
        <v>-1379.6420124254339</v>
      </c>
      <c r="P147">
        <f>-710.003014584909 -242.174243628124 -210.65896731214</f>
        <v>-1162.8362255251729</v>
      </c>
      <c r="Q147">
        <f>-527.068383515869 -101.483334637398 -236.917509542561</f>
        <v>-865.46922769582795</v>
      </c>
      <c r="R147" t="s">
        <v>2594</v>
      </c>
      <c r="S147" t="s">
        <v>2595</v>
      </c>
      <c r="T147" t="s">
        <v>2596</v>
      </c>
      <c r="U147" t="s">
        <v>2597</v>
      </c>
      <c r="V147">
        <f>-634.363527920865 -82.3498205963344 -91.5729043874975</f>
        <v>-808.28625290469688</v>
      </c>
      <c r="W147" t="s">
        <v>2598</v>
      </c>
      <c r="X147" t="s">
        <v>2599</v>
      </c>
      <c r="Y147" t="s">
        <v>2600</v>
      </c>
    </row>
    <row r="148" spans="1:25" x14ac:dyDescent="0.3">
      <c r="A148">
        <v>7350</v>
      </c>
      <c r="B148" t="s">
        <v>2601</v>
      </c>
      <c r="C148" t="s">
        <v>2602</v>
      </c>
      <c r="D148">
        <f>-688.729831870447 -9.52957041855666 -205.860923511886</f>
        <v>-904.12032580088965</v>
      </c>
      <c r="E148">
        <f>-694.38530133666 -19.3603432654465 -298.041155722681</f>
        <v>-1011.7868003247875</v>
      </c>
      <c r="F148">
        <f>-695.673766409001 -27.9899105005188 -381.479805023979</f>
        <v>-1105.1434819334988</v>
      </c>
      <c r="G148">
        <f>-692.574928379481 -36.3598353500438 -464.897390076684</f>
        <v>-1193.8321538062087</v>
      </c>
      <c r="H148">
        <f>-683.234257137784 -48.4318354729949 -586.601713079496</f>
        <v>-1318.2678056902748</v>
      </c>
      <c r="I148">
        <f>-654.880584744903 -49.3525422416126 -659.64574945698</f>
        <v>-1363.8788764434955</v>
      </c>
      <c r="J148">
        <f>-692.024302664827 -12.3151940492239 -536.615979876294</f>
        <v>-1240.9554765903449</v>
      </c>
      <c r="K148" t="s">
        <v>2603</v>
      </c>
      <c r="L148" t="s">
        <v>2604</v>
      </c>
      <c r="M148" t="s">
        <v>2605</v>
      </c>
      <c r="N148">
        <f>-682.641436591791 -73.954294846646 -529.781739869464</f>
        <v>-1286.377471307901</v>
      </c>
      <c r="O148">
        <f>-672.99334040467 -224.680597762023 -490.82325458393</f>
        <v>-1388.4971927506231</v>
      </c>
      <c r="P148">
        <f>-709.027269976547 -249.136056813932 -212.108165207307</f>
        <v>-1170.2714919977859</v>
      </c>
      <c r="Q148">
        <f>-526.046226370307 -108.852214325798 -240.160197366481</f>
        <v>-875.05863806258594</v>
      </c>
      <c r="R148" t="s">
        <v>2606</v>
      </c>
      <c r="S148" t="s">
        <v>2607</v>
      </c>
      <c r="T148" t="s">
        <v>2608</v>
      </c>
      <c r="U148" t="s">
        <v>2609</v>
      </c>
      <c r="V148">
        <f>-639.928421048557 -85.2181323361694 -93.7676937830825</f>
        <v>-818.91424716780898</v>
      </c>
      <c r="W148" t="s">
        <v>2610</v>
      </c>
      <c r="X148" t="s">
        <v>2611</v>
      </c>
      <c r="Y148" t="s">
        <v>2612</v>
      </c>
    </row>
    <row r="149" spans="1:25" x14ac:dyDescent="0.3">
      <c r="A149">
        <v>7400</v>
      </c>
      <c r="B149" t="s">
        <v>2613</v>
      </c>
      <c r="C149" t="s">
        <v>2614</v>
      </c>
      <c r="D149">
        <f>-690.331655937229 -11.7939993291743 -207.217556549153</f>
        <v>-909.34321181555629</v>
      </c>
      <c r="E149">
        <f>-695.58090188472 -21.913609405934 -299.390636866912</f>
        <v>-1016.8851481575661</v>
      </c>
      <c r="F149">
        <f>-696.456253603682 -30.7564801791955 -382.812245213497</f>
        <v>-1110.0249789963746</v>
      </c>
      <c r="G149">
        <f>-692.89746818477 -39.2925475676561 -466.194561953434</f>
        <v>-1198.38457770586</v>
      </c>
      <c r="H149">
        <f>-682.832904933746 -51.5573288974267 -587.8219727576</f>
        <v>-1322.2122065887727</v>
      </c>
      <c r="I149">
        <f>-654.056314375214 -52.7096615395462 -660.697114496797</f>
        <v>-1367.4630904115572</v>
      </c>
      <c r="J149">
        <f>-691.934132152841 -15.3639745154733 -537.947587269014</f>
        <v>-1245.2456939373283</v>
      </c>
      <c r="K149" t="s">
        <v>2615</v>
      </c>
      <c r="L149" t="s">
        <v>2616</v>
      </c>
      <c r="M149" t="s">
        <v>2617</v>
      </c>
      <c r="N149">
        <f>-682.564131356871 -76.9873974010036 -530.958110378084</f>
        <v>-1290.5096391359587</v>
      </c>
      <c r="O149">
        <f>-673.163488046055 -227.683358373594 -491.820176842457</f>
        <v>-1392.6670232621059</v>
      </c>
      <c r="P149">
        <f>-708.292445139754 -252.407604623339 -213.013342570507</f>
        <v>-1173.7133923336</v>
      </c>
      <c r="Q149">
        <f>-524.769629740256 -113.070209771184 -242.219111547687</f>
        <v>-880.05895105912703</v>
      </c>
      <c r="R149" t="s">
        <v>2618</v>
      </c>
      <c r="S149" t="s">
        <v>2619</v>
      </c>
      <c r="T149" t="s">
        <v>2620</v>
      </c>
      <c r="U149" t="s">
        <v>2621</v>
      </c>
      <c r="V149">
        <f>-641.617757582357 -86.3458815045876 -94.4173969976605</f>
        <v>-822.38103608460506</v>
      </c>
      <c r="W149" t="s">
        <v>2622</v>
      </c>
      <c r="X149" t="s">
        <v>2623</v>
      </c>
      <c r="Y149" t="s">
        <v>2624</v>
      </c>
    </row>
    <row r="150" spans="1:25" x14ac:dyDescent="0.3">
      <c r="A150">
        <v>7450</v>
      </c>
      <c r="B150" t="s">
        <v>2625</v>
      </c>
      <c r="C150" t="s">
        <v>2626</v>
      </c>
      <c r="D150">
        <f>-691.414007374075 -11.4870812535639 -207.785061465667</f>
        <v>-910.68615009330597</v>
      </c>
      <c r="E150">
        <f>-696.271228839717 -21.5083585117111 -299.990368524222</f>
        <v>-1017.7699558756501</v>
      </c>
      <c r="F150">
        <f>-696.832792766398 -30.2479042253976 -383.425708148748</f>
        <v>-1110.5064051405436</v>
      </c>
      <c r="G150">
        <f>-693.000200509001 -38.6714057405929 -466.807389156504</f>
        <v>-1198.478995406098</v>
      </c>
      <c r="H150">
        <f>-682.579242805713 -50.7652141565509 -588.421614889113</f>
        <v>-1321.7660718513769</v>
      </c>
      <c r="I150">
        <f>-653.140967622809 -52.2453230302538 -661.026216238436</f>
        <v>-1366.4125068914987</v>
      </c>
      <c r="J150">
        <f>-691.664082445011 -14.616477256621 -538.512013362896</f>
        <v>-1244.7925730645279</v>
      </c>
      <c r="K150" t="s">
        <v>2627</v>
      </c>
      <c r="L150" t="s">
        <v>2628</v>
      </c>
      <c r="M150" t="s">
        <v>2629</v>
      </c>
      <c r="N150">
        <f>-682.639648046499 -76.300663516555 -531.604646005181</f>
        <v>-1290.5449575682351</v>
      </c>
      <c r="O150">
        <f>-674.437884910204 -227.266585969658 -493.108553818248</f>
        <v>-1394.81302469811</v>
      </c>
      <c r="P150">
        <f>-707.981185716437 -253.303626439215 -214.225867002925</f>
        <v>-1175.510679158577</v>
      </c>
      <c r="Q150">
        <f>-522.275327268625 -117.351986137369 -245.515416263837</f>
        <v>-885.14272966983094</v>
      </c>
      <c r="R150" t="s">
        <v>2630</v>
      </c>
      <c r="S150" t="s">
        <v>2631</v>
      </c>
      <c r="T150" t="s">
        <v>2632</v>
      </c>
      <c r="U150" t="s">
        <v>2633</v>
      </c>
      <c r="V150">
        <f>-643.201413381648 -84.8952019328585 -94.8460014619899</f>
        <v>-822.94261677649638</v>
      </c>
      <c r="W150" t="s">
        <v>2634</v>
      </c>
      <c r="X150" t="s">
        <v>2635</v>
      </c>
      <c r="Y150" t="s">
        <v>2636</v>
      </c>
    </row>
    <row r="151" spans="1:25" x14ac:dyDescent="0.3">
      <c r="A151">
        <v>7500</v>
      </c>
      <c r="B151" t="s">
        <v>2637</v>
      </c>
      <c r="C151" t="s">
        <v>2638</v>
      </c>
      <c r="D151">
        <f>-691.473868346602 -8.0652711483433 -206.935727637694</f>
        <v>-906.47486713263925</v>
      </c>
      <c r="E151">
        <f>-696.444095591606 -17.5827024034218 -299.18836177616</f>
        <v>-1013.2151597711877</v>
      </c>
      <c r="F151">
        <f>-697.122165935723 -25.9327119162992 -382.662739634252</f>
        <v>-1105.7176174862743</v>
      </c>
      <c r="G151">
        <f>-693.422190278181 -34.0363726816813 -466.081927613159</f>
        <v>-1193.5404905730213</v>
      </c>
      <c r="H151">
        <f>-683.214655839237 -45.7419798428152 -587.752543272583</f>
        <v>-1316.7091789546353</v>
      </c>
      <c r="I151">
        <f>-653.562017177137 -47.2221865195143 -660.269697864987</f>
        <v>-1361.0539015616382</v>
      </c>
      <c r="J151">
        <f>-692.095660943372 -9.73504464152848 -537.703772763127</f>
        <v>-1239.5344783480273</v>
      </c>
      <c r="K151" t="s">
        <v>2639</v>
      </c>
      <c r="L151" t="s">
        <v>2640</v>
      </c>
      <c r="M151" t="s">
        <v>2641</v>
      </c>
      <c r="N151">
        <f>-683.291618844361 -71.4763271618144 -531.025197223135</f>
        <v>-1285.7931432293103</v>
      </c>
      <c r="O151">
        <f>-675.979708700384 -222.749201515772 -493.521971338419</f>
        <v>-1392.250881554575</v>
      </c>
      <c r="P151">
        <f>-708.892772635639 -249.618387294568 -214.643191319663</f>
        <v>-1173.1543512498699</v>
      </c>
      <c r="Q151">
        <f>-521.414401230816 -116.263281404071 -246.530221485045</f>
        <v>-884.20790411993198</v>
      </c>
      <c r="R151" t="s">
        <v>2642</v>
      </c>
      <c r="S151" t="s">
        <v>2643</v>
      </c>
      <c r="T151" t="s">
        <v>2644</v>
      </c>
      <c r="U151" t="s">
        <v>2645</v>
      </c>
      <c r="V151">
        <f>-643.287576041246 -81.9987840679273 -94.7559017065514</f>
        <v>-820.04226181572471</v>
      </c>
      <c r="W151" t="s">
        <v>2646</v>
      </c>
      <c r="X151" t="s">
        <v>2647</v>
      </c>
      <c r="Y151" t="s">
        <v>2648</v>
      </c>
    </row>
    <row r="152" spans="1:25" x14ac:dyDescent="0.3">
      <c r="A152">
        <v>7550</v>
      </c>
      <c r="B152" t="s">
        <v>2649</v>
      </c>
      <c r="C152" t="s">
        <v>2650</v>
      </c>
      <c r="D152" t="s">
        <v>2651</v>
      </c>
      <c r="E152">
        <f>-697.332550544476 -3.83466414579516 -296.695843622327</f>
        <v>-997.86305831259824</v>
      </c>
      <c r="F152">
        <f>-698.675406738181 -10.832354497996 -380.286180735863</f>
        <v>-1089.7939419720401</v>
      </c>
      <c r="G152">
        <f>-695.657428770318 -17.7788551492831 -463.837343985932</f>
        <v>-1177.2736279055332</v>
      </c>
      <c r="H152">
        <f>-686.470730094933 -28.016773674773 -585.721324753068</f>
        <v>-1300.208828522774</v>
      </c>
      <c r="I152">
        <f>-656.770518070562 -29.0811553097635 -658.226345375861</f>
        <v>-1344.0780187561866</v>
      </c>
      <c r="J152" t="s">
        <v>2652</v>
      </c>
      <c r="K152" t="s">
        <v>2653</v>
      </c>
      <c r="L152" t="s">
        <v>2654</v>
      </c>
      <c r="M152" t="s">
        <v>2655</v>
      </c>
      <c r="N152">
        <f>-686.416348519592 -54.4822201871418 -529.331258209962</f>
        <v>-1270.2298269166959</v>
      </c>
      <c r="O152">
        <f>-681.256513419784 -206.282820683552 -493.863092530086</f>
        <v>-1381.402426633422</v>
      </c>
      <c r="P152">
        <f>-712.719245124164 -235.259945102923 -215.027883042822</f>
        <v>-1163.0070732699089</v>
      </c>
      <c r="Q152">
        <f>-520.711252122691 -108.272444434092 -245.941514664104</f>
        <v>-874.92521122088704</v>
      </c>
      <c r="R152" t="s">
        <v>2656</v>
      </c>
      <c r="S152" t="s">
        <v>2657</v>
      </c>
      <c r="T152" t="s">
        <v>2658</v>
      </c>
      <c r="U152" t="s">
        <v>2659</v>
      </c>
      <c r="V152">
        <f>-643.033283669202 -72.6525373975951 -94.2927295847903</f>
        <v>-809.9785506515874</v>
      </c>
      <c r="W152" t="s">
        <v>2660</v>
      </c>
      <c r="X152" t="s">
        <v>2661</v>
      </c>
      <c r="Y152" t="s">
        <v>2662</v>
      </c>
    </row>
    <row r="153" spans="1:25" x14ac:dyDescent="0.3">
      <c r="A153">
        <v>7600</v>
      </c>
      <c r="B153" t="s">
        <v>2663</v>
      </c>
      <c r="C153" t="s">
        <v>2664</v>
      </c>
      <c r="D153" t="s">
        <v>2665</v>
      </c>
      <c r="E153" t="s">
        <v>2666</v>
      </c>
      <c r="F153">
        <f>-699.567633604226 -2.82568388348614 -379.81047969621</f>
        <v>-1082.2037971839222</v>
      </c>
      <c r="G153">
        <f>-697.028939239133 -9.11976354708077 -463.4291218926</f>
        <v>-1169.5778246788138</v>
      </c>
      <c r="H153">
        <f>-688.599329443353 -18.3702435545292 -585.446741280129</f>
        <v>-1292.4163142780112</v>
      </c>
      <c r="I153">
        <f>-659.031104083984 -19.0085012195727 -658.010701391845</f>
        <v>-1336.0503066954018</v>
      </c>
      <c r="J153" t="s">
        <v>2667</v>
      </c>
      <c r="K153" t="s">
        <v>2668</v>
      </c>
      <c r="L153" t="s">
        <v>2669</v>
      </c>
      <c r="M153" t="s">
        <v>2670</v>
      </c>
      <c r="N153">
        <f>-688.332086250329 -45.3097928551636 -529.282483695834</f>
        <v>-1262.9243628013264</v>
      </c>
      <c r="O153">
        <f>-683.783687770444 -197.390622887788 -494.972002212899</f>
        <v>-1376.1463128711309</v>
      </c>
      <c r="P153">
        <f>-715.821171293355 -226.755761152301 -216.242980466697</f>
        <v>-1158.8199129123529</v>
      </c>
      <c r="Q153">
        <f>-521.245309715757 -103.278427440762 -245.26195365227</f>
        <v>-869.78569080878901</v>
      </c>
      <c r="R153" t="s">
        <v>2671</v>
      </c>
      <c r="S153" t="s">
        <v>2672</v>
      </c>
      <c r="T153" t="s">
        <v>2673</v>
      </c>
      <c r="U153" t="s">
        <v>2674</v>
      </c>
      <c r="V153">
        <f>-642.929981311707 -67.1530560172446 -94.093618058466</f>
        <v>-804.17665538741767</v>
      </c>
      <c r="W153" t="s">
        <v>2675</v>
      </c>
      <c r="X153" t="s">
        <v>2676</v>
      </c>
      <c r="Y153" t="s">
        <v>2677</v>
      </c>
    </row>
    <row r="154" spans="1:25" x14ac:dyDescent="0.3">
      <c r="A154">
        <v>7650</v>
      </c>
      <c r="B154" t="s">
        <v>2678</v>
      </c>
      <c r="C154" t="s">
        <v>2679</v>
      </c>
      <c r="D154" t="s">
        <v>2680</v>
      </c>
      <c r="E154" t="s">
        <v>2681</v>
      </c>
      <c r="F154" t="s">
        <v>2682</v>
      </c>
      <c r="G154" t="s">
        <v>2683</v>
      </c>
      <c r="H154" t="s">
        <v>2684</v>
      </c>
      <c r="I154" t="s">
        <v>2685</v>
      </c>
      <c r="J154" t="s">
        <v>2686</v>
      </c>
      <c r="K154" t="s">
        <v>2687</v>
      </c>
      <c r="L154" t="s">
        <v>2688</v>
      </c>
      <c r="M154" t="s">
        <v>2689</v>
      </c>
      <c r="N154">
        <f>-693.023587245074 -26.0855551877096 -529.3152709006</f>
        <v>-1248.4244133333837</v>
      </c>
      <c r="O154">
        <f>-688.981269627386 -179.200752094195 -499.121512077494</f>
        <v>-1367.303533799075</v>
      </c>
      <c r="P154">
        <f>-724.937023360261 -208.572386606848 -220.871455076214</f>
        <v>-1154.380865043323</v>
      </c>
      <c r="Q154">
        <f>-526.179293356218 -90.9117196530713 -245.3637115263</f>
        <v>-862.45472453558921</v>
      </c>
      <c r="R154" t="s">
        <v>2690</v>
      </c>
      <c r="S154" t="s">
        <v>2691</v>
      </c>
      <c r="T154" t="s">
        <v>2692</v>
      </c>
      <c r="U154" t="s">
        <v>2693</v>
      </c>
      <c r="V154">
        <f>-643.380121260941 -55.8726485519301 -93.5185270006345</f>
        <v>-792.77129681350561</v>
      </c>
      <c r="W154" t="s">
        <v>2694</v>
      </c>
      <c r="X154" t="s">
        <v>2695</v>
      </c>
      <c r="Y154" t="s">
        <v>2696</v>
      </c>
    </row>
    <row r="155" spans="1:25" x14ac:dyDescent="0.3">
      <c r="A155">
        <v>7700</v>
      </c>
      <c r="B155" t="s">
        <v>2697</v>
      </c>
      <c r="C155" t="s">
        <v>2698</v>
      </c>
      <c r="D155" t="s">
        <v>2699</v>
      </c>
      <c r="E155" t="s">
        <v>2700</v>
      </c>
      <c r="F155" t="s">
        <v>2701</v>
      </c>
      <c r="G155" t="s">
        <v>2702</v>
      </c>
      <c r="H155" t="s">
        <v>2703</v>
      </c>
      <c r="I155" t="s">
        <v>2704</v>
      </c>
      <c r="J155" t="s">
        <v>2705</v>
      </c>
      <c r="K155" t="s">
        <v>2706</v>
      </c>
      <c r="L155" t="s">
        <v>2707</v>
      </c>
      <c r="M155" t="s">
        <v>2708</v>
      </c>
      <c r="N155">
        <f>-695.478002402683 -13.6046386741409 -529.185244861885</f>
        <v>-1238.267885938709</v>
      </c>
      <c r="O155">
        <f>-691.734649134373 -167.111190062147 -501.289384423693</f>
        <v>-1360.1352236202129</v>
      </c>
      <c r="P155">
        <f>-729.243614484892 -197.729986532248 -223.379065731733</f>
        <v>-1150.3526667488729</v>
      </c>
      <c r="Q155">
        <f>-529.496019219978 -81.5097025911959 -246.666530098357</f>
        <v>-857.67225190953104</v>
      </c>
      <c r="R155" t="s">
        <v>2709</v>
      </c>
      <c r="S155" t="s">
        <v>2710</v>
      </c>
      <c r="T155" t="s">
        <v>2711</v>
      </c>
      <c r="U155" t="s">
        <v>2712</v>
      </c>
      <c r="V155">
        <f>-644.179103772131 -48.6196783718444 -93.0626284713576</f>
        <v>-785.86141061533306</v>
      </c>
      <c r="W155" t="s">
        <v>2713</v>
      </c>
      <c r="X155" t="s">
        <v>2714</v>
      </c>
      <c r="Y155" t="s">
        <v>2715</v>
      </c>
    </row>
    <row r="156" spans="1:25" x14ac:dyDescent="0.3">
      <c r="A156">
        <v>7750</v>
      </c>
      <c r="B156" t="s">
        <v>2716</v>
      </c>
      <c r="C156" t="s">
        <v>2717</v>
      </c>
      <c r="D156" t="s">
        <v>2718</v>
      </c>
      <c r="E156" t="s">
        <v>2719</v>
      </c>
      <c r="F156" t="s">
        <v>2720</v>
      </c>
      <c r="G156" t="s">
        <v>2721</v>
      </c>
      <c r="H156" t="s">
        <v>2722</v>
      </c>
      <c r="I156" t="s">
        <v>2723</v>
      </c>
      <c r="J156" t="s">
        <v>2724</v>
      </c>
      <c r="K156" t="s">
        <v>2725</v>
      </c>
      <c r="L156" t="s">
        <v>2726</v>
      </c>
      <c r="M156" t="s">
        <v>2727</v>
      </c>
      <c r="N156" t="s">
        <v>2728</v>
      </c>
      <c r="O156">
        <f>-696.355774175893 -144.119056155344 -505.563197567922</f>
        <v>-1346.0380278991588</v>
      </c>
      <c r="P156">
        <f>-734.301963070181 -181.355380592964 -228.521434745022</f>
        <v>-1144.1787784081671</v>
      </c>
      <c r="Q156">
        <f>-534.059349713957 -65.7070993408745 -250.359742805808</f>
        <v>-850.12619186063944</v>
      </c>
      <c r="R156" t="s">
        <v>2729</v>
      </c>
      <c r="S156" t="s">
        <v>2730</v>
      </c>
      <c r="T156" t="s">
        <v>2731</v>
      </c>
      <c r="U156" t="s">
        <v>2732</v>
      </c>
      <c r="V156">
        <f>-645.650436613396 -34.4226932474764 -92.3200505009756</f>
        <v>-772.39318036184807</v>
      </c>
      <c r="W156" t="s">
        <v>2733</v>
      </c>
      <c r="X156" t="s">
        <v>2734</v>
      </c>
      <c r="Y156" t="s">
        <v>2735</v>
      </c>
    </row>
    <row r="157" spans="1:25" x14ac:dyDescent="0.3">
      <c r="A157">
        <v>7800</v>
      </c>
      <c r="B157" t="s">
        <v>2736</v>
      </c>
      <c r="C157" t="s">
        <v>2737</v>
      </c>
      <c r="D157" t="s">
        <v>2738</v>
      </c>
      <c r="E157" t="s">
        <v>2739</v>
      </c>
      <c r="F157" t="s">
        <v>2740</v>
      </c>
      <c r="G157" t="s">
        <v>2741</v>
      </c>
      <c r="H157" t="s">
        <v>2742</v>
      </c>
      <c r="I157" t="s">
        <v>2743</v>
      </c>
      <c r="J157" t="s">
        <v>2744</v>
      </c>
      <c r="K157" t="s">
        <v>2745</v>
      </c>
      <c r="L157" t="s">
        <v>2746</v>
      </c>
      <c r="M157" t="s">
        <v>2747</v>
      </c>
      <c r="N157" t="s">
        <v>2748</v>
      </c>
      <c r="O157">
        <f>-698.511938214669 -133.218807571193 -507.603533345904</f>
        <v>-1339.3342791317659</v>
      </c>
      <c r="P157">
        <f>-735.855837194164 -174.213075784584 -231.010834979468</f>
        <v>-1141.0797479582161</v>
      </c>
      <c r="Q157">
        <f>-535.310250711987 -58.895724952268 -251.793928637733</f>
        <v>-845.99990430198795</v>
      </c>
      <c r="R157" t="s">
        <v>2749</v>
      </c>
      <c r="S157" t="s">
        <v>2750</v>
      </c>
      <c r="T157" t="s">
        <v>2751</v>
      </c>
      <c r="U157" t="s">
        <v>2752</v>
      </c>
      <c r="V157">
        <f>-646.386721214349 -27.9472889298347 -91.8473606944165</f>
        <v>-766.18137083860017</v>
      </c>
      <c r="W157" t="s">
        <v>2753</v>
      </c>
      <c r="X157" t="s">
        <v>2754</v>
      </c>
      <c r="Y157" t="s">
        <v>2755</v>
      </c>
    </row>
    <row r="158" spans="1:25" x14ac:dyDescent="0.3">
      <c r="A158">
        <v>7850</v>
      </c>
      <c r="B158" t="s">
        <v>2756</v>
      </c>
      <c r="C158" t="s">
        <v>2757</v>
      </c>
      <c r="D158" t="s">
        <v>2758</v>
      </c>
      <c r="E158" t="s">
        <v>2759</v>
      </c>
      <c r="F158" t="s">
        <v>2760</v>
      </c>
      <c r="G158" t="s">
        <v>2761</v>
      </c>
      <c r="H158" t="s">
        <v>2762</v>
      </c>
      <c r="I158" t="s">
        <v>2763</v>
      </c>
      <c r="J158" t="s">
        <v>2764</v>
      </c>
      <c r="K158" t="s">
        <v>2765</v>
      </c>
      <c r="L158" t="s">
        <v>2766</v>
      </c>
      <c r="M158" t="s">
        <v>2767</v>
      </c>
      <c r="N158" t="s">
        <v>2768</v>
      </c>
      <c r="O158">
        <f>-703.145175065449 -112.844312262571 -511.343478748305</f>
        <v>-1327.332966076325</v>
      </c>
      <c r="P158">
        <f>-739.632197626844 -159.587211297848 -235.549412832716</f>
        <v>-1134.768821757408</v>
      </c>
      <c r="Q158">
        <f>-537.5606639693 -46.6192673218889 -254.3612338236</f>
        <v>-838.54116511478878</v>
      </c>
      <c r="R158" t="s">
        <v>2769</v>
      </c>
      <c r="S158" t="s">
        <v>2770</v>
      </c>
      <c r="T158" t="s">
        <v>2771</v>
      </c>
      <c r="U158" t="s">
        <v>2772</v>
      </c>
      <c r="V158">
        <f>-648.405876642871 -15.9640324280504 -91.0142487226722</f>
        <v>-755.38415779359354</v>
      </c>
      <c r="W158" t="s">
        <v>2773</v>
      </c>
      <c r="X158" t="s">
        <v>2774</v>
      </c>
      <c r="Y158" t="s">
        <v>2775</v>
      </c>
    </row>
    <row r="159" spans="1:25" x14ac:dyDescent="0.3">
      <c r="A159">
        <v>7900</v>
      </c>
      <c r="B159" t="s">
        <v>2776</v>
      </c>
      <c r="C159" t="s">
        <v>2777</v>
      </c>
      <c r="D159" t="s">
        <v>2778</v>
      </c>
      <c r="E159" t="s">
        <v>2779</v>
      </c>
      <c r="F159" t="s">
        <v>2780</v>
      </c>
      <c r="G159" t="s">
        <v>2781</v>
      </c>
      <c r="H159" t="s">
        <v>2782</v>
      </c>
      <c r="I159" t="s">
        <v>2783</v>
      </c>
      <c r="J159" t="s">
        <v>2784</v>
      </c>
      <c r="K159" t="s">
        <v>2785</v>
      </c>
      <c r="L159" t="s">
        <v>2786</v>
      </c>
      <c r="M159" t="s">
        <v>2787</v>
      </c>
      <c r="N159" t="s">
        <v>2788</v>
      </c>
      <c r="O159">
        <f>-706.17720249489 -104.111444319345 -513.096134430805</f>
        <v>-1323.3847812450399</v>
      </c>
      <c r="P159">
        <f>-742.736626656301 -152.499413641844 -237.595377017037</f>
        <v>-1132.8314173151821</v>
      </c>
      <c r="Q159">
        <f>-539.446782946552 -41.6321086792175 -255.767544044103</f>
        <v>-836.84643566987256</v>
      </c>
      <c r="R159" t="s">
        <v>2789</v>
      </c>
      <c r="S159" t="s">
        <v>2790</v>
      </c>
      <c r="T159" t="s">
        <v>2791</v>
      </c>
      <c r="U159" t="s">
        <v>2792</v>
      </c>
      <c r="V159">
        <f>-650.204543927609 -10.8504936263532 -90.735895972516</f>
        <v>-751.79093352647828</v>
      </c>
      <c r="W159" t="s">
        <v>2793</v>
      </c>
      <c r="X159" t="s">
        <v>2794</v>
      </c>
      <c r="Y159" t="s">
        <v>2795</v>
      </c>
    </row>
    <row r="160" spans="1:25" x14ac:dyDescent="0.3">
      <c r="A160">
        <v>7950</v>
      </c>
      <c r="B160" t="s">
        <v>2796</v>
      </c>
      <c r="C160" t="s">
        <v>2797</v>
      </c>
      <c r="D160" t="s">
        <v>2798</v>
      </c>
      <c r="E160" t="s">
        <v>2799</v>
      </c>
      <c r="F160" t="s">
        <v>2800</v>
      </c>
      <c r="G160" t="s">
        <v>2801</v>
      </c>
      <c r="H160" t="s">
        <v>2802</v>
      </c>
      <c r="I160" t="s">
        <v>2803</v>
      </c>
      <c r="J160" t="s">
        <v>2804</v>
      </c>
      <c r="K160" t="s">
        <v>2805</v>
      </c>
      <c r="L160" t="s">
        <v>2806</v>
      </c>
      <c r="M160" t="s">
        <v>2807</v>
      </c>
      <c r="N160" t="s">
        <v>2808</v>
      </c>
      <c r="O160">
        <f>-713.41923543485 -87.485325811348 -515.768946478888</f>
        <v>-1316.673507725086</v>
      </c>
      <c r="P160">
        <f>-750.266726258639 -137.341006695632 -240.568432449087</f>
        <v>-1128.176165403358</v>
      </c>
      <c r="Q160">
        <f>-544.165917379052 -31.6459762524505 -257.876102722215</f>
        <v>-833.68799635371749</v>
      </c>
      <c r="R160" t="s">
        <v>2809</v>
      </c>
      <c r="S160" t="s">
        <v>2810</v>
      </c>
      <c r="T160" t="s">
        <v>2811</v>
      </c>
      <c r="U160" t="s">
        <v>2812</v>
      </c>
      <c r="V160">
        <f>-655.454261843472 -1.40948152819146 -89.753862936083</f>
        <v>-746.61760630774643</v>
      </c>
      <c r="W160" t="s">
        <v>2813</v>
      </c>
      <c r="X160" t="s">
        <v>2814</v>
      </c>
      <c r="Y160" t="s">
        <v>2815</v>
      </c>
    </row>
    <row r="161" spans="1:25" x14ac:dyDescent="0.3">
      <c r="A161">
        <v>8000</v>
      </c>
      <c r="B161" t="s">
        <v>2816</v>
      </c>
      <c r="C161" t="s">
        <v>2817</v>
      </c>
      <c r="D161" t="s">
        <v>2818</v>
      </c>
      <c r="E161" t="s">
        <v>2819</v>
      </c>
      <c r="F161" t="s">
        <v>2820</v>
      </c>
      <c r="G161" t="s">
        <v>2821</v>
      </c>
      <c r="H161" t="s">
        <v>2822</v>
      </c>
      <c r="I161" t="s">
        <v>2823</v>
      </c>
      <c r="J161" t="s">
        <v>2824</v>
      </c>
      <c r="K161" t="s">
        <v>2825</v>
      </c>
      <c r="L161" t="s">
        <v>2826</v>
      </c>
      <c r="M161" t="s">
        <v>2827</v>
      </c>
      <c r="N161" t="s">
        <v>2828</v>
      </c>
      <c r="O161">
        <f>-716.067621563281 -79.0866714819197 -516.707257433557</f>
        <v>-1311.8615504787576</v>
      </c>
      <c r="P161">
        <f>-753.244047781131 -129.364029570762 -241.627785290197</f>
        <v>-1124.2358626420901</v>
      </c>
      <c r="Q161">
        <f>-545.863921871569 -26.1715599406266 -258.753509571295</f>
        <v>-830.78899138349061</v>
      </c>
      <c r="R161" t="s">
        <v>2829</v>
      </c>
      <c r="S161" t="s">
        <v>2830</v>
      </c>
      <c r="T161" t="s">
        <v>2831</v>
      </c>
      <c r="U161" t="s">
        <v>2832</v>
      </c>
      <c r="V161" t="s">
        <v>2833</v>
      </c>
      <c r="W161" t="s">
        <v>2834</v>
      </c>
      <c r="X161" t="s">
        <v>2835</v>
      </c>
      <c r="Y161" t="s">
        <v>2836</v>
      </c>
    </row>
    <row r="162" spans="1:25" x14ac:dyDescent="0.3">
      <c r="A162">
        <v>8050</v>
      </c>
      <c r="B162" t="s">
        <v>2837</v>
      </c>
      <c r="C162" t="s">
        <v>2838</v>
      </c>
      <c r="D162" t="s">
        <v>2839</v>
      </c>
      <c r="E162" t="s">
        <v>2840</v>
      </c>
      <c r="F162" t="s">
        <v>2841</v>
      </c>
      <c r="G162" t="s">
        <v>2842</v>
      </c>
      <c r="H162" t="s">
        <v>2843</v>
      </c>
      <c r="I162" t="s">
        <v>2844</v>
      </c>
      <c r="J162" t="s">
        <v>2845</v>
      </c>
      <c r="K162" t="s">
        <v>2846</v>
      </c>
      <c r="L162" t="s">
        <v>2847</v>
      </c>
      <c r="M162" t="s">
        <v>2848</v>
      </c>
      <c r="N162" t="s">
        <v>2849</v>
      </c>
      <c r="O162">
        <f>-713.92492876912 -49.9890489884733 -520.958378505111</f>
        <v>-1284.8723562627042</v>
      </c>
      <c r="P162">
        <f>-752.185907713432 -100.426500964342 -246.056905061999</f>
        <v>-1098.6693137397731</v>
      </c>
      <c r="Q162">
        <f>-542.904812549227 -1.05122417414236 -262.624990687837</f>
        <v>-806.58102741120638</v>
      </c>
      <c r="R162" t="s">
        <v>2850</v>
      </c>
      <c r="S162" t="s">
        <v>2851</v>
      </c>
      <c r="T162" t="s">
        <v>2852</v>
      </c>
      <c r="U162" t="s">
        <v>2853</v>
      </c>
      <c r="V162" t="s">
        <v>2854</v>
      </c>
      <c r="W162" t="s">
        <v>2855</v>
      </c>
      <c r="X162" t="s">
        <v>2856</v>
      </c>
      <c r="Y162" t="s">
        <v>2857</v>
      </c>
    </row>
    <row r="163" spans="1:25" x14ac:dyDescent="0.3">
      <c r="A163">
        <v>8100</v>
      </c>
      <c r="B163" t="s">
        <v>2858</v>
      </c>
      <c r="C163" t="s">
        <v>2859</v>
      </c>
      <c r="D163" t="s">
        <v>2860</v>
      </c>
      <c r="E163" t="s">
        <v>2861</v>
      </c>
      <c r="F163" t="s">
        <v>2862</v>
      </c>
      <c r="G163" t="s">
        <v>2863</v>
      </c>
      <c r="H163" t="s">
        <v>2864</v>
      </c>
      <c r="I163" t="s">
        <v>2865</v>
      </c>
      <c r="J163" t="s">
        <v>2866</v>
      </c>
      <c r="K163" t="s">
        <v>2867</v>
      </c>
      <c r="L163" t="s">
        <v>2868</v>
      </c>
      <c r="M163" t="s">
        <v>2869</v>
      </c>
      <c r="N163" t="s">
        <v>2870</v>
      </c>
      <c r="O163">
        <f>-714.451880683004 -39.3758504577381 -523.578901696835</f>
        <v>-1277.406632837577</v>
      </c>
      <c r="P163">
        <f>-754.165315291611 -88.8582071972003 -248.71010496499</f>
        <v>-1091.7336274538013</v>
      </c>
      <c r="Q163" t="s">
        <v>2871</v>
      </c>
      <c r="R163" t="s">
        <v>2872</v>
      </c>
      <c r="S163" t="s">
        <v>2873</v>
      </c>
      <c r="T163" t="s">
        <v>2874</v>
      </c>
      <c r="U163" t="s">
        <v>2875</v>
      </c>
      <c r="V163" t="s">
        <v>2876</v>
      </c>
      <c r="W163" t="s">
        <v>2877</v>
      </c>
      <c r="X163" t="s">
        <v>2878</v>
      </c>
      <c r="Y163" t="s">
        <v>2879</v>
      </c>
    </row>
    <row r="164" spans="1:25" x14ac:dyDescent="0.3">
      <c r="A164">
        <v>8150</v>
      </c>
      <c r="B164" t="s">
        <v>2880</v>
      </c>
      <c r="C164" t="s">
        <v>2881</v>
      </c>
      <c r="D164" t="s">
        <v>2882</v>
      </c>
      <c r="E164" t="s">
        <v>2883</v>
      </c>
      <c r="F164" t="s">
        <v>2884</v>
      </c>
      <c r="G164" t="s">
        <v>2885</v>
      </c>
      <c r="H164" t="s">
        <v>2886</v>
      </c>
      <c r="I164" t="s">
        <v>2887</v>
      </c>
      <c r="J164" t="s">
        <v>2888</v>
      </c>
      <c r="K164" t="s">
        <v>2889</v>
      </c>
      <c r="L164" t="s">
        <v>2890</v>
      </c>
      <c r="M164" t="s">
        <v>2891</v>
      </c>
      <c r="N164" t="s">
        <v>2892</v>
      </c>
      <c r="O164">
        <f>-718.634959995585 -28.5003979768326 -527.405815588768</f>
        <v>-1274.5411735611856</v>
      </c>
      <c r="P164">
        <f>-761.301191770845 -75.5289328059071 -252.548603351961</f>
        <v>-1089.378727928713</v>
      </c>
      <c r="Q164" t="s">
        <v>2893</v>
      </c>
      <c r="R164" t="s">
        <v>2894</v>
      </c>
      <c r="S164" t="s">
        <v>2895</v>
      </c>
      <c r="T164" t="s">
        <v>2896</v>
      </c>
      <c r="U164" t="s">
        <v>2897</v>
      </c>
      <c r="V164" t="s">
        <v>2898</v>
      </c>
      <c r="W164" t="s">
        <v>2899</v>
      </c>
      <c r="X164" t="s">
        <v>2900</v>
      </c>
      <c r="Y164" t="s">
        <v>2901</v>
      </c>
    </row>
    <row r="165" spans="1:25" x14ac:dyDescent="0.3">
      <c r="A165">
        <v>8200</v>
      </c>
      <c r="B165" t="s">
        <v>2902</v>
      </c>
      <c r="C165" t="s">
        <v>2903</v>
      </c>
      <c r="D165" t="s">
        <v>2904</v>
      </c>
      <c r="E165" t="s">
        <v>2905</v>
      </c>
      <c r="F165" t="s">
        <v>2906</v>
      </c>
      <c r="G165" t="s">
        <v>2907</v>
      </c>
      <c r="H165" t="s">
        <v>2908</v>
      </c>
      <c r="I165" t="s">
        <v>2909</v>
      </c>
      <c r="J165" t="s">
        <v>2910</v>
      </c>
      <c r="K165" t="s">
        <v>2911</v>
      </c>
      <c r="L165" t="s">
        <v>2912</v>
      </c>
      <c r="M165" t="s">
        <v>2913</v>
      </c>
      <c r="N165" t="s">
        <v>2914</v>
      </c>
      <c r="O165">
        <f>-719.685851655994 -25.4480918285049 -528.643427335739</f>
        <v>-1273.777370820238</v>
      </c>
      <c r="P165">
        <f>-764.042117952649 -71.6714784874362 -253.917259264127</f>
        <v>-1089.6308557042123</v>
      </c>
      <c r="Q165" t="s">
        <v>2915</v>
      </c>
      <c r="R165" t="s">
        <v>2916</v>
      </c>
      <c r="S165" t="s">
        <v>2917</v>
      </c>
      <c r="T165" t="s">
        <v>2918</v>
      </c>
      <c r="U165" t="s">
        <v>2919</v>
      </c>
      <c r="V165" t="s">
        <v>2920</v>
      </c>
      <c r="W165" t="s">
        <v>2921</v>
      </c>
      <c r="X165" t="s">
        <v>2922</v>
      </c>
      <c r="Y165" t="s">
        <v>2923</v>
      </c>
    </row>
    <row r="166" spans="1:25" x14ac:dyDescent="0.3">
      <c r="A166">
        <v>8250</v>
      </c>
      <c r="B166" t="s">
        <v>2924</v>
      </c>
      <c r="C166" t="s">
        <v>2925</v>
      </c>
      <c r="D166" t="s">
        <v>2926</v>
      </c>
      <c r="E166" t="s">
        <v>2927</v>
      </c>
      <c r="F166" t="s">
        <v>2928</v>
      </c>
      <c r="G166" t="s">
        <v>2929</v>
      </c>
      <c r="H166" t="s">
        <v>2930</v>
      </c>
      <c r="I166" t="s">
        <v>2931</v>
      </c>
      <c r="J166" t="s">
        <v>2932</v>
      </c>
      <c r="K166" t="s">
        <v>2933</v>
      </c>
      <c r="L166" t="s">
        <v>2934</v>
      </c>
      <c r="M166" t="s">
        <v>2935</v>
      </c>
      <c r="N166" t="s">
        <v>2936</v>
      </c>
      <c r="O166">
        <f>-717.572141444544 -21.3283538666847 -530.672445309586</f>
        <v>-1269.5729406208147</v>
      </c>
      <c r="P166">
        <f>-765.273496107348 -68.201007017401 -256.617371378872</f>
        <v>-1090.0918745036211</v>
      </c>
      <c r="Q166" t="s">
        <v>2937</v>
      </c>
      <c r="R166" t="s">
        <v>2938</v>
      </c>
      <c r="S166" t="s">
        <v>2939</v>
      </c>
      <c r="T166" t="s">
        <v>2940</v>
      </c>
      <c r="U166" t="s">
        <v>2941</v>
      </c>
      <c r="V166" t="s">
        <v>2942</v>
      </c>
      <c r="W166" t="s">
        <v>2943</v>
      </c>
      <c r="X166" t="s">
        <v>2944</v>
      </c>
      <c r="Y166" t="s">
        <v>2945</v>
      </c>
    </row>
    <row r="167" spans="1:25" x14ac:dyDescent="0.3">
      <c r="A167">
        <v>8300</v>
      </c>
      <c r="B167" t="s">
        <v>2946</v>
      </c>
      <c r="C167" t="s">
        <v>2947</v>
      </c>
      <c r="D167" t="s">
        <v>2948</v>
      </c>
      <c r="E167" t="s">
        <v>2949</v>
      </c>
      <c r="F167" t="s">
        <v>2950</v>
      </c>
      <c r="G167" t="s">
        <v>2951</v>
      </c>
      <c r="H167" t="s">
        <v>2952</v>
      </c>
      <c r="I167" t="s">
        <v>2953</v>
      </c>
      <c r="J167" t="s">
        <v>2954</v>
      </c>
      <c r="K167" t="s">
        <v>2955</v>
      </c>
      <c r="L167" t="s">
        <v>2956</v>
      </c>
      <c r="M167" t="s">
        <v>2957</v>
      </c>
      <c r="N167" t="s">
        <v>2958</v>
      </c>
      <c r="O167">
        <f>-714.187671220818 -20.548162744974 -530.976041829294</f>
        <v>-1265.7118757950859</v>
      </c>
      <c r="P167">
        <f>-763.036566603022 -68.5793919871871 -257.324205858059</f>
        <v>-1088.9401644482682</v>
      </c>
      <c r="Q167" t="s">
        <v>2959</v>
      </c>
      <c r="R167" t="s">
        <v>2960</v>
      </c>
      <c r="S167" t="s">
        <v>2961</v>
      </c>
      <c r="T167" t="s">
        <v>2962</v>
      </c>
      <c r="U167" t="s">
        <v>2963</v>
      </c>
      <c r="V167" t="s">
        <v>2964</v>
      </c>
      <c r="W167" t="s">
        <v>2965</v>
      </c>
      <c r="X167" t="s">
        <v>2966</v>
      </c>
      <c r="Y167" t="s">
        <v>2967</v>
      </c>
    </row>
    <row r="168" spans="1:25" x14ac:dyDescent="0.3">
      <c r="A168">
        <v>8350</v>
      </c>
      <c r="B168" t="s">
        <v>2968</v>
      </c>
      <c r="C168" t="s">
        <v>2969</v>
      </c>
      <c r="D168" t="s">
        <v>2970</v>
      </c>
      <c r="E168" t="s">
        <v>2971</v>
      </c>
      <c r="F168" t="s">
        <v>2972</v>
      </c>
      <c r="G168" t="s">
        <v>2973</v>
      </c>
      <c r="H168" t="s">
        <v>2974</v>
      </c>
      <c r="I168" t="s">
        <v>2975</v>
      </c>
      <c r="J168" t="s">
        <v>2976</v>
      </c>
      <c r="K168" t="s">
        <v>2977</v>
      </c>
      <c r="L168" t="s">
        <v>2978</v>
      </c>
      <c r="M168" t="s">
        <v>2979</v>
      </c>
      <c r="N168" t="s">
        <v>2980</v>
      </c>
      <c r="O168">
        <f>-709.617524240228 -20.6292317873324 -530.631834814678</f>
        <v>-1260.8785908422383</v>
      </c>
      <c r="P168">
        <f>-758.816258063735 -69.8553654892551 -257.255053569802</f>
        <v>-1085.9266771227919</v>
      </c>
      <c r="Q168" t="s">
        <v>2981</v>
      </c>
      <c r="R168" t="s">
        <v>2982</v>
      </c>
      <c r="S168" t="s">
        <v>2983</v>
      </c>
      <c r="T168" t="s">
        <v>2984</v>
      </c>
      <c r="U168" t="s">
        <v>2985</v>
      </c>
      <c r="V168" t="s">
        <v>2986</v>
      </c>
      <c r="W168" t="s">
        <v>2987</v>
      </c>
      <c r="X168" t="s">
        <v>2988</v>
      </c>
      <c r="Y168" t="s">
        <v>2989</v>
      </c>
    </row>
    <row r="169" spans="1:25" x14ac:dyDescent="0.3">
      <c r="A169">
        <v>8400</v>
      </c>
      <c r="B169" t="s">
        <v>2990</v>
      </c>
      <c r="C169" t="s">
        <v>2991</v>
      </c>
      <c r="D169" t="s">
        <v>2992</v>
      </c>
      <c r="E169" t="s">
        <v>2993</v>
      </c>
      <c r="F169" t="s">
        <v>2994</v>
      </c>
      <c r="G169" t="s">
        <v>2995</v>
      </c>
      <c r="H169" t="s">
        <v>2996</v>
      </c>
      <c r="I169" t="s">
        <v>2997</v>
      </c>
      <c r="J169" t="s">
        <v>2998</v>
      </c>
      <c r="K169" t="s">
        <v>2999</v>
      </c>
      <c r="L169" t="s">
        <v>3000</v>
      </c>
      <c r="M169" t="s">
        <v>3001</v>
      </c>
      <c r="N169" t="s">
        <v>3002</v>
      </c>
      <c r="O169">
        <f>-701.286615458967 -22.7513569876928 -528.985876372767</f>
        <v>-1253.0238488194268</v>
      </c>
      <c r="P169">
        <f>-747.711827729526 -73.3467241691992 -255.374216444575</f>
        <v>-1076.4327683433003</v>
      </c>
      <c r="Q169" t="s">
        <v>3003</v>
      </c>
      <c r="R169" t="s">
        <v>3004</v>
      </c>
      <c r="S169" t="s">
        <v>3005</v>
      </c>
      <c r="T169" t="s">
        <v>3006</v>
      </c>
      <c r="U169" t="s">
        <v>3007</v>
      </c>
      <c r="V169" t="s">
        <v>3008</v>
      </c>
      <c r="W169" t="s">
        <v>3009</v>
      </c>
      <c r="X169" t="s">
        <v>3010</v>
      </c>
      <c r="Y169" t="s">
        <v>3011</v>
      </c>
    </row>
    <row r="170" spans="1:25" x14ac:dyDescent="0.3">
      <c r="A170">
        <v>8450</v>
      </c>
      <c r="B170" t="s">
        <v>3012</v>
      </c>
      <c r="C170" t="s">
        <v>3013</v>
      </c>
      <c r="D170" t="s">
        <v>3014</v>
      </c>
      <c r="E170" t="s">
        <v>3015</v>
      </c>
      <c r="F170" t="s">
        <v>3016</v>
      </c>
      <c r="G170" t="s">
        <v>3017</v>
      </c>
      <c r="H170" t="s">
        <v>3018</v>
      </c>
      <c r="I170" t="s">
        <v>3019</v>
      </c>
      <c r="J170" t="s">
        <v>3020</v>
      </c>
      <c r="K170" t="s">
        <v>3021</v>
      </c>
      <c r="L170" t="s">
        <v>3022</v>
      </c>
      <c r="M170" t="s">
        <v>3023</v>
      </c>
      <c r="N170" t="s">
        <v>3024</v>
      </c>
      <c r="O170">
        <f>-695.894174501905 -26.5412583677216 -526.828150294469</f>
        <v>-1249.2635831640955</v>
      </c>
      <c r="P170">
        <f>-738.258384015832 -77.5132024624834 -252.628085592804</f>
        <v>-1068.3996720711193</v>
      </c>
      <c r="Q170" t="s">
        <v>3025</v>
      </c>
      <c r="R170" t="s">
        <v>3026</v>
      </c>
      <c r="S170" t="s">
        <v>3027</v>
      </c>
      <c r="T170" t="s">
        <v>3028</v>
      </c>
      <c r="U170" t="s">
        <v>3029</v>
      </c>
      <c r="V170" t="s">
        <v>3030</v>
      </c>
      <c r="W170" t="s">
        <v>3031</v>
      </c>
      <c r="X170" t="s">
        <v>3032</v>
      </c>
      <c r="Y170" t="s">
        <v>3033</v>
      </c>
    </row>
    <row r="171" spans="1:25" x14ac:dyDescent="0.3">
      <c r="A171">
        <v>8500</v>
      </c>
      <c r="B171" t="s">
        <v>3034</v>
      </c>
      <c r="C171" t="s">
        <v>3035</v>
      </c>
      <c r="D171" t="s">
        <v>3036</v>
      </c>
      <c r="E171" t="s">
        <v>3037</v>
      </c>
      <c r="F171" t="s">
        <v>3038</v>
      </c>
      <c r="G171" t="s">
        <v>3039</v>
      </c>
      <c r="H171" t="s">
        <v>3040</v>
      </c>
      <c r="I171" t="s">
        <v>3041</v>
      </c>
      <c r="J171" t="s">
        <v>3042</v>
      </c>
      <c r="K171" t="s">
        <v>3043</v>
      </c>
      <c r="L171" t="s">
        <v>3044</v>
      </c>
      <c r="M171" t="s">
        <v>3045</v>
      </c>
      <c r="N171" t="s">
        <v>3046</v>
      </c>
      <c r="O171">
        <f>-692.907842676851 -29.8024501908635 -525.303385786015</f>
        <v>-1248.0136786537296</v>
      </c>
      <c r="P171">
        <f>-733.73842143976 -80.0646007190608 -250.73988354956</f>
        <v>-1064.5429057083809</v>
      </c>
      <c r="Q171" t="s">
        <v>3047</v>
      </c>
      <c r="R171" t="s">
        <v>3048</v>
      </c>
      <c r="S171" t="s">
        <v>3049</v>
      </c>
      <c r="T171" t="s">
        <v>3050</v>
      </c>
      <c r="U171" t="s">
        <v>3051</v>
      </c>
      <c r="V171" t="s">
        <v>3052</v>
      </c>
      <c r="W171" t="s">
        <v>3053</v>
      </c>
      <c r="X171" t="s">
        <v>3054</v>
      </c>
      <c r="Y171" t="s">
        <v>3055</v>
      </c>
    </row>
    <row r="172" spans="1:25" x14ac:dyDescent="0.3">
      <c r="A172">
        <v>8550</v>
      </c>
      <c r="B172" t="s">
        <v>3056</v>
      </c>
      <c r="C172" t="s">
        <v>3057</v>
      </c>
      <c r="D172" t="s">
        <v>3058</v>
      </c>
      <c r="E172" t="s">
        <v>3059</v>
      </c>
      <c r="F172" t="s">
        <v>3060</v>
      </c>
      <c r="G172" t="s">
        <v>3061</v>
      </c>
      <c r="H172" t="s">
        <v>3062</v>
      </c>
      <c r="I172" t="s">
        <v>3063</v>
      </c>
      <c r="J172" t="s">
        <v>3064</v>
      </c>
      <c r="K172" t="s">
        <v>3065</v>
      </c>
      <c r="L172" t="s">
        <v>3066</v>
      </c>
      <c r="M172" t="s">
        <v>3067</v>
      </c>
      <c r="N172" t="s">
        <v>3068</v>
      </c>
      <c r="O172">
        <f>-688.783307246223 -34.3721273308947 -522.638802293691</f>
        <v>-1245.7942368708086</v>
      </c>
      <c r="P172">
        <f>-725.337626545165 -81.8739696840441 -246.983303795492</f>
        <v>-1054.1949000247012</v>
      </c>
      <c r="Q172" t="s">
        <v>3069</v>
      </c>
      <c r="R172" t="s">
        <v>3070</v>
      </c>
      <c r="S172" t="s">
        <v>3071</v>
      </c>
      <c r="T172" t="s">
        <v>3072</v>
      </c>
      <c r="U172" t="s">
        <v>3073</v>
      </c>
      <c r="V172" t="s">
        <v>3074</v>
      </c>
      <c r="W172" t="s">
        <v>3075</v>
      </c>
      <c r="X172" t="s">
        <v>3076</v>
      </c>
      <c r="Y172" t="s">
        <v>3077</v>
      </c>
    </row>
    <row r="173" spans="1:25" x14ac:dyDescent="0.3">
      <c r="A173">
        <v>8600</v>
      </c>
      <c r="B173" t="s">
        <v>3078</v>
      </c>
      <c r="C173" t="s">
        <v>3079</v>
      </c>
      <c r="D173" t="s">
        <v>3080</v>
      </c>
      <c r="E173" t="s">
        <v>3081</v>
      </c>
      <c r="F173" t="s">
        <v>3082</v>
      </c>
      <c r="G173" t="s">
        <v>3083</v>
      </c>
      <c r="H173" t="s">
        <v>3084</v>
      </c>
      <c r="I173" t="s">
        <v>3085</v>
      </c>
      <c r="J173" t="s">
        <v>3086</v>
      </c>
      <c r="K173" t="s">
        <v>3087</v>
      </c>
      <c r="L173" t="s">
        <v>3088</v>
      </c>
      <c r="M173" t="s">
        <v>3089</v>
      </c>
      <c r="N173" t="s">
        <v>3090</v>
      </c>
      <c r="O173">
        <f>-683.888524626251 -38.7469254824123 -519.862816435655</f>
        <v>-1242.4982665443181</v>
      </c>
      <c r="P173">
        <f>-715.292334209651 -84.6759841604126 -243.307360480548</f>
        <v>-1043.2756788506115</v>
      </c>
      <c r="Q173" t="s">
        <v>3091</v>
      </c>
      <c r="R173" t="s">
        <v>3092</v>
      </c>
      <c r="S173" t="s">
        <v>3093</v>
      </c>
      <c r="T173" t="s">
        <v>3094</v>
      </c>
      <c r="U173" t="s">
        <v>3095</v>
      </c>
      <c r="V173" t="s">
        <v>3096</v>
      </c>
      <c r="W173" t="s">
        <v>3097</v>
      </c>
      <c r="X173" t="s">
        <v>3098</v>
      </c>
      <c r="Y173" t="s">
        <v>3099</v>
      </c>
    </row>
    <row r="174" spans="1:25" x14ac:dyDescent="0.3">
      <c r="A174">
        <v>8650</v>
      </c>
      <c r="B174" t="s">
        <v>3100</v>
      </c>
      <c r="C174" t="s">
        <v>3101</v>
      </c>
      <c r="D174" t="s">
        <v>3102</v>
      </c>
      <c r="E174" t="s">
        <v>3103</v>
      </c>
      <c r="F174" t="s">
        <v>3104</v>
      </c>
      <c r="G174" t="s">
        <v>3105</v>
      </c>
      <c r="H174" t="s">
        <v>3106</v>
      </c>
      <c r="I174" t="s">
        <v>3107</v>
      </c>
      <c r="J174" t="s">
        <v>3108</v>
      </c>
      <c r="K174" t="s">
        <v>3109</v>
      </c>
      <c r="L174" t="s">
        <v>3110</v>
      </c>
      <c r="M174" t="s">
        <v>3111</v>
      </c>
      <c r="N174" t="s">
        <v>3112</v>
      </c>
      <c r="O174">
        <f>-680.544451019891 -41.1556186573218 -518.399465350283</f>
        <v>-1240.0995350274957</v>
      </c>
      <c r="P174">
        <f>-708.845926659886 -87.1750532769668 -241.524282834693</f>
        <v>-1037.5452627715458</v>
      </c>
      <c r="Q174" t="s">
        <v>3113</v>
      </c>
      <c r="R174" t="s">
        <v>3114</v>
      </c>
      <c r="S174" t="s">
        <v>3115</v>
      </c>
      <c r="T174" t="s">
        <v>3116</v>
      </c>
      <c r="U174" t="s">
        <v>3117</v>
      </c>
      <c r="V174" t="s">
        <v>3118</v>
      </c>
      <c r="W174" t="s">
        <v>3119</v>
      </c>
      <c r="X174" t="s">
        <v>3120</v>
      </c>
      <c r="Y174" t="s">
        <v>3121</v>
      </c>
    </row>
    <row r="175" spans="1:25" x14ac:dyDescent="0.3">
      <c r="A175">
        <v>8700</v>
      </c>
      <c r="B175" t="s">
        <v>3122</v>
      </c>
      <c r="C175" t="s">
        <v>3123</v>
      </c>
      <c r="D175" t="s">
        <v>3124</v>
      </c>
      <c r="E175" t="s">
        <v>3125</v>
      </c>
      <c r="F175" t="s">
        <v>3126</v>
      </c>
      <c r="G175" t="s">
        <v>3127</v>
      </c>
      <c r="H175" t="s">
        <v>3128</v>
      </c>
      <c r="I175" t="s">
        <v>3129</v>
      </c>
      <c r="J175" t="s">
        <v>3130</v>
      </c>
      <c r="K175" t="s">
        <v>3131</v>
      </c>
      <c r="L175" t="s">
        <v>3132</v>
      </c>
      <c r="M175" t="s">
        <v>3133</v>
      </c>
      <c r="N175" t="s">
        <v>3134</v>
      </c>
      <c r="O175">
        <f>-677.12876118112 -43.5466306754508 -516.795607668983</f>
        <v>-1237.4709995255539</v>
      </c>
      <c r="P175">
        <f>-701.162752954536 -90.0897073271788 -239.604810250794</f>
        <v>-1030.8572705325087</v>
      </c>
      <c r="Q175" t="s">
        <v>3135</v>
      </c>
      <c r="R175" t="s">
        <v>3136</v>
      </c>
      <c r="S175" t="s">
        <v>3137</v>
      </c>
      <c r="T175" t="s">
        <v>3138</v>
      </c>
      <c r="U175" t="s">
        <v>3139</v>
      </c>
      <c r="V175" t="s">
        <v>3140</v>
      </c>
      <c r="W175" t="s">
        <v>3141</v>
      </c>
      <c r="X175" t="s">
        <v>3142</v>
      </c>
      <c r="Y175" t="s">
        <v>3143</v>
      </c>
    </row>
    <row r="176" spans="1:25" x14ac:dyDescent="0.3">
      <c r="A176">
        <v>8750</v>
      </c>
      <c r="B176" t="s">
        <v>3144</v>
      </c>
      <c r="C176" t="s">
        <v>3145</v>
      </c>
      <c r="D176" t="s">
        <v>3146</v>
      </c>
      <c r="E176" t="s">
        <v>3147</v>
      </c>
      <c r="F176" t="s">
        <v>3148</v>
      </c>
      <c r="G176" t="s">
        <v>3149</v>
      </c>
      <c r="H176" t="s">
        <v>3150</v>
      </c>
      <c r="I176" t="s">
        <v>3151</v>
      </c>
      <c r="J176" t="s">
        <v>3152</v>
      </c>
      <c r="K176" t="s">
        <v>3153</v>
      </c>
      <c r="L176" t="s">
        <v>3154</v>
      </c>
      <c r="M176" t="s">
        <v>3155</v>
      </c>
      <c r="N176" t="s">
        <v>3156</v>
      </c>
      <c r="O176">
        <f>-672.219307100444 -48.706381338355 -513.935605126085</f>
        <v>-1234.8612935648839</v>
      </c>
      <c r="P176">
        <f>-682.383544475968 -97.0654351114642 -236.200705691839</f>
        <v>-1015.6496852792714</v>
      </c>
      <c r="Q176" t="s">
        <v>3157</v>
      </c>
      <c r="R176" t="s">
        <v>3158</v>
      </c>
      <c r="S176" t="s">
        <v>3159</v>
      </c>
      <c r="T176" t="s">
        <v>3160</v>
      </c>
      <c r="U176" t="s">
        <v>3161</v>
      </c>
      <c r="V176" t="s">
        <v>3162</v>
      </c>
      <c r="W176" t="s">
        <v>3163</v>
      </c>
      <c r="X176" t="s">
        <v>3164</v>
      </c>
      <c r="Y176" t="s">
        <v>3165</v>
      </c>
    </row>
    <row r="177" spans="1:25" x14ac:dyDescent="0.3">
      <c r="A177">
        <v>8800</v>
      </c>
      <c r="B177" t="s">
        <v>3166</v>
      </c>
      <c r="C177" t="s">
        <v>3167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3174</v>
      </c>
      <c r="K177" t="s">
        <v>3175</v>
      </c>
      <c r="L177" t="s">
        <v>3176</v>
      </c>
      <c r="M177" t="s">
        <v>3177</v>
      </c>
      <c r="N177" t="s">
        <v>3178</v>
      </c>
      <c r="O177">
        <f>-670.669445202829 -51.0183021038047 -512.968946169051</f>
        <v>-1234.6566934756847</v>
      </c>
      <c r="P177">
        <f>-672.041139164123 -99.4083307566295 -235.056930797591</f>
        <v>-1006.5064007183436</v>
      </c>
      <c r="Q177" t="s">
        <v>3179</v>
      </c>
      <c r="R177" t="s">
        <v>3180</v>
      </c>
      <c r="S177" t="s">
        <v>3181</v>
      </c>
      <c r="T177" t="s">
        <v>3182</v>
      </c>
      <c r="U177" t="s">
        <v>3183</v>
      </c>
      <c r="V177" t="s">
        <v>3184</v>
      </c>
      <c r="W177" t="s">
        <v>3185</v>
      </c>
      <c r="X177" t="s">
        <v>3186</v>
      </c>
      <c r="Y177" t="s">
        <v>3187</v>
      </c>
    </row>
    <row r="178" spans="1:25" x14ac:dyDescent="0.3">
      <c r="A178">
        <v>8850</v>
      </c>
      <c r="B178" t="s">
        <v>3188</v>
      </c>
      <c r="C178" t="s">
        <v>3189</v>
      </c>
      <c r="D178" t="s">
        <v>3190</v>
      </c>
      <c r="E178" t="s">
        <v>3191</v>
      </c>
      <c r="F178" t="s">
        <v>3192</v>
      </c>
      <c r="G178" t="s">
        <v>3193</v>
      </c>
      <c r="H178" t="s">
        <v>3194</v>
      </c>
      <c r="I178" t="s">
        <v>3195</v>
      </c>
      <c r="J178" t="s">
        <v>3196</v>
      </c>
      <c r="K178" t="s">
        <v>3197</v>
      </c>
      <c r="L178" t="s">
        <v>3198</v>
      </c>
      <c r="M178" t="s">
        <v>3199</v>
      </c>
      <c r="N178" t="s">
        <v>3200</v>
      </c>
      <c r="O178">
        <f>-666.698869142877 -55.4115198166858 -511.098079157472</f>
        <v>-1233.2084681170347</v>
      </c>
      <c r="P178">
        <f>-649.84005159703 -100.747086382846 -233.178857431788</f>
        <v>-983.76599541166388</v>
      </c>
      <c r="Q178" t="s">
        <v>3201</v>
      </c>
      <c r="R178" t="s">
        <v>3202</v>
      </c>
      <c r="S178" t="s">
        <v>3203</v>
      </c>
      <c r="T178" t="s">
        <v>3204</v>
      </c>
      <c r="U178" t="s">
        <v>3205</v>
      </c>
      <c r="V178" t="s">
        <v>3206</v>
      </c>
      <c r="W178" t="s">
        <v>3207</v>
      </c>
      <c r="X178" t="s">
        <v>3208</v>
      </c>
      <c r="Y178" t="s">
        <v>3209</v>
      </c>
    </row>
    <row r="179" spans="1:25" x14ac:dyDescent="0.3">
      <c r="A179">
        <v>8900</v>
      </c>
      <c r="B179" t="s">
        <v>3210</v>
      </c>
      <c r="C179" t="s">
        <v>3211</v>
      </c>
      <c r="D179" t="s">
        <v>3212</v>
      </c>
      <c r="E179" t="s">
        <v>3213</v>
      </c>
      <c r="F179" t="s">
        <v>3214</v>
      </c>
      <c r="G179" t="s">
        <v>3215</v>
      </c>
      <c r="H179" t="s">
        <v>3216</v>
      </c>
      <c r="I179" t="s">
        <v>3217</v>
      </c>
      <c r="J179" t="s">
        <v>3218</v>
      </c>
      <c r="K179" t="s">
        <v>3219</v>
      </c>
      <c r="L179" t="s">
        <v>3220</v>
      </c>
      <c r="M179" t="s">
        <v>3221</v>
      </c>
      <c r="N179" t="s">
        <v>3222</v>
      </c>
      <c r="O179">
        <f>-664.255190707018 -57.4356958959086 -510.059591623393</f>
        <v>-1231.7504782263195</v>
      </c>
      <c r="P179">
        <f>-638.798464277314 -99.9682982475513 -232.352103707944</f>
        <v>-971.1188662328093</v>
      </c>
      <c r="Q179" t="s">
        <v>3223</v>
      </c>
      <c r="R179" t="s">
        <v>3224</v>
      </c>
      <c r="S179" t="s">
        <v>3225</v>
      </c>
      <c r="T179" t="s">
        <v>3226</v>
      </c>
      <c r="U179" t="s">
        <v>3227</v>
      </c>
      <c r="V179" t="s">
        <v>3228</v>
      </c>
      <c r="W179" t="s">
        <v>3229</v>
      </c>
      <c r="X179" t="s">
        <v>3230</v>
      </c>
      <c r="Y179" t="s">
        <v>3231</v>
      </c>
    </row>
    <row r="180" spans="1:25" x14ac:dyDescent="0.3">
      <c r="A180">
        <v>8950</v>
      </c>
      <c r="B180" t="s">
        <v>3232</v>
      </c>
      <c r="C180" t="s">
        <v>3233</v>
      </c>
      <c r="D180" t="s">
        <v>3234</v>
      </c>
      <c r="E180" t="s">
        <v>3235</v>
      </c>
      <c r="F180" t="s">
        <v>3236</v>
      </c>
      <c r="G180" t="s">
        <v>3237</v>
      </c>
      <c r="H180" t="s">
        <v>3238</v>
      </c>
      <c r="I180" t="s">
        <v>3239</v>
      </c>
      <c r="J180" t="s">
        <v>3240</v>
      </c>
      <c r="K180" t="s">
        <v>3241</v>
      </c>
      <c r="L180" t="s">
        <v>3242</v>
      </c>
      <c r="M180" t="s">
        <v>3243</v>
      </c>
      <c r="N180" t="s">
        <v>3244</v>
      </c>
      <c r="O180">
        <f>-659.405104862763 -60.5823817780265 -507.839114398009</f>
        <v>-1227.8266010387983</v>
      </c>
      <c r="P180">
        <f>-618.920512181703 -96.8485238416138 -231.028175397267</f>
        <v>-946.79721142058372</v>
      </c>
      <c r="Q180" t="s">
        <v>3245</v>
      </c>
      <c r="R180" t="s">
        <v>3246</v>
      </c>
      <c r="S180" t="s">
        <v>3247</v>
      </c>
      <c r="T180" t="s">
        <v>3248</v>
      </c>
      <c r="U180" t="s">
        <v>3249</v>
      </c>
      <c r="V180" t="s">
        <v>3250</v>
      </c>
      <c r="W180" t="s">
        <v>3251</v>
      </c>
      <c r="X180" t="s">
        <v>3252</v>
      </c>
      <c r="Y180" t="s">
        <v>3253</v>
      </c>
    </row>
    <row r="181" spans="1:25" x14ac:dyDescent="0.3">
      <c r="A181">
        <v>9000</v>
      </c>
      <c r="B181" t="s">
        <v>3254</v>
      </c>
      <c r="C181" t="s">
        <v>3255</v>
      </c>
      <c r="D181" t="s">
        <v>3256</v>
      </c>
      <c r="E181" t="s">
        <v>3257</v>
      </c>
      <c r="F181" t="s">
        <v>3258</v>
      </c>
      <c r="G181" t="s">
        <v>3259</v>
      </c>
      <c r="H181" t="s">
        <v>3260</v>
      </c>
      <c r="I181" t="s">
        <v>3261</v>
      </c>
      <c r="J181" t="s">
        <v>3262</v>
      </c>
      <c r="K181" t="s">
        <v>3263</v>
      </c>
      <c r="L181" t="s">
        <v>3264</v>
      </c>
      <c r="M181" t="s">
        <v>3265</v>
      </c>
      <c r="N181" t="s">
        <v>3266</v>
      </c>
      <c r="O181">
        <f>-657.04837283871 -62.143509188199 -506.757332331047</f>
        <v>-1225.949214357956</v>
      </c>
      <c r="P181">
        <f>-611.223148446219 -95.2474232267571 -230.38296935564</f>
        <v>-936.85354102861606</v>
      </c>
      <c r="Q181" t="s">
        <v>3267</v>
      </c>
      <c r="R181" t="s">
        <v>3268</v>
      </c>
      <c r="S181" t="s">
        <v>3269</v>
      </c>
      <c r="T181" t="s">
        <v>3270</v>
      </c>
      <c r="U181" t="s">
        <v>3271</v>
      </c>
      <c r="V181" t="s">
        <v>3272</v>
      </c>
      <c r="W181" t="s">
        <v>3273</v>
      </c>
      <c r="X181" t="s">
        <v>3274</v>
      </c>
      <c r="Y181" t="s">
        <v>3275</v>
      </c>
    </row>
    <row r="182" spans="1:25" x14ac:dyDescent="0.3">
      <c r="A182">
        <v>9050</v>
      </c>
      <c r="B182" t="s">
        <v>3276</v>
      </c>
      <c r="C182" t="s">
        <v>3277</v>
      </c>
      <c r="D182" t="s">
        <v>3278</v>
      </c>
      <c r="E182" t="s">
        <v>3279</v>
      </c>
      <c r="F182" t="s">
        <v>3280</v>
      </c>
      <c r="G182" t="s">
        <v>3281</v>
      </c>
      <c r="H182" t="s">
        <v>3282</v>
      </c>
      <c r="I182" t="s">
        <v>3283</v>
      </c>
      <c r="J182" t="s">
        <v>3284</v>
      </c>
      <c r="K182" t="s">
        <v>3285</v>
      </c>
      <c r="L182" t="s">
        <v>3286</v>
      </c>
      <c r="M182" t="s">
        <v>3287</v>
      </c>
      <c r="N182" t="s">
        <v>3288</v>
      </c>
      <c r="O182">
        <f>-651.669628239031 -64.6275691358162 -504.976534454962</f>
        <v>-1221.2737318298091</v>
      </c>
      <c r="P182">
        <f>-600.091160034885 -92.2926437288297 -229.018450423546</f>
        <v>-921.40225418726072</v>
      </c>
      <c r="Q182" t="s">
        <v>3289</v>
      </c>
      <c r="R182" t="s">
        <v>3290</v>
      </c>
      <c r="S182" t="s">
        <v>3291</v>
      </c>
      <c r="T182" t="s">
        <v>3292</v>
      </c>
      <c r="U182" t="s">
        <v>3293</v>
      </c>
      <c r="V182" t="s">
        <v>3294</v>
      </c>
      <c r="W182" t="s">
        <v>3295</v>
      </c>
      <c r="X182" t="s">
        <v>3296</v>
      </c>
      <c r="Y182" t="s">
        <v>3297</v>
      </c>
    </row>
    <row r="183" spans="1:25" x14ac:dyDescent="0.3">
      <c r="A183">
        <v>9100</v>
      </c>
      <c r="B183" t="s">
        <v>3298</v>
      </c>
      <c r="C183" t="s">
        <v>3299</v>
      </c>
      <c r="D183" t="s">
        <v>3300</v>
      </c>
      <c r="E183" t="s">
        <v>3301</v>
      </c>
      <c r="F183" t="s">
        <v>3302</v>
      </c>
      <c r="G183" t="s">
        <v>3303</v>
      </c>
      <c r="H183" t="s">
        <v>3304</v>
      </c>
      <c r="I183" t="s">
        <v>3305</v>
      </c>
      <c r="J183" t="s">
        <v>3306</v>
      </c>
      <c r="K183" t="s">
        <v>3307</v>
      </c>
      <c r="L183" t="s">
        <v>3308</v>
      </c>
      <c r="M183" t="s">
        <v>3309</v>
      </c>
      <c r="N183" t="s">
        <v>3310</v>
      </c>
      <c r="O183">
        <f>-646.280305413559 -66.1779332493645 -503.751976179318</f>
        <v>-1216.2102148422414</v>
      </c>
      <c r="P183">
        <f>-593.823922948384 -91.6562847274533 -227.748683715594</f>
        <v>-913.22889139143138</v>
      </c>
      <c r="Q183" t="s">
        <v>3311</v>
      </c>
      <c r="R183" t="s">
        <v>3312</v>
      </c>
      <c r="S183" t="s">
        <v>3313</v>
      </c>
      <c r="T183" t="s">
        <v>3314</v>
      </c>
      <c r="U183" t="s">
        <v>3315</v>
      </c>
      <c r="V183" t="s">
        <v>3316</v>
      </c>
      <c r="W183" t="s">
        <v>3317</v>
      </c>
      <c r="X183" t="s">
        <v>3318</v>
      </c>
      <c r="Y183" t="s">
        <v>3319</v>
      </c>
    </row>
    <row r="184" spans="1:25" x14ac:dyDescent="0.3">
      <c r="A184">
        <v>9150</v>
      </c>
      <c r="B184" t="s">
        <v>3320</v>
      </c>
      <c r="C184" t="s">
        <v>3321</v>
      </c>
      <c r="D184" t="s">
        <v>3322</v>
      </c>
      <c r="E184" t="s">
        <v>3323</v>
      </c>
      <c r="F184" t="s">
        <v>3324</v>
      </c>
      <c r="G184" t="s">
        <v>3325</v>
      </c>
      <c r="H184" t="s">
        <v>3326</v>
      </c>
      <c r="I184" t="s">
        <v>3327</v>
      </c>
      <c r="J184" t="s">
        <v>3328</v>
      </c>
      <c r="K184" t="s">
        <v>3329</v>
      </c>
      <c r="L184" t="s">
        <v>3330</v>
      </c>
      <c r="M184" t="s">
        <v>3331</v>
      </c>
      <c r="N184" t="s">
        <v>3332</v>
      </c>
      <c r="O184">
        <f>-643.880531338028 -66.8595778204713 -503.336207663577</f>
        <v>-1214.0763168220763</v>
      </c>
      <c r="P184">
        <f>-591.701260992112 -92.4395325749451 -227.289962203603</f>
        <v>-911.4307557706602</v>
      </c>
      <c r="Q184" t="s">
        <v>3333</v>
      </c>
      <c r="R184" t="s">
        <v>3334</v>
      </c>
      <c r="S184" t="s">
        <v>3335</v>
      </c>
      <c r="T184" t="s">
        <v>3336</v>
      </c>
      <c r="U184" t="s">
        <v>3337</v>
      </c>
      <c r="V184" t="s">
        <v>3338</v>
      </c>
      <c r="W184" t="s">
        <v>3339</v>
      </c>
      <c r="X184" t="s">
        <v>3340</v>
      </c>
      <c r="Y184" t="s">
        <v>3341</v>
      </c>
    </row>
    <row r="185" spans="1:25" x14ac:dyDescent="0.3">
      <c r="A185">
        <v>9200</v>
      </c>
      <c r="B185" t="s">
        <v>3342</v>
      </c>
      <c r="C185" t="s">
        <v>3343</v>
      </c>
      <c r="D185" t="s">
        <v>3344</v>
      </c>
      <c r="E185" t="s">
        <v>3345</v>
      </c>
      <c r="F185" t="s">
        <v>3346</v>
      </c>
      <c r="G185" t="s">
        <v>3347</v>
      </c>
      <c r="H185" t="s">
        <v>3348</v>
      </c>
      <c r="I185" t="s">
        <v>3349</v>
      </c>
      <c r="J185" t="s">
        <v>3350</v>
      </c>
      <c r="K185" t="s">
        <v>3351</v>
      </c>
      <c r="L185" t="s">
        <v>3352</v>
      </c>
      <c r="M185" t="s">
        <v>3353</v>
      </c>
      <c r="N185" t="s">
        <v>3354</v>
      </c>
      <c r="O185">
        <f>-642.050146302099 -67.6768233094372 -502.877317437456</f>
        <v>-1212.6042870489923</v>
      </c>
      <c r="P185">
        <f>-590.2956636036 -93.599832303144 -226.782929177436</f>
        <v>-910.67842508418005</v>
      </c>
      <c r="Q185" t="s">
        <v>3355</v>
      </c>
      <c r="R185" t="s">
        <v>3356</v>
      </c>
      <c r="S185" t="s">
        <v>3357</v>
      </c>
      <c r="T185" t="s">
        <v>3358</v>
      </c>
      <c r="U185" t="s">
        <v>3359</v>
      </c>
      <c r="V185" t="s">
        <v>3360</v>
      </c>
      <c r="W185" t="s">
        <v>3361</v>
      </c>
      <c r="X185" t="s">
        <v>3362</v>
      </c>
      <c r="Y185" t="s">
        <v>3363</v>
      </c>
    </row>
    <row r="186" spans="1:25" x14ac:dyDescent="0.3">
      <c r="A186">
        <v>9250</v>
      </c>
      <c r="B186" t="s">
        <v>3364</v>
      </c>
      <c r="C186" t="s">
        <v>3365</v>
      </c>
      <c r="D186" t="s">
        <v>3366</v>
      </c>
      <c r="E186" t="s">
        <v>3367</v>
      </c>
      <c r="F186" t="s">
        <v>3368</v>
      </c>
      <c r="G186" t="s">
        <v>3369</v>
      </c>
      <c r="H186" t="s">
        <v>3370</v>
      </c>
      <c r="I186" t="s">
        <v>3371</v>
      </c>
      <c r="J186" t="s">
        <v>3372</v>
      </c>
      <c r="K186" t="s">
        <v>3373</v>
      </c>
      <c r="L186" t="s">
        <v>3374</v>
      </c>
      <c r="M186" t="s">
        <v>3375</v>
      </c>
      <c r="N186" t="s">
        <v>3376</v>
      </c>
      <c r="O186">
        <f>-639.547677862595 -69.7975795934581 -501.899494834288</f>
        <v>-1211.2447522903412</v>
      </c>
      <c r="P186">
        <f>-589.744131495912 -96.1551034244862 -225.487708755472</f>
        <v>-911.38694367587027</v>
      </c>
      <c r="Q186" t="s">
        <v>3377</v>
      </c>
      <c r="R186" t="s">
        <v>3378</v>
      </c>
      <c r="S186" t="s">
        <v>3379</v>
      </c>
      <c r="T186" t="s">
        <v>3380</v>
      </c>
      <c r="U186" t="s">
        <v>3381</v>
      </c>
      <c r="V186" t="s">
        <v>3382</v>
      </c>
      <c r="W186" t="s">
        <v>3383</v>
      </c>
      <c r="X186" t="s">
        <v>3384</v>
      </c>
      <c r="Y186" t="s">
        <v>3385</v>
      </c>
    </row>
    <row r="187" spans="1:25" x14ac:dyDescent="0.3">
      <c r="A187">
        <v>9300</v>
      </c>
      <c r="B187" t="s">
        <v>3386</v>
      </c>
      <c r="C187" t="s">
        <v>3387</v>
      </c>
      <c r="D187" t="s">
        <v>3388</v>
      </c>
      <c r="E187" t="s">
        <v>3389</v>
      </c>
      <c r="F187" t="s">
        <v>3390</v>
      </c>
      <c r="G187" t="s">
        <v>3391</v>
      </c>
      <c r="H187" t="s">
        <v>3392</v>
      </c>
      <c r="I187" t="s">
        <v>3393</v>
      </c>
      <c r="J187" t="s">
        <v>3394</v>
      </c>
      <c r="K187" t="s">
        <v>3395</v>
      </c>
      <c r="L187" t="s">
        <v>3396</v>
      </c>
      <c r="M187" t="s">
        <v>3397</v>
      </c>
      <c r="N187" t="s">
        <v>3398</v>
      </c>
      <c r="O187">
        <f>-639.073250566753 -70.9969705003366 -501.363979543255</f>
        <v>-1211.4342006103448</v>
      </c>
      <c r="P187">
        <f>-590.394737411629 -97.3919036560737 -224.755332526298</f>
        <v>-912.54197359400064</v>
      </c>
      <c r="Q187" t="s">
        <v>3399</v>
      </c>
      <c r="R187" t="s">
        <v>3400</v>
      </c>
      <c r="S187" t="s">
        <v>3401</v>
      </c>
      <c r="T187" t="s">
        <v>3402</v>
      </c>
      <c r="U187" t="s">
        <v>3403</v>
      </c>
      <c r="V187" t="s">
        <v>3404</v>
      </c>
      <c r="W187" t="s">
        <v>3405</v>
      </c>
      <c r="X187" t="s">
        <v>3406</v>
      </c>
      <c r="Y187" t="s">
        <v>3407</v>
      </c>
    </row>
    <row r="188" spans="1:25" x14ac:dyDescent="0.3">
      <c r="A188">
        <v>9350</v>
      </c>
      <c r="B188" t="s">
        <v>3408</v>
      </c>
      <c r="C188" t="s">
        <v>3409</v>
      </c>
      <c r="D188" t="s">
        <v>3410</v>
      </c>
      <c r="E188" t="s">
        <v>3411</v>
      </c>
      <c r="F188" t="s">
        <v>3412</v>
      </c>
      <c r="G188" t="s">
        <v>3413</v>
      </c>
      <c r="H188" t="s">
        <v>3414</v>
      </c>
      <c r="I188" t="s">
        <v>3415</v>
      </c>
      <c r="J188" t="s">
        <v>3416</v>
      </c>
      <c r="K188" t="s">
        <v>3417</v>
      </c>
      <c r="L188" t="s">
        <v>3418</v>
      </c>
      <c r="M188" t="s">
        <v>3419</v>
      </c>
      <c r="N188" t="s">
        <v>3420</v>
      </c>
      <c r="O188">
        <f>-639.311659642385 -73.5434360130885 -500.060798387455</f>
        <v>-1212.9158940429286</v>
      </c>
      <c r="P188">
        <f>-592.562888388542 -98.9729074416643 -223.029284501612</f>
        <v>-914.56508033181831</v>
      </c>
      <c r="Q188" t="s">
        <v>3421</v>
      </c>
      <c r="R188" t="s">
        <v>3422</v>
      </c>
      <c r="S188" t="s">
        <v>3423</v>
      </c>
      <c r="T188" t="s">
        <v>3424</v>
      </c>
      <c r="U188" t="s">
        <v>3425</v>
      </c>
      <c r="V188" t="s">
        <v>3426</v>
      </c>
      <c r="W188" t="s">
        <v>3427</v>
      </c>
      <c r="X188" t="s">
        <v>3428</v>
      </c>
      <c r="Y188" t="s">
        <v>3429</v>
      </c>
    </row>
    <row r="189" spans="1:25" x14ac:dyDescent="0.3">
      <c r="A189">
        <v>9400</v>
      </c>
      <c r="B189" t="s">
        <v>3430</v>
      </c>
      <c r="C189" t="s">
        <v>3431</v>
      </c>
      <c r="D189" t="s">
        <v>3432</v>
      </c>
      <c r="E189" t="s">
        <v>3433</v>
      </c>
      <c r="F189" t="s">
        <v>3434</v>
      </c>
      <c r="G189" t="s">
        <v>3435</v>
      </c>
      <c r="H189" t="s">
        <v>3436</v>
      </c>
      <c r="I189" t="s">
        <v>3437</v>
      </c>
      <c r="J189" t="s">
        <v>3438</v>
      </c>
      <c r="K189" t="s">
        <v>3439</v>
      </c>
      <c r="L189" t="s">
        <v>3440</v>
      </c>
      <c r="M189" t="s">
        <v>3441</v>
      </c>
      <c r="N189" t="s">
        <v>3442</v>
      </c>
      <c r="O189">
        <f>-639.921411946111 -74.9881539983003 -499.335770258093</f>
        <v>-1214.2453362025044</v>
      </c>
      <c r="P189">
        <f>-593.930732986834 -99.6545873531115 -222.10835738758</f>
        <v>-915.69367772752548</v>
      </c>
      <c r="Q189" t="s">
        <v>3443</v>
      </c>
      <c r="R189" t="s">
        <v>3444</v>
      </c>
      <c r="S189" t="s">
        <v>3445</v>
      </c>
      <c r="T189" t="s">
        <v>3446</v>
      </c>
      <c r="U189" t="s">
        <v>3447</v>
      </c>
      <c r="V189" t="s">
        <v>3448</v>
      </c>
      <c r="W189" t="s">
        <v>3449</v>
      </c>
      <c r="X189" t="s">
        <v>3450</v>
      </c>
      <c r="Y189" t="s">
        <v>3451</v>
      </c>
    </row>
    <row r="190" spans="1:25" x14ac:dyDescent="0.3">
      <c r="A190">
        <v>9450</v>
      </c>
      <c r="B190" t="s">
        <v>3452</v>
      </c>
      <c r="C190" t="s">
        <v>3453</v>
      </c>
      <c r="D190" t="s">
        <v>3454</v>
      </c>
      <c r="E190" t="s">
        <v>3455</v>
      </c>
      <c r="F190" t="s">
        <v>3456</v>
      </c>
      <c r="G190" t="s">
        <v>3457</v>
      </c>
      <c r="H190" t="s">
        <v>3458</v>
      </c>
      <c r="I190" t="s">
        <v>3459</v>
      </c>
      <c r="J190" t="s">
        <v>3460</v>
      </c>
      <c r="K190" t="s">
        <v>3461</v>
      </c>
      <c r="L190" t="s">
        <v>3462</v>
      </c>
      <c r="M190" t="s">
        <v>3463</v>
      </c>
      <c r="N190" t="s">
        <v>3464</v>
      </c>
      <c r="O190">
        <f>-641.702842192367 -77.8421878886097 -497.7364536902</f>
        <v>-1217.2814837711767</v>
      </c>
      <c r="P190">
        <f>-596.767371319917 -100.647558400075 -220.17683863064</f>
        <v>-917.59176835063192</v>
      </c>
      <c r="Q190" t="s">
        <v>3465</v>
      </c>
      <c r="R190" t="s">
        <v>3466</v>
      </c>
      <c r="S190" t="s">
        <v>3467</v>
      </c>
      <c r="T190" t="s">
        <v>3468</v>
      </c>
      <c r="U190" t="s">
        <v>3469</v>
      </c>
      <c r="V190" t="s">
        <v>3470</v>
      </c>
      <c r="W190" t="s">
        <v>3471</v>
      </c>
      <c r="X190" t="s">
        <v>3472</v>
      </c>
      <c r="Y190" t="s">
        <v>3473</v>
      </c>
    </row>
    <row r="191" spans="1:25" x14ac:dyDescent="0.3">
      <c r="A191">
        <v>9500</v>
      </c>
      <c r="B191" t="s">
        <v>3474</v>
      </c>
      <c r="C191" t="s">
        <v>3475</v>
      </c>
      <c r="D191" t="s">
        <v>3476</v>
      </c>
      <c r="E191" t="s">
        <v>3477</v>
      </c>
      <c r="F191" t="s">
        <v>3478</v>
      </c>
      <c r="G191" t="s">
        <v>3479</v>
      </c>
      <c r="H191" t="s">
        <v>3480</v>
      </c>
      <c r="I191" t="s">
        <v>3481</v>
      </c>
      <c r="J191" t="s">
        <v>3482</v>
      </c>
      <c r="K191" t="s">
        <v>3483</v>
      </c>
      <c r="L191" t="s">
        <v>3484</v>
      </c>
      <c r="M191" t="s">
        <v>3485</v>
      </c>
      <c r="N191" t="s">
        <v>3486</v>
      </c>
      <c r="O191">
        <f>-642.978569490963 -79.1560036474853 -496.993916160608</f>
        <v>-1219.1284892990564</v>
      </c>
      <c r="P191">
        <f>-598.466422958113 -101.016542671714 -219.290214614865</f>
        <v>-918.77318024469196</v>
      </c>
      <c r="Q191" t="s">
        <v>3487</v>
      </c>
      <c r="R191" t="s">
        <v>3488</v>
      </c>
      <c r="S191" t="s">
        <v>3489</v>
      </c>
      <c r="T191" t="s">
        <v>3490</v>
      </c>
      <c r="U191" t="s">
        <v>3491</v>
      </c>
      <c r="V191" t="s">
        <v>3492</v>
      </c>
      <c r="W191" t="s">
        <v>3493</v>
      </c>
      <c r="X191" t="s">
        <v>3494</v>
      </c>
      <c r="Y191" t="s">
        <v>3495</v>
      </c>
    </row>
    <row r="192" spans="1:25" x14ac:dyDescent="0.3">
      <c r="A192">
        <v>9550</v>
      </c>
      <c r="B192" t="s">
        <v>3496</v>
      </c>
      <c r="C192" t="s">
        <v>3497</v>
      </c>
      <c r="D192" t="s">
        <v>3498</v>
      </c>
      <c r="E192" t="s">
        <v>3499</v>
      </c>
      <c r="F192" t="s">
        <v>3500</v>
      </c>
      <c r="G192" t="s">
        <v>3501</v>
      </c>
      <c r="H192" t="s">
        <v>3502</v>
      </c>
      <c r="I192" t="s">
        <v>3503</v>
      </c>
      <c r="J192" t="s">
        <v>3504</v>
      </c>
      <c r="K192" t="s">
        <v>3505</v>
      </c>
      <c r="L192" t="s">
        <v>3506</v>
      </c>
      <c r="M192" t="s">
        <v>3507</v>
      </c>
      <c r="N192" t="s">
        <v>3508</v>
      </c>
      <c r="O192">
        <f>-646.28188495244 -82.1322435463333 -495.621409397933</f>
        <v>-1224.0355378967063</v>
      </c>
      <c r="P192">
        <f>-602.535807668006 -102.758552409322 -217.701632413215</f>
        <v>-922.9959924905429</v>
      </c>
      <c r="Q192" t="s">
        <v>3509</v>
      </c>
      <c r="R192" t="s">
        <v>3510</v>
      </c>
      <c r="S192" t="s">
        <v>3511</v>
      </c>
      <c r="T192" t="s">
        <v>3512</v>
      </c>
      <c r="U192" t="s">
        <v>3513</v>
      </c>
      <c r="V192" t="s">
        <v>3514</v>
      </c>
      <c r="W192" t="s">
        <v>3515</v>
      </c>
      <c r="X192" t="s">
        <v>3516</v>
      </c>
      <c r="Y192" t="s">
        <v>3517</v>
      </c>
    </row>
    <row r="193" spans="1:25" x14ac:dyDescent="0.3">
      <c r="A193">
        <v>9600</v>
      </c>
      <c r="B193" t="s">
        <v>3518</v>
      </c>
      <c r="C193" t="s">
        <v>3519</v>
      </c>
      <c r="D193" t="s">
        <v>3520</v>
      </c>
      <c r="E193" t="s">
        <v>3521</v>
      </c>
      <c r="F193" t="s">
        <v>3522</v>
      </c>
      <c r="G193" t="s">
        <v>3523</v>
      </c>
      <c r="H193" t="s">
        <v>3524</v>
      </c>
      <c r="I193" t="s">
        <v>3525</v>
      </c>
      <c r="J193" t="s">
        <v>3526</v>
      </c>
      <c r="K193" t="s">
        <v>3527</v>
      </c>
      <c r="L193" t="s">
        <v>3528</v>
      </c>
      <c r="M193" t="s">
        <v>3529</v>
      </c>
      <c r="N193" t="s">
        <v>3530</v>
      </c>
      <c r="O193">
        <f>-648.324104676365 -83.8525595891615 -494.881018763687</f>
        <v>-1227.0576830292134</v>
      </c>
      <c r="P193">
        <f>-604.959423466581 -103.52351626752 -216.832194950012</f>
        <v>-925.31513468411299</v>
      </c>
      <c r="Q193" t="s">
        <v>3531</v>
      </c>
      <c r="R193" t="s">
        <v>3532</v>
      </c>
      <c r="S193" t="s">
        <v>3533</v>
      </c>
      <c r="T193" t="s">
        <v>3534</v>
      </c>
      <c r="U193" t="s">
        <v>3535</v>
      </c>
      <c r="V193" t="s">
        <v>3536</v>
      </c>
      <c r="W193" t="s">
        <v>3537</v>
      </c>
      <c r="X193" t="s">
        <v>3538</v>
      </c>
      <c r="Y193" t="s">
        <v>3539</v>
      </c>
    </row>
    <row r="194" spans="1:25" x14ac:dyDescent="0.3">
      <c r="A194">
        <v>9650</v>
      </c>
      <c r="B194" t="s">
        <v>3540</v>
      </c>
      <c r="C194" t="s">
        <v>3541</v>
      </c>
      <c r="D194" t="s">
        <v>3542</v>
      </c>
      <c r="E194" t="s">
        <v>3543</v>
      </c>
      <c r="F194" t="s">
        <v>3544</v>
      </c>
      <c r="G194" t="s">
        <v>3545</v>
      </c>
      <c r="H194" t="s">
        <v>3546</v>
      </c>
      <c r="I194" t="s">
        <v>3547</v>
      </c>
      <c r="J194" t="s">
        <v>3548</v>
      </c>
      <c r="K194" t="s">
        <v>3549</v>
      </c>
      <c r="L194" t="s">
        <v>3550</v>
      </c>
      <c r="M194" t="s">
        <v>3551</v>
      </c>
      <c r="N194" t="s">
        <v>3552</v>
      </c>
      <c r="O194">
        <f>-652.480851376026 -87.2121403179785 -493.424003593645</f>
        <v>-1233.1169952876494</v>
      </c>
      <c r="P194">
        <f>-609.727726014882 -104.230522399163 -215.105537570181</f>
        <v>-929.063785984226</v>
      </c>
      <c r="Q194" t="s">
        <v>3553</v>
      </c>
      <c r="R194" t="s">
        <v>3554</v>
      </c>
      <c r="S194" t="s">
        <v>3555</v>
      </c>
      <c r="T194" t="s">
        <v>3556</v>
      </c>
      <c r="U194" t="s">
        <v>3557</v>
      </c>
      <c r="V194" t="s">
        <v>3558</v>
      </c>
      <c r="W194" t="s">
        <v>3559</v>
      </c>
      <c r="X194" t="s">
        <v>3560</v>
      </c>
      <c r="Y194" t="s">
        <v>3561</v>
      </c>
    </row>
    <row r="195" spans="1:25" x14ac:dyDescent="0.3">
      <c r="A195">
        <v>9700</v>
      </c>
      <c r="B195" t="s">
        <v>3562</v>
      </c>
      <c r="C195" t="s">
        <v>3563</v>
      </c>
      <c r="D195" t="s">
        <v>3564</v>
      </c>
      <c r="E195" t="s">
        <v>3565</v>
      </c>
      <c r="F195" t="s">
        <v>3566</v>
      </c>
      <c r="G195" t="s">
        <v>3567</v>
      </c>
      <c r="H195" t="s">
        <v>3568</v>
      </c>
      <c r="I195" t="s">
        <v>3569</v>
      </c>
      <c r="J195" t="s">
        <v>3570</v>
      </c>
      <c r="K195" t="s">
        <v>3571</v>
      </c>
      <c r="L195" t="s">
        <v>3572</v>
      </c>
      <c r="M195" t="s">
        <v>3573</v>
      </c>
      <c r="N195" t="s">
        <v>3574</v>
      </c>
      <c r="O195">
        <f>-654.577016208703 -88.6963371636562 -492.680405666769</f>
        <v>-1235.953759039128</v>
      </c>
      <c r="P195">
        <f>-612.067498896308 -104.156696078222 -214.233848461126</f>
        <v>-930.45804343565601</v>
      </c>
      <c r="Q195" t="s">
        <v>3575</v>
      </c>
      <c r="R195" t="s">
        <v>3576</v>
      </c>
      <c r="S195" t="s">
        <v>3577</v>
      </c>
      <c r="T195" t="s">
        <v>3578</v>
      </c>
      <c r="U195" t="s">
        <v>3579</v>
      </c>
      <c r="V195" t="s">
        <v>3580</v>
      </c>
      <c r="W195" t="s">
        <v>3581</v>
      </c>
      <c r="X195" t="s">
        <v>3582</v>
      </c>
      <c r="Y195" t="s">
        <v>3583</v>
      </c>
    </row>
    <row r="196" spans="1:25" x14ac:dyDescent="0.3">
      <c r="A196">
        <v>9750</v>
      </c>
      <c r="B196" t="s">
        <v>3584</v>
      </c>
      <c r="C196" t="s">
        <v>3585</v>
      </c>
      <c r="D196" t="s">
        <v>3586</v>
      </c>
      <c r="E196" t="s">
        <v>3587</v>
      </c>
      <c r="F196" t="s">
        <v>3588</v>
      </c>
      <c r="G196" t="s">
        <v>3589</v>
      </c>
      <c r="H196" t="s">
        <v>3590</v>
      </c>
      <c r="I196" t="s">
        <v>3591</v>
      </c>
      <c r="J196" t="s">
        <v>3592</v>
      </c>
      <c r="K196" t="s">
        <v>3593</v>
      </c>
      <c r="L196" t="s">
        <v>3594</v>
      </c>
      <c r="M196" t="s">
        <v>3595</v>
      </c>
      <c r="N196" t="s">
        <v>3596</v>
      </c>
      <c r="O196">
        <f>-659.224067101637 -91.5057850034798 -491.045335496576</f>
        <v>-1241.7751876016928</v>
      </c>
      <c r="P196">
        <f>-616.107440252703 -103.893852053371 -212.538479558363</f>
        <v>-932.53977186443694</v>
      </c>
      <c r="Q196" t="s">
        <v>3597</v>
      </c>
      <c r="R196" t="s">
        <v>3598</v>
      </c>
      <c r="S196" t="s">
        <v>3599</v>
      </c>
      <c r="T196" t="s">
        <v>3600</v>
      </c>
      <c r="U196" t="s">
        <v>3601</v>
      </c>
      <c r="V196" t="s">
        <v>3602</v>
      </c>
      <c r="W196" t="s">
        <v>3603</v>
      </c>
      <c r="X196" t="s">
        <v>3604</v>
      </c>
      <c r="Y196" t="s">
        <v>3605</v>
      </c>
    </row>
    <row r="197" spans="1:25" x14ac:dyDescent="0.3">
      <c r="A197">
        <v>9800</v>
      </c>
      <c r="B197" t="s">
        <v>3606</v>
      </c>
      <c r="C197" t="s">
        <v>3607</v>
      </c>
      <c r="D197" t="s">
        <v>3608</v>
      </c>
      <c r="E197" t="s">
        <v>3609</v>
      </c>
      <c r="F197" t="s">
        <v>3610</v>
      </c>
      <c r="G197" t="s">
        <v>3611</v>
      </c>
      <c r="H197" t="s">
        <v>3612</v>
      </c>
      <c r="I197" t="s">
        <v>3613</v>
      </c>
      <c r="J197" t="s">
        <v>3614</v>
      </c>
      <c r="K197" t="s">
        <v>3615</v>
      </c>
      <c r="L197" t="s">
        <v>3616</v>
      </c>
      <c r="M197" t="s">
        <v>3617</v>
      </c>
      <c r="N197" t="s">
        <v>3618</v>
      </c>
      <c r="O197">
        <f>-661.478709871334 -93.0587534815543 -490.270329221177</f>
        <v>-1244.8077925740654</v>
      </c>
      <c r="P197">
        <f>-617.9759304821 -104.371979455795 -211.777791969788</f>
        <v>-934.12570190768304</v>
      </c>
      <c r="Q197" t="s">
        <v>3619</v>
      </c>
      <c r="R197" t="s">
        <v>3620</v>
      </c>
      <c r="S197" t="s">
        <v>3621</v>
      </c>
      <c r="T197" t="s">
        <v>3622</v>
      </c>
      <c r="U197" t="s">
        <v>3623</v>
      </c>
      <c r="V197" t="s">
        <v>3624</v>
      </c>
      <c r="W197" t="s">
        <v>3625</v>
      </c>
      <c r="X197" t="s">
        <v>3626</v>
      </c>
      <c r="Y197" t="s">
        <v>3627</v>
      </c>
    </row>
    <row r="198" spans="1:25" x14ac:dyDescent="0.3">
      <c r="A198">
        <v>9850</v>
      </c>
      <c r="B198" t="s">
        <v>3628</v>
      </c>
      <c r="C198" t="s">
        <v>3629</v>
      </c>
      <c r="D198" t="s">
        <v>3630</v>
      </c>
      <c r="E198" t="s">
        <v>3631</v>
      </c>
      <c r="F198" t="s">
        <v>3632</v>
      </c>
      <c r="G198" t="s">
        <v>3633</v>
      </c>
      <c r="H198" t="s">
        <v>3634</v>
      </c>
      <c r="I198" t="s">
        <v>3635</v>
      </c>
      <c r="J198" t="s">
        <v>3636</v>
      </c>
      <c r="K198" t="s">
        <v>3637</v>
      </c>
      <c r="L198" t="s">
        <v>3638</v>
      </c>
      <c r="M198" t="s">
        <v>3639</v>
      </c>
      <c r="N198" t="s">
        <v>3640</v>
      </c>
      <c r="O198">
        <f>-666.474234580446 -96.139734841164 -488.928871003631</f>
        <v>-1251.5428404252411</v>
      </c>
      <c r="P198">
        <f>-622.081687670441 -105.743901339152 -210.512567417892</f>
        <v>-938.33815642748505</v>
      </c>
      <c r="Q198" t="s">
        <v>3641</v>
      </c>
      <c r="R198" t="s">
        <v>3642</v>
      </c>
      <c r="S198" t="s">
        <v>3643</v>
      </c>
      <c r="T198" t="s">
        <v>3644</v>
      </c>
      <c r="U198" t="s">
        <v>3645</v>
      </c>
      <c r="V198" t="s">
        <v>3646</v>
      </c>
      <c r="W198" t="s">
        <v>3647</v>
      </c>
      <c r="X198" t="s">
        <v>3648</v>
      </c>
      <c r="Y198" t="s">
        <v>3649</v>
      </c>
    </row>
    <row r="199" spans="1:25" x14ac:dyDescent="0.3">
      <c r="A199">
        <v>9900</v>
      </c>
      <c r="B199" t="s">
        <v>3650</v>
      </c>
      <c r="C199" t="s">
        <v>3651</v>
      </c>
      <c r="D199" t="s">
        <v>3652</v>
      </c>
      <c r="E199" t="s">
        <v>3653</v>
      </c>
      <c r="F199" t="s">
        <v>3654</v>
      </c>
      <c r="G199" t="s">
        <v>3655</v>
      </c>
      <c r="H199" t="s">
        <v>3656</v>
      </c>
      <c r="I199" t="s">
        <v>3657</v>
      </c>
      <c r="J199" t="s">
        <v>3658</v>
      </c>
      <c r="K199" t="s">
        <v>3659</v>
      </c>
      <c r="L199" t="s">
        <v>3660</v>
      </c>
      <c r="M199" t="s">
        <v>3661</v>
      </c>
      <c r="N199" t="s">
        <v>3662</v>
      </c>
      <c r="O199">
        <f>-668.631553356492 -96.8626633969584 -488.488113080918</f>
        <v>-1253.9823298343683</v>
      </c>
      <c r="P199">
        <f>-623.018355478671 -105.901657432923 -210.250195967699</f>
        <v>-939.170208879293</v>
      </c>
      <c r="Q199" t="s">
        <v>3663</v>
      </c>
      <c r="R199" t="s">
        <v>3664</v>
      </c>
      <c r="S199" t="s">
        <v>3665</v>
      </c>
      <c r="T199" t="s">
        <v>3666</v>
      </c>
      <c r="U199" t="s">
        <v>3667</v>
      </c>
      <c r="V199" t="s">
        <v>3668</v>
      </c>
      <c r="W199" t="s">
        <v>3669</v>
      </c>
      <c r="X199" t="s">
        <v>3670</v>
      </c>
      <c r="Y199" t="s">
        <v>3671</v>
      </c>
    </row>
    <row r="200" spans="1:25" x14ac:dyDescent="0.3">
      <c r="A200">
        <v>9950</v>
      </c>
      <c r="B200" t="s">
        <v>3672</v>
      </c>
      <c r="C200" t="s">
        <v>3673</v>
      </c>
      <c r="D200" t="s">
        <v>3674</v>
      </c>
      <c r="E200" t="s">
        <v>3675</v>
      </c>
      <c r="F200" t="s">
        <v>3676</v>
      </c>
      <c r="G200" t="s">
        <v>3677</v>
      </c>
      <c r="H200" t="s">
        <v>3678</v>
      </c>
      <c r="I200" t="s">
        <v>3679</v>
      </c>
      <c r="J200" t="s">
        <v>3680</v>
      </c>
      <c r="K200" t="s">
        <v>3681</v>
      </c>
      <c r="L200" t="s">
        <v>3682</v>
      </c>
      <c r="M200" t="s">
        <v>3683</v>
      </c>
      <c r="N200" t="s">
        <v>3684</v>
      </c>
      <c r="O200">
        <f>-671.271721966236 -99.0432444650194 -487.269386954057</f>
        <v>-1257.5843533853124</v>
      </c>
      <c r="P200">
        <f>-624.063900305705 -108.043558421165 -209.296330908196</f>
        <v>-941.403789635066</v>
      </c>
      <c r="Q200" t="s">
        <v>3685</v>
      </c>
      <c r="R200" t="s">
        <v>3686</v>
      </c>
      <c r="S200" t="s">
        <v>3687</v>
      </c>
      <c r="T200" t="s">
        <v>3688</v>
      </c>
      <c r="U200" t="s">
        <v>3689</v>
      </c>
      <c r="V200" t="s">
        <v>3690</v>
      </c>
      <c r="W200" t="s">
        <v>3691</v>
      </c>
      <c r="X200" t="s">
        <v>3692</v>
      </c>
      <c r="Y200" t="s">
        <v>3693</v>
      </c>
    </row>
    <row r="201" spans="1:25" x14ac:dyDescent="0.3">
      <c r="A201">
        <v>10000</v>
      </c>
      <c r="B201" t="s">
        <v>3694</v>
      </c>
      <c r="C201" t="s">
        <v>3695</v>
      </c>
      <c r="D201" t="s">
        <v>3696</v>
      </c>
      <c r="E201" t="s">
        <v>3697</v>
      </c>
      <c r="F201" t="s">
        <v>3698</v>
      </c>
      <c r="G201" t="s">
        <v>3699</v>
      </c>
      <c r="H201" t="s">
        <v>3700</v>
      </c>
      <c r="I201" t="s">
        <v>3701</v>
      </c>
      <c r="J201" t="s">
        <v>3702</v>
      </c>
      <c r="K201" t="s">
        <v>3703</v>
      </c>
      <c r="L201" t="s">
        <v>3704</v>
      </c>
      <c r="M201" t="s">
        <v>3705</v>
      </c>
      <c r="N201" t="s">
        <v>3706</v>
      </c>
      <c r="O201">
        <f>-672.695416266771 -100.480415993948 -486.391354936733</f>
        <v>-1259.5671871974519</v>
      </c>
      <c r="P201">
        <f>-625.195690589397 -108.985538455735 -208.452439029508</f>
        <v>-942.63366807464001</v>
      </c>
      <c r="Q201" t="s">
        <v>3707</v>
      </c>
      <c r="R201" t="s">
        <v>3708</v>
      </c>
      <c r="S201" t="s">
        <v>3709</v>
      </c>
      <c r="T201" t="s">
        <v>3710</v>
      </c>
      <c r="U201" t="s">
        <v>3711</v>
      </c>
      <c r="V201" t="s">
        <v>3712</v>
      </c>
      <c r="W201" t="s">
        <v>3713</v>
      </c>
      <c r="X201" t="s">
        <v>3714</v>
      </c>
      <c r="Y201" t="s">
        <v>3715</v>
      </c>
    </row>
    <row r="202" spans="1:25" x14ac:dyDescent="0.3">
      <c r="A202">
        <v>10050</v>
      </c>
      <c r="B202" t="s">
        <v>3716</v>
      </c>
      <c r="C202" t="s">
        <v>3717</v>
      </c>
      <c r="D202" t="s">
        <v>3718</v>
      </c>
      <c r="E202" t="s">
        <v>3719</v>
      </c>
      <c r="F202" t="s">
        <v>3720</v>
      </c>
      <c r="G202" t="s">
        <v>3721</v>
      </c>
      <c r="H202" t="s">
        <v>3722</v>
      </c>
      <c r="I202" t="s">
        <v>3723</v>
      </c>
      <c r="J202" t="s">
        <v>3724</v>
      </c>
      <c r="K202" t="s">
        <v>3725</v>
      </c>
      <c r="L202" t="s">
        <v>3726</v>
      </c>
      <c r="M202" t="s">
        <v>3727</v>
      </c>
      <c r="N202" t="s">
        <v>3728</v>
      </c>
      <c r="O202">
        <f>-676.016640416575 -102.894688302157 -484.903162326906</f>
        <v>-1263.8144910456381</v>
      </c>
      <c r="P202">
        <f>-627.595215004981 -109.09875220361 -207.062401299567</f>
        <v>-943.75636850815806</v>
      </c>
      <c r="Q202" t="s">
        <v>3729</v>
      </c>
      <c r="R202" t="s">
        <v>3730</v>
      </c>
      <c r="S202" t="s">
        <v>3731</v>
      </c>
      <c r="T202" t="s">
        <v>3732</v>
      </c>
      <c r="U202" t="s">
        <v>3733</v>
      </c>
      <c r="V202" t="s">
        <v>3734</v>
      </c>
      <c r="W202" t="s">
        <v>3735</v>
      </c>
      <c r="X202" t="s">
        <v>3736</v>
      </c>
      <c r="Y202" t="s">
        <v>3737</v>
      </c>
    </row>
    <row r="203" spans="1:25" x14ac:dyDescent="0.3">
      <c r="A203">
        <v>10100</v>
      </c>
      <c r="B203" t="s">
        <v>3738</v>
      </c>
      <c r="C203" t="s">
        <v>3739</v>
      </c>
      <c r="D203" t="s">
        <v>3740</v>
      </c>
      <c r="E203" t="s">
        <v>3741</v>
      </c>
      <c r="F203" t="s">
        <v>3742</v>
      </c>
      <c r="G203" t="s">
        <v>3743</v>
      </c>
      <c r="H203" t="s">
        <v>3744</v>
      </c>
      <c r="I203" t="s">
        <v>3745</v>
      </c>
      <c r="J203" t="s">
        <v>3746</v>
      </c>
      <c r="K203" t="s">
        <v>3747</v>
      </c>
      <c r="L203" t="s">
        <v>3748</v>
      </c>
      <c r="M203" t="s">
        <v>3749</v>
      </c>
      <c r="N203" t="s">
        <v>3750</v>
      </c>
      <c r="O203">
        <f>-678.94389570578 -105.244823126764 -484.007852041046</f>
        <v>-1268.1965708735902</v>
      </c>
      <c r="P203">
        <f>-629.178723649467 -110.036233109041 -206.376698884815</f>
        <v>-945.59165564332295</v>
      </c>
      <c r="Q203" t="s">
        <v>3751</v>
      </c>
      <c r="R203" t="s">
        <v>3752</v>
      </c>
      <c r="S203" t="s">
        <v>3753</v>
      </c>
      <c r="T203" t="s">
        <v>3754</v>
      </c>
      <c r="U203" t="s">
        <v>3755</v>
      </c>
      <c r="V203" t="s">
        <v>3756</v>
      </c>
      <c r="W203" t="s">
        <v>3757</v>
      </c>
      <c r="X203" t="s">
        <v>3758</v>
      </c>
      <c r="Y203" t="s">
        <v>3759</v>
      </c>
    </row>
    <row r="204" spans="1:25" x14ac:dyDescent="0.3">
      <c r="A204">
        <v>10150</v>
      </c>
      <c r="B204" t="s">
        <v>3760</v>
      </c>
      <c r="C204" t="s">
        <v>3761</v>
      </c>
      <c r="D204" t="s">
        <v>3762</v>
      </c>
      <c r="E204" t="s">
        <v>3763</v>
      </c>
      <c r="F204" t="s">
        <v>3764</v>
      </c>
      <c r="G204" t="s">
        <v>3765</v>
      </c>
      <c r="H204" t="s">
        <v>3766</v>
      </c>
      <c r="I204" t="s">
        <v>3767</v>
      </c>
      <c r="J204" t="s">
        <v>3768</v>
      </c>
      <c r="K204" t="s">
        <v>3769</v>
      </c>
      <c r="L204" t="s">
        <v>3770</v>
      </c>
      <c r="M204" t="s">
        <v>3771</v>
      </c>
      <c r="N204" t="s">
        <v>3772</v>
      </c>
      <c r="O204">
        <f>-679.728544093449 -106.358347209502 -483.703756976714</f>
        <v>-1269.790648279665</v>
      </c>
      <c r="P204">
        <f>-629.579604714831 -110.858399408998 -206.136867142676</f>
        <v>-946.57487126650506</v>
      </c>
      <c r="Q204" t="s">
        <v>3773</v>
      </c>
      <c r="R204" t="s">
        <v>3774</v>
      </c>
      <c r="S204" t="s">
        <v>3775</v>
      </c>
      <c r="T204" t="s">
        <v>3776</v>
      </c>
      <c r="U204" t="s">
        <v>3777</v>
      </c>
      <c r="V204" t="s">
        <v>3778</v>
      </c>
      <c r="W204" t="s">
        <v>3779</v>
      </c>
      <c r="X204" t="s">
        <v>3780</v>
      </c>
      <c r="Y204" t="s">
        <v>3781</v>
      </c>
    </row>
    <row r="205" spans="1:25" x14ac:dyDescent="0.3">
      <c r="A205">
        <v>10200</v>
      </c>
      <c r="B205" t="s">
        <v>3782</v>
      </c>
      <c r="C205" t="s">
        <v>3783</v>
      </c>
      <c r="D205" t="s">
        <v>3784</v>
      </c>
      <c r="E205" t="s">
        <v>3785</v>
      </c>
      <c r="F205" t="s">
        <v>3786</v>
      </c>
      <c r="G205" t="s">
        <v>3787</v>
      </c>
      <c r="H205" t="s">
        <v>3788</v>
      </c>
      <c r="I205" t="s">
        <v>3789</v>
      </c>
      <c r="J205" t="s">
        <v>3790</v>
      </c>
      <c r="K205" t="s">
        <v>3791</v>
      </c>
      <c r="L205" t="s">
        <v>3792</v>
      </c>
      <c r="M205" t="s">
        <v>3793</v>
      </c>
      <c r="N205" t="s">
        <v>3794</v>
      </c>
      <c r="O205">
        <f>-680.239379598414 -107.178871662127 -483.368609547058</f>
        <v>-1270.7868608075989</v>
      </c>
      <c r="P205">
        <f>-629.827769396858 -111.399819416877 -205.844835854825</f>
        <v>-947.07242466855996</v>
      </c>
      <c r="Q205" t="s">
        <v>3795</v>
      </c>
      <c r="R205" t="s">
        <v>3796</v>
      </c>
      <c r="S205" t="s">
        <v>3797</v>
      </c>
      <c r="T205" t="s">
        <v>3798</v>
      </c>
      <c r="U205" t="s">
        <v>3799</v>
      </c>
      <c r="V205" t="s">
        <v>3800</v>
      </c>
      <c r="W205" t="s">
        <v>3801</v>
      </c>
      <c r="X205" t="s">
        <v>3802</v>
      </c>
      <c r="Y205" t="s">
        <v>3803</v>
      </c>
    </row>
    <row r="206" spans="1:25" x14ac:dyDescent="0.3">
      <c r="A206">
        <v>10250</v>
      </c>
      <c r="B206" t="s">
        <v>3804</v>
      </c>
      <c r="C206" t="s">
        <v>3805</v>
      </c>
      <c r="D206" t="s">
        <v>3806</v>
      </c>
      <c r="E206" t="s">
        <v>3807</v>
      </c>
      <c r="F206" t="s">
        <v>3808</v>
      </c>
      <c r="G206" t="s">
        <v>3809</v>
      </c>
      <c r="H206" t="s">
        <v>3810</v>
      </c>
      <c r="I206" t="s">
        <v>3811</v>
      </c>
      <c r="J206" t="s">
        <v>3812</v>
      </c>
      <c r="K206" t="s">
        <v>3813</v>
      </c>
      <c r="L206" t="s">
        <v>3814</v>
      </c>
      <c r="M206" t="s">
        <v>3815</v>
      </c>
      <c r="N206" t="s">
        <v>3816</v>
      </c>
      <c r="O206">
        <f>-681.422855209863 -108.5021720525 -482.480491689978</f>
        <v>-1272.405518952341</v>
      </c>
      <c r="P206">
        <f>-630.495506618884 -111.987913182417 -205.04070438576</f>
        <v>-947.52412418706092</v>
      </c>
      <c r="Q206" t="s">
        <v>3817</v>
      </c>
      <c r="R206" t="s">
        <v>3818</v>
      </c>
      <c r="S206" t="s">
        <v>3819</v>
      </c>
      <c r="T206" t="s">
        <v>3820</v>
      </c>
      <c r="U206" t="s">
        <v>3821</v>
      </c>
      <c r="V206" t="s">
        <v>3822</v>
      </c>
      <c r="W206" t="s">
        <v>3823</v>
      </c>
      <c r="X206" t="s">
        <v>3824</v>
      </c>
      <c r="Y206" t="s">
        <v>3825</v>
      </c>
    </row>
    <row r="207" spans="1:25" x14ac:dyDescent="0.3">
      <c r="A207">
        <v>10300</v>
      </c>
      <c r="B207" t="s">
        <v>3826</v>
      </c>
      <c r="C207" t="s">
        <v>3827</v>
      </c>
      <c r="D207" t="s">
        <v>3828</v>
      </c>
      <c r="E207" t="s">
        <v>3829</v>
      </c>
      <c r="F207" t="s">
        <v>3830</v>
      </c>
      <c r="G207" t="s">
        <v>3831</v>
      </c>
      <c r="H207" t="s">
        <v>3832</v>
      </c>
      <c r="I207" t="s">
        <v>3833</v>
      </c>
      <c r="J207" t="s">
        <v>3834</v>
      </c>
      <c r="K207" t="s">
        <v>3835</v>
      </c>
      <c r="L207" t="s">
        <v>3836</v>
      </c>
      <c r="M207" t="s">
        <v>3837</v>
      </c>
      <c r="N207" t="s">
        <v>3838</v>
      </c>
      <c r="O207">
        <f>-681.851597549307 -109.158782589549 -481.867287836511</f>
        <v>-1272.8776679753671</v>
      </c>
      <c r="P207">
        <f>-630.683597940622 -112.21030895681 -204.466669506436</f>
        <v>-947.36057640386798</v>
      </c>
      <c r="Q207" t="s">
        <v>3839</v>
      </c>
      <c r="R207" t="s">
        <v>3840</v>
      </c>
      <c r="S207" t="s">
        <v>3841</v>
      </c>
      <c r="T207" t="s">
        <v>3842</v>
      </c>
      <c r="U207" t="s">
        <v>3843</v>
      </c>
      <c r="V207" t="s">
        <v>3844</v>
      </c>
      <c r="W207" t="s">
        <v>3845</v>
      </c>
      <c r="X207" t="s">
        <v>3846</v>
      </c>
      <c r="Y207" t="s">
        <v>3847</v>
      </c>
    </row>
    <row r="208" spans="1:25" x14ac:dyDescent="0.3">
      <c r="A208">
        <v>10350</v>
      </c>
      <c r="B208" t="s">
        <v>3848</v>
      </c>
      <c r="C208" t="s">
        <v>3849</v>
      </c>
      <c r="D208" t="s">
        <v>3850</v>
      </c>
      <c r="E208" t="s">
        <v>3851</v>
      </c>
      <c r="F208" t="s">
        <v>3852</v>
      </c>
      <c r="G208" t="s">
        <v>3853</v>
      </c>
      <c r="H208" t="s">
        <v>3854</v>
      </c>
      <c r="I208" t="s">
        <v>3855</v>
      </c>
      <c r="J208" t="s">
        <v>3856</v>
      </c>
      <c r="K208" t="s">
        <v>3857</v>
      </c>
      <c r="L208" t="s">
        <v>3858</v>
      </c>
      <c r="M208" t="s">
        <v>3859</v>
      </c>
      <c r="N208" t="s">
        <v>3860</v>
      </c>
      <c r="O208">
        <f>-681.457197689715 -110.055082057416 -480.33803306939</f>
        <v>-1271.8503128165212</v>
      </c>
      <c r="P208">
        <f>-630.15661459346 -112.377010231873 -202.954727027263</f>
        <v>-945.488351852596</v>
      </c>
      <c r="Q208" t="s">
        <v>3861</v>
      </c>
      <c r="R208" t="s">
        <v>3862</v>
      </c>
      <c r="S208" t="s">
        <v>3863</v>
      </c>
      <c r="T208" t="s">
        <v>3864</v>
      </c>
      <c r="U208" t="s">
        <v>3865</v>
      </c>
      <c r="V208" t="s">
        <v>3866</v>
      </c>
      <c r="W208" t="s">
        <v>3867</v>
      </c>
      <c r="X208" t="s">
        <v>3868</v>
      </c>
      <c r="Y208" t="s">
        <v>3869</v>
      </c>
    </row>
    <row r="209" spans="1:25" x14ac:dyDescent="0.3">
      <c r="A209">
        <v>10400</v>
      </c>
      <c r="B209" t="s">
        <v>3870</v>
      </c>
      <c r="C209" t="s">
        <v>3871</v>
      </c>
      <c r="D209" t="s">
        <v>3872</v>
      </c>
      <c r="E209" t="s">
        <v>3873</v>
      </c>
      <c r="F209" t="s">
        <v>3874</v>
      </c>
      <c r="G209" t="s">
        <v>3875</v>
      </c>
      <c r="H209" t="s">
        <v>3876</v>
      </c>
      <c r="I209" t="s">
        <v>3877</v>
      </c>
      <c r="J209" t="s">
        <v>3878</v>
      </c>
      <c r="K209" t="s">
        <v>3879</v>
      </c>
      <c r="L209" t="s">
        <v>3880</v>
      </c>
      <c r="M209" t="s">
        <v>3881</v>
      </c>
      <c r="N209" t="s">
        <v>3882</v>
      </c>
      <c r="O209">
        <f>-680.792897966352 -110.347427324967 -479.689443050515</f>
        <v>-1270.8297683418341</v>
      </c>
      <c r="P209">
        <f>-629.937735545667 -111.922586451747 -202.219000033867</f>
        <v>-944.07932203128098</v>
      </c>
      <c r="Q209" t="s">
        <v>3883</v>
      </c>
      <c r="R209" t="s">
        <v>3884</v>
      </c>
      <c r="S209" t="s">
        <v>3885</v>
      </c>
      <c r="T209" t="s">
        <v>3886</v>
      </c>
      <c r="U209" t="s">
        <v>3887</v>
      </c>
      <c r="V209" t="s">
        <v>3888</v>
      </c>
      <c r="W209" t="s">
        <v>3889</v>
      </c>
      <c r="X209" t="s">
        <v>3890</v>
      </c>
      <c r="Y209" t="s">
        <v>3891</v>
      </c>
    </row>
    <row r="210" spans="1:25" x14ac:dyDescent="0.3">
      <c r="A210">
        <v>10450</v>
      </c>
      <c r="B210" t="s">
        <v>3892</v>
      </c>
      <c r="C210" t="s">
        <v>3893</v>
      </c>
      <c r="D210" t="s">
        <v>3894</v>
      </c>
      <c r="E210" t="s">
        <v>3895</v>
      </c>
      <c r="F210" t="s">
        <v>3896</v>
      </c>
      <c r="G210" t="s">
        <v>3897</v>
      </c>
      <c r="H210" t="s">
        <v>3898</v>
      </c>
      <c r="I210" t="s">
        <v>3899</v>
      </c>
      <c r="J210" t="s">
        <v>3900</v>
      </c>
      <c r="K210" t="s">
        <v>3901</v>
      </c>
      <c r="L210" t="s">
        <v>3902</v>
      </c>
      <c r="M210" t="s">
        <v>3903</v>
      </c>
      <c r="N210" t="s">
        <v>3904</v>
      </c>
      <c r="O210">
        <f>-678.447456274708 -111.224863562706 -478.906073176748</f>
        <v>-1268.578393014162</v>
      </c>
      <c r="P210">
        <f>-627.815486842157 -112.317552105985 -201.392447487707</f>
        <v>-941.52548643584896</v>
      </c>
      <c r="Q210" t="s">
        <v>3905</v>
      </c>
      <c r="R210" t="s">
        <v>3906</v>
      </c>
      <c r="S210" t="s">
        <v>3907</v>
      </c>
      <c r="T210" t="s">
        <v>3908</v>
      </c>
      <c r="U210" t="s">
        <v>3909</v>
      </c>
      <c r="V210" t="s">
        <v>3910</v>
      </c>
      <c r="W210" t="s">
        <v>3911</v>
      </c>
      <c r="X210" t="s">
        <v>3912</v>
      </c>
      <c r="Y210" t="s">
        <v>3913</v>
      </c>
    </row>
    <row r="211" spans="1:25" x14ac:dyDescent="0.3">
      <c r="A211">
        <v>10500</v>
      </c>
      <c r="B211" t="s">
        <v>3914</v>
      </c>
      <c r="C211" t="s">
        <v>3915</v>
      </c>
      <c r="D211" t="s">
        <v>3916</v>
      </c>
      <c r="E211" t="s">
        <v>3917</v>
      </c>
      <c r="F211" t="s">
        <v>3918</v>
      </c>
      <c r="G211" t="s">
        <v>3919</v>
      </c>
      <c r="H211" t="s">
        <v>3920</v>
      </c>
      <c r="I211" t="s">
        <v>3921</v>
      </c>
      <c r="J211" t="s">
        <v>3922</v>
      </c>
      <c r="K211" t="s">
        <v>3923</v>
      </c>
      <c r="L211" t="s">
        <v>3924</v>
      </c>
      <c r="M211" t="s">
        <v>3925</v>
      </c>
      <c r="N211" t="s">
        <v>3926</v>
      </c>
      <c r="O211">
        <f>-677.183181026019 -111.65440141659 -478.701510860549</f>
        <v>-1267.5390933031581</v>
      </c>
      <c r="P211">
        <f>-626.28172004131 -112.370513844177 -201.235940586975</f>
        <v>-939.88817447246197</v>
      </c>
      <c r="Q211" t="s">
        <v>3927</v>
      </c>
      <c r="R211" t="s">
        <v>3928</v>
      </c>
      <c r="S211" t="s">
        <v>3929</v>
      </c>
      <c r="T211" t="s">
        <v>3930</v>
      </c>
      <c r="U211" t="s">
        <v>3931</v>
      </c>
      <c r="V211" t="s">
        <v>3932</v>
      </c>
      <c r="W211" t="s">
        <v>3933</v>
      </c>
      <c r="X211" t="s">
        <v>3934</v>
      </c>
      <c r="Y211" t="s">
        <v>3935</v>
      </c>
    </row>
    <row r="212" spans="1:25" x14ac:dyDescent="0.3">
      <c r="A212">
        <v>10550</v>
      </c>
      <c r="B212" t="s">
        <v>3936</v>
      </c>
      <c r="C212" t="s">
        <v>3937</v>
      </c>
      <c r="D212" t="s">
        <v>3938</v>
      </c>
      <c r="E212" t="s">
        <v>3939</v>
      </c>
      <c r="F212" t="s">
        <v>3940</v>
      </c>
      <c r="G212" t="s">
        <v>3941</v>
      </c>
      <c r="H212" t="s">
        <v>3942</v>
      </c>
      <c r="I212" t="s">
        <v>3943</v>
      </c>
      <c r="J212" t="s">
        <v>3944</v>
      </c>
      <c r="K212" t="s">
        <v>3945</v>
      </c>
      <c r="L212" t="s">
        <v>3946</v>
      </c>
      <c r="M212" t="s">
        <v>3947</v>
      </c>
      <c r="N212" t="s">
        <v>3948</v>
      </c>
      <c r="O212">
        <f>-673.938723368636 -112.788715487806 -478.176649891506</f>
        <v>-1264.904088747948</v>
      </c>
      <c r="P212">
        <f>-624.042741062438 -111.423932684173 -200.531010726729</f>
        <v>-935.99768447334009</v>
      </c>
      <c r="Q212" t="s">
        <v>3949</v>
      </c>
      <c r="R212" t="s">
        <v>3950</v>
      </c>
      <c r="S212" t="s">
        <v>3951</v>
      </c>
      <c r="T212" t="s">
        <v>3952</v>
      </c>
      <c r="U212" t="s">
        <v>3953</v>
      </c>
      <c r="V212" t="s">
        <v>3954</v>
      </c>
      <c r="W212" t="s">
        <v>3955</v>
      </c>
      <c r="X212" t="s">
        <v>3956</v>
      </c>
      <c r="Y212" t="s">
        <v>3957</v>
      </c>
    </row>
    <row r="213" spans="1:25" x14ac:dyDescent="0.3">
      <c r="A213">
        <v>10600</v>
      </c>
      <c r="B213" t="s">
        <v>3958</v>
      </c>
      <c r="C213" t="s">
        <v>3959</v>
      </c>
      <c r="D213" t="s">
        <v>3960</v>
      </c>
      <c r="E213" t="s">
        <v>3961</v>
      </c>
      <c r="F213" t="s">
        <v>3962</v>
      </c>
      <c r="G213" t="s">
        <v>3963</v>
      </c>
      <c r="H213" t="s">
        <v>3964</v>
      </c>
      <c r="I213" t="s">
        <v>3965</v>
      </c>
      <c r="J213" t="s">
        <v>3966</v>
      </c>
      <c r="K213" t="s">
        <v>3967</v>
      </c>
      <c r="L213" t="s">
        <v>3968</v>
      </c>
      <c r="M213" t="s">
        <v>3969</v>
      </c>
      <c r="N213" t="s">
        <v>3970</v>
      </c>
      <c r="O213">
        <f>-671.537791602133 -113.558949250488 -478.293301741146</f>
        <v>-1263.390042593767</v>
      </c>
      <c r="P213">
        <f>-623.257004055147 -110.944876354367 -200.371128038505</f>
        <v>-934.57300844801898</v>
      </c>
      <c r="Q213" t="s">
        <v>3971</v>
      </c>
      <c r="R213" t="s">
        <v>3972</v>
      </c>
      <c r="S213" t="s">
        <v>3973</v>
      </c>
      <c r="T213" t="s">
        <v>3974</v>
      </c>
      <c r="U213" t="s">
        <v>3975</v>
      </c>
      <c r="V213" t="s">
        <v>3976</v>
      </c>
      <c r="W213" t="s">
        <v>3977</v>
      </c>
      <c r="X213" t="s">
        <v>3978</v>
      </c>
      <c r="Y213" t="s">
        <v>3979</v>
      </c>
    </row>
    <row r="214" spans="1:25" x14ac:dyDescent="0.3">
      <c r="A214">
        <v>10650</v>
      </c>
      <c r="B214" t="s">
        <v>3980</v>
      </c>
      <c r="C214" t="s">
        <v>3981</v>
      </c>
      <c r="D214" t="s">
        <v>3982</v>
      </c>
      <c r="E214" t="s">
        <v>3983</v>
      </c>
      <c r="F214" t="s">
        <v>3984</v>
      </c>
      <c r="G214" t="s">
        <v>3985</v>
      </c>
      <c r="H214" t="s">
        <v>3986</v>
      </c>
      <c r="I214" t="s">
        <v>3987</v>
      </c>
      <c r="J214" t="s">
        <v>3988</v>
      </c>
      <c r="K214" t="s">
        <v>3989</v>
      </c>
      <c r="L214" t="s">
        <v>3990</v>
      </c>
      <c r="M214" t="s">
        <v>3991</v>
      </c>
      <c r="N214" t="s">
        <v>3992</v>
      </c>
      <c r="O214">
        <f>-663.844495260242 -115.823974690555 -477.916817496435</f>
        <v>-1257.5852874472321</v>
      </c>
      <c r="P214">
        <f>-620.227298191195 -111.918229147963 -199.239850691246</f>
        <v>-931.38537803040401</v>
      </c>
      <c r="Q214" t="s">
        <v>3993</v>
      </c>
      <c r="R214" t="s">
        <v>3994</v>
      </c>
      <c r="S214" t="s">
        <v>3995</v>
      </c>
      <c r="T214" t="s">
        <v>3996</v>
      </c>
      <c r="U214" t="s">
        <v>3997</v>
      </c>
      <c r="V214" t="s">
        <v>3998</v>
      </c>
      <c r="W214" t="s">
        <v>3999</v>
      </c>
      <c r="X214" t="s">
        <v>4000</v>
      </c>
      <c r="Y214" t="s">
        <v>4001</v>
      </c>
    </row>
    <row r="215" spans="1:25" x14ac:dyDescent="0.3">
      <c r="A215">
        <v>10700</v>
      </c>
      <c r="B215" t="s">
        <v>4002</v>
      </c>
      <c r="C215" t="s">
        <v>4003</v>
      </c>
      <c r="D215" t="s">
        <v>4004</v>
      </c>
      <c r="E215" t="s">
        <v>4005</v>
      </c>
      <c r="F215" t="s">
        <v>4006</v>
      </c>
      <c r="G215" t="s">
        <v>4007</v>
      </c>
      <c r="H215" t="s">
        <v>4008</v>
      </c>
      <c r="I215" t="s">
        <v>4009</v>
      </c>
      <c r="J215" t="s">
        <v>4010</v>
      </c>
      <c r="K215" t="s">
        <v>4011</v>
      </c>
      <c r="L215" t="s">
        <v>4012</v>
      </c>
      <c r="M215" t="s">
        <v>4013</v>
      </c>
      <c r="N215" t="s">
        <v>4014</v>
      </c>
      <c r="O215">
        <f>-659.61045758482 -116.695165098559 -478.040809600062</f>
        <v>-1254.3464322834409</v>
      </c>
      <c r="P215">
        <f>-619.850875305809 -113.348899259802 -198.780058572074</f>
        <v>-931.97983313768509</v>
      </c>
      <c r="Q215" t="s">
        <v>4015</v>
      </c>
      <c r="R215" t="s">
        <v>4016</v>
      </c>
      <c r="S215" t="s">
        <v>4017</v>
      </c>
      <c r="T215" t="s">
        <v>4018</v>
      </c>
      <c r="U215" t="s">
        <v>4019</v>
      </c>
      <c r="V215" t="s">
        <v>4020</v>
      </c>
      <c r="W215" t="s">
        <v>4021</v>
      </c>
      <c r="X215" t="s">
        <v>4022</v>
      </c>
      <c r="Y215" t="s">
        <v>4023</v>
      </c>
    </row>
    <row r="216" spans="1:25" x14ac:dyDescent="0.3">
      <c r="A216">
        <v>10750</v>
      </c>
      <c r="B216" t="s">
        <v>4024</v>
      </c>
      <c r="C216" t="s">
        <v>4025</v>
      </c>
      <c r="D216" t="s">
        <v>4026</v>
      </c>
      <c r="E216" t="s">
        <v>4027</v>
      </c>
      <c r="F216" t="s">
        <v>4028</v>
      </c>
      <c r="G216" t="s">
        <v>4029</v>
      </c>
      <c r="H216" t="s">
        <v>4030</v>
      </c>
      <c r="I216" t="s">
        <v>4031</v>
      </c>
      <c r="J216" t="s">
        <v>4032</v>
      </c>
      <c r="K216" t="s">
        <v>4033</v>
      </c>
      <c r="L216" t="s">
        <v>4034</v>
      </c>
      <c r="M216" t="s">
        <v>4035</v>
      </c>
      <c r="N216" t="s">
        <v>4036</v>
      </c>
      <c r="O216">
        <f>-650.517974154697 -118.003060564578 -479.8301562314</f>
        <v>-1248.3511909506751</v>
      </c>
      <c r="P216">
        <f>-621.224477342121 -117.143597761566 -199.259738297348</f>
        <v>-937.62781340103493</v>
      </c>
      <c r="Q216" t="s">
        <v>4037</v>
      </c>
      <c r="R216" t="s">
        <v>4038</v>
      </c>
      <c r="S216" t="s">
        <v>4039</v>
      </c>
      <c r="T216" t="s">
        <v>4040</v>
      </c>
      <c r="U216" t="s">
        <v>4041</v>
      </c>
      <c r="V216" t="s">
        <v>4042</v>
      </c>
      <c r="W216" t="s">
        <v>4043</v>
      </c>
      <c r="X216" t="s">
        <v>4044</v>
      </c>
      <c r="Y216" t="s">
        <v>4045</v>
      </c>
    </row>
    <row r="217" spans="1:25" x14ac:dyDescent="0.3">
      <c r="A217">
        <v>10800</v>
      </c>
      <c r="B217" t="s">
        <v>4046</v>
      </c>
      <c r="C217" t="s">
        <v>4047</v>
      </c>
      <c r="D217" t="s">
        <v>4048</v>
      </c>
      <c r="E217" t="s">
        <v>4049</v>
      </c>
      <c r="F217" t="s">
        <v>4050</v>
      </c>
      <c r="G217" t="s">
        <v>4051</v>
      </c>
      <c r="H217" t="s">
        <v>4052</v>
      </c>
      <c r="I217" t="s">
        <v>4053</v>
      </c>
      <c r="J217" t="s">
        <v>4054</v>
      </c>
      <c r="K217" t="s">
        <v>4055</v>
      </c>
      <c r="L217" t="s">
        <v>4056</v>
      </c>
      <c r="M217" t="s">
        <v>4057</v>
      </c>
      <c r="N217" t="s">
        <v>4058</v>
      </c>
      <c r="O217">
        <f>-646.143549748108 -119.231653892005 -481.430553542269</f>
        <v>-1246.805757182382</v>
      </c>
      <c r="P217">
        <f>-622.569332644433 -120.573047861279 -200.323834833107</f>
        <v>-943.46621533881887</v>
      </c>
      <c r="Q217" t="s">
        <v>4059</v>
      </c>
      <c r="R217" t="s">
        <v>4060</v>
      </c>
      <c r="S217" t="s">
        <v>4061</v>
      </c>
      <c r="T217" t="s">
        <v>4062</v>
      </c>
      <c r="U217" t="s">
        <v>4063</v>
      </c>
      <c r="V217" t="s">
        <v>4064</v>
      </c>
      <c r="W217" t="s">
        <v>4065</v>
      </c>
      <c r="X217" t="s">
        <v>4066</v>
      </c>
      <c r="Y217" t="s">
        <v>4067</v>
      </c>
    </row>
    <row r="218" spans="1:25" x14ac:dyDescent="0.3">
      <c r="A218">
        <v>10850</v>
      </c>
      <c r="B218" t="s">
        <v>4068</v>
      </c>
      <c r="C218" t="s">
        <v>4069</v>
      </c>
      <c r="D218" t="s">
        <v>4070</v>
      </c>
      <c r="E218" t="s">
        <v>4071</v>
      </c>
      <c r="F218" t="s">
        <v>4072</v>
      </c>
      <c r="G218" t="s">
        <v>4073</v>
      </c>
      <c r="H218" t="s">
        <v>4074</v>
      </c>
      <c r="I218" t="s">
        <v>4075</v>
      </c>
      <c r="J218" t="s">
        <v>4076</v>
      </c>
      <c r="K218" t="s">
        <v>4077</v>
      </c>
      <c r="L218" t="s">
        <v>4078</v>
      </c>
      <c r="M218" t="s">
        <v>4079</v>
      </c>
      <c r="N218" t="s">
        <v>4080</v>
      </c>
      <c r="O218">
        <f>-641.595473221901 -120.628404034091 -483.147641718033</f>
        <v>-1245.3715189740251</v>
      </c>
      <c r="P218">
        <f>-623.502835646224 -124.055850479031 -201.652451410038</f>
        <v>-949.21113753529301</v>
      </c>
      <c r="Q218" t="s">
        <v>4081</v>
      </c>
      <c r="R218" t="s">
        <v>4082</v>
      </c>
      <c r="S218" t="s">
        <v>4083</v>
      </c>
      <c r="T218" t="s">
        <v>4084</v>
      </c>
      <c r="U218" t="s">
        <v>4085</v>
      </c>
      <c r="V218" t="s">
        <v>4086</v>
      </c>
      <c r="W218" t="s">
        <v>4087</v>
      </c>
      <c r="X218" t="s">
        <v>4088</v>
      </c>
      <c r="Y218" t="s">
        <v>4089</v>
      </c>
    </row>
    <row r="219" spans="1:25" x14ac:dyDescent="0.3">
      <c r="A219">
        <v>10900</v>
      </c>
      <c r="B219" t="s">
        <v>4090</v>
      </c>
      <c r="C219" t="s">
        <v>4091</v>
      </c>
      <c r="D219" t="s">
        <v>4092</v>
      </c>
      <c r="E219" t="s">
        <v>4093</v>
      </c>
      <c r="F219" t="s">
        <v>4094</v>
      </c>
      <c r="G219" t="s">
        <v>4095</v>
      </c>
      <c r="H219" t="s">
        <v>4096</v>
      </c>
      <c r="I219" t="s">
        <v>4097</v>
      </c>
      <c r="J219" t="s">
        <v>4098</v>
      </c>
      <c r="K219" t="s">
        <v>4099</v>
      </c>
      <c r="L219" t="s">
        <v>4100</v>
      </c>
      <c r="M219" t="s">
        <v>4101</v>
      </c>
      <c r="N219" t="s">
        <v>4102</v>
      </c>
      <c r="O219">
        <f>-631.748220625407 -125.408386081938 -486.456936774306</f>
        <v>-1243.613543481651</v>
      </c>
      <c r="P219">
        <f>-625.710892492348 -133.620276323171 -204.544420240922</f>
        <v>-963.87558905644096</v>
      </c>
      <c r="Q219" t="s">
        <v>4103</v>
      </c>
      <c r="R219" t="s">
        <v>4104</v>
      </c>
      <c r="S219" t="s">
        <v>4105</v>
      </c>
      <c r="T219" t="s">
        <v>4106</v>
      </c>
      <c r="U219" t="s">
        <v>4107</v>
      </c>
      <c r="V219" t="s">
        <v>4108</v>
      </c>
      <c r="W219" t="s">
        <v>4109</v>
      </c>
      <c r="X219" t="s">
        <v>4110</v>
      </c>
      <c r="Y219" t="s">
        <v>4111</v>
      </c>
    </row>
    <row r="220" spans="1:25" x14ac:dyDescent="0.3">
      <c r="A220">
        <v>10950</v>
      </c>
      <c r="B220" t="s">
        <v>4112</v>
      </c>
      <c r="C220" t="s">
        <v>4113</v>
      </c>
      <c r="D220" t="s">
        <v>4114</v>
      </c>
      <c r="E220" t="s">
        <v>4115</v>
      </c>
      <c r="F220" t="s">
        <v>4116</v>
      </c>
      <c r="G220" t="s">
        <v>4117</v>
      </c>
      <c r="H220" t="s">
        <v>4118</v>
      </c>
      <c r="I220" t="s">
        <v>4119</v>
      </c>
      <c r="J220" t="s">
        <v>4120</v>
      </c>
      <c r="K220" t="s">
        <v>4121</v>
      </c>
      <c r="L220" t="s">
        <v>4122</v>
      </c>
      <c r="M220" t="s">
        <v>4123</v>
      </c>
      <c r="N220" t="s">
        <v>4124</v>
      </c>
      <c r="O220">
        <f>-622.343672491787 -133.173902070026 -488.792676675025</f>
        <v>-1244.310251236838</v>
      </c>
      <c r="P220">
        <f>-629.45915833628 -144.445373228893 -207.010909158292</f>
        <v>-980.91544072346505</v>
      </c>
      <c r="Q220">
        <f>-448.920136702708 -5.03163737403383 -250.80619845806</f>
        <v>-704.75797253480187</v>
      </c>
      <c r="R220" t="s">
        <v>4125</v>
      </c>
      <c r="S220" t="s">
        <v>4126</v>
      </c>
      <c r="T220" t="s">
        <v>4127</v>
      </c>
      <c r="U220" t="s">
        <v>4128</v>
      </c>
      <c r="V220" t="s">
        <v>4129</v>
      </c>
      <c r="W220" t="s">
        <v>4130</v>
      </c>
      <c r="X220" t="s">
        <v>4131</v>
      </c>
      <c r="Y220" t="s">
        <v>4132</v>
      </c>
    </row>
    <row r="221" spans="1:25" x14ac:dyDescent="0.3">
      <c r="A221">
        <v>11000</v>
      </c>
      <c r="B221" t="s">
        <v>4133</v>
      </c>
      <c r="C221" t="s">
        <v>4134</v>
      </c>
      <c r="D221" t="s">
        <v>4135</v>
      </c>
      <c r="E221" t="s">
        <v>4136</v>
      </c>
      <c r="F221" t="s">
        <v>4137</v>
      </c>
      <c r="G221" t="s">
        <v>4138</v>
      </c>
      <c r="H221" t="s">
        <v>4139</v>
      </c>
      <c r="I221" t="s">
        <v>4140</v>
      </c>
      <c r="J221" t="s">
        <v>4141</v>
      </c>
      <c r="K221" t="s">
        <v>4142</v>
      </c>
      <c r="L221" t="s">
        <v>4143</v>
      </c>
      <c r="M221" t="s">
        <v>4144</v>
      </c>
      <c r="N221" t="s">
        <v>4145</v>
      </c>
      <c r="O221">
        <f>-613.544500397638 -140.310198582098 -490.005277173494</f>
        <v>-1243.85997615323</v>
      </c>
      <c r="P221">
        <f>-633.402204693495 -155.662134733124 -209.027287450969</f>
        <v>-998.09162687758794</v>
      </c>
      <c r="Q221">
        <f>-445.57834248227 -26.2872353096514 -252.991625588004</f>
        <v>-724.85720337992541</v>
      </c>
      <c r="R221" t="s">
        <v>4146</v>
      </c>
      <c r="S221" t="s">
        <v>4147</v>
      </c>
      <c r="T221" t="s">
        <v>4148</v>
      </c>
      <c r="U221" t="s">
        <v>4149</v>
      </c>
      <c r="V221">
        <f>-552.905597988788 -4.35920151084542 -94.3047365890304</f>
        <v>-651.56953608866388</v>
      </c>
      <c r="W221" t="s">
        <v>4150</v>
      </c>
      <c r="X221" t="s">
        <v>4151</v>
      </c>
      <c r="Y221" t="s">
        <v>4152</v>
      </c>
    </row>
    <row r="222" spans="1:25" x14ac:dyDescent="0.3">
      <c r="A222">
        <v>11050</v>
      </c>
      <c r="B222" t="s">
        <v>4153</v>
      </c>
      <c r="C222" t="s">
        <v>4154</v>
      </c>
      <c r="D222" t="s">
        <v>4155</v>
      </c>
      <c r="E222" t="s">
        <v>4156</v>
      </c>
      <c r="F222" t="s">
        <v>4157</v>
      </c>
      <c r="G222" t="s">
        <v>4158</v>
      </c>
      <c r="H222" t="s">
        <v>4159</v>
      </c>
      <c r="I222" t="s">
        <v>4160</v>
      </c>
      <c r="J222" t="s">
        <v>4161</v>
      </c>
      <c r="K222" t="s">
        <v>4162</v>
      </c>
      <c r="L222" t="s">
        <v>4163</v>
      </c>
      <c r="M222" t="s">
        <v>4164</v>
      </c>
      <c r="N222" t="s">
        <v>4165</v>
      </c>
      <c r="O222">
        <f>-610.043044420717 -141.710721221072 -490.351605664344</f>
        <v>-1242.1053713061328</v>
      </c>
      <c r="P222">
        <f>-636.439585380058 -159.812070875303 -210.076355787618</f>
        <v>-1006.328012042979</v>
      </c>
      <c r="Q222">
        <f>-445.881632841661 -34.1099913185401 -252.915903737639</f>
        <v>-732.90752789784005</v>
      </c>
      <c r="R222" t="s">
        <v>4166</v>
      </c>
      <c r="S222" t="s">
        <v>4167</v>
      </c>
      <c r="T222" t="s">
        <v>4168</v>
      </c>
      <c r="U222" t="s">
        <v>4169</v>
      </c>
      <c r="V222">
        <f>-550.721482712901 -5.21033412962606 -93.2910085522242</f>
        <v>-649.22282539475123</v>
      </c>
      <c r="W222" t="s">
        <v>4170</v>
      </c>
      <c r="X222" t="s">
        <v>4171</v>
      </c>
      <c r="Y222" t="s">
        <v>4172</v>
      </c>
    </row>
    <row r="223" spans="1:25" x14ac:dyDescent="0.3">
      <c r="A223">
        <v>11100</v>
      </c>
      <c r="B223" t="s">
        <v>4173</v>
      </c>
      <c r="C223" t="s">
        <v>4174</v>
      </c>
      <c r="D223" t="s">
        <v>4175</v>
      </c>
      <c r="E223" t="s">
        <v>4176</v>
      </c>
      <c r="F223" t="s">
        <v>4177</v>
      </c>
      <c r="G223" t="s">
        <v>4178</v>
      </c>
      <c r="H223" t="s">
        <v>4179</v>
      </c>
      <c r="I223" t="s">
        <v>4180</v>
      </c>
      <c r="J223" t="s">
        <v>4181</v>
      </c>
      <c r="K223" t="s">
        <v>4182</v>
      </c>
      <c r="L223" t="s">
        <v>4183</v>
      </c>
      <c r="M223" t="s">
        <v>4184</v>
      </c>
      <c r="N223" t="s">
        <v>4185</v>
      </c>
      <c r="O223">
        <f>-610.241918588955 -138.273147313595 -492.081808530326</f>
        <v>-1240.5968744328759</v>
      </c>
      <c r="P223">
        <f>-642.39651083548 -160.132084011038 -212.677402624797</f>
        <v>-1015.205997471315</v>
      </c>
      <c r="Q223">
        <f>-449.631824352806 -37.172047615988 -253.556337912357</f>
        <v>-740.36020988115104</v>
      </c>
      <c r="R223" t="s">
        <v>4186</v>
      </c>
      <c r="S223" t="s">
        <v>4187</v>
      </c>
      <c r="T223" t="s">
        <v>4188</v>
      </c>
      <c r="U223" t="s">
        <v>4189</v>
      </c>
      <c r="V223">
        <f>-550.868696467098 -2.84909132223265 -92.9993844493903</f>
        <v>-646.71717223872088</v>
      </c>
      <c r="W223" t="s">
        <v>4190</v>
      </c>
      <c r="X223" t="s">
        <v>4191</v>
      </c>
      <c r="Y223" t="s">
        <v>4192</v>
      </c>
    </row>
    <row r="224" spans="1:25" x14ac:dyDescent="0.3">
      <c r="A224">
        <v>11150</v>
      </c>
      <c r="B224" t="s">
        <v>4193</v>
      </c>
      <c r="C224" t="s">
        <v>4194</v>
      </c>
      <c r="D224" t="s">
        <v>4195</v>
      </c>
      <c r="E224" t="s">
        <v>4196</v>
      </c>
      <c r="F224" t="s">
        <v>4197</v>
      </c>
      <c r="G224" t="s">
        <v>4198</v>
      </c>
      <c r="H224" t="s">
        <v>4199</v>
      </c>
      <c r="I224" t="s">
        <v>4200</v>
      </c>
      <c r="J224" t="s">
        <v>4201</v>
      </c>
      <c r="K224" t="s">
        <v>4202</v>
      </c>
      <c r="L224" t="s">
        <v>4203</v>
      </c>
      <c r="M224" t="s">
        <v>4204</v>
      </c>
      <c r="N224" t="s">
        <v>4205</v>
      </c>
      <c r="O224">
        <f>-613.411532327441 -132.021654535713 -496.897529340282</f>
        <v>-1242.3307162034359</v>
      </c>
      <c r="P224">
        <f>-652.668481431905 -162.205254370878 -219.180996010824</f>
        <v>-1034.0547318136071</v>
      </c>
      <c r="Q224">
        <f>-456.708044628945 -43.0388349806417 -255.887807880816</f>
        <v>-755.63468749040271</v>
      </c>
      <c r="R224" t="s">
        <v>4206</v>
      </c>
      <c r="S224" t="s">
        <v>4207</v>
      </c>
      <c r="T224" t="s">
        <v>4208</v>
      </c>
      <c r="U224" t="s">
        <v>4209</v>
      </c>
      <c r="V224" t="s">
        <v>4210</v>
      </c>
      <c r="W224" t="s">
        <v>4211</v>
      </c>
      <c r="X224" t="s">
        <v>4212</v>
      </c>
      <c r="Y224" t="s">
        <v>4213</v>
      </c>
    </row>
    <row r="225" spans="1:25" x14ac:dyDescent="0.3">
      <c r="A225">
        <v>11200</v>
      </c>
      <c r="B225" t="s">
        <v>4214</v>
      </c>
      <c r="C225" t="s">
        <v>4215</v>
      </c>
      <c r="D225" t="s">
        <v>4216</v>
      </c>
      <c r="E225" t="s">
        <v>4217</v>
      </c>
      <c r="F225" t="s">
        <v>4218</v>
      </c>
      <c r="G225" t="s">
        <v>4219</v>
      </c>
      <c r="H225" t="s">
        <v>4220</v>
      </c>
      <c r="I225" t="s">
        <v>4221</v>
      </c>
      <c r="J225" t="s">
        <v>4222</v>
      </c>
      <c r="K225" t="s">
        <v>4223</v>
      </c>
      <c r="L225" t="s">
        <v>4224</v>
      </c>
      <c r="M225" t="s">
        <v>4225</v>
      </c>
      <c r="N225" t="s">
        <v>4226</v>
      </c>
      <c r="O225">
        <f>-614.780061818648 -129.696005731228 -498.547132347355</f>
        <v>-1243.0231998972311</v>
      </c>
      <c r="P225">
        <f>-656.164705618462 -162.646933123468 -221.454893571414</f>
        <v>-1040.266532313344</v>
      </c>
      <c r="Q225">
        <f>-458.52869077529 -46.0918658417411 -257.558550834083</f>
        <v>-762.17910745111408</v>
      </c>
      <c r="R225" t="s">
        <v>4227</v>
      </c>
      <c r="S225" t="s">
        <v>4228</v>
      </c>
      <c r="T225" t="s">
        <v>4229</v>
      </c>
      <c r="U225" t="s">
        <v>4230</v>
      </c>
      <c r="V225" t="s">
        <v>4231</v>
      </c>
      <c r="W225" t="s">
        <v>4232</v>
      </c>
      <c r="X225" t="s">
        <v>4233</v>
      </c>
      <c r="Y225" t="s">
        <v>4234</v>
      </c>
    </row>
    <row r="226" spans="1:25" x14ac:dyDescent="0.3">
      <c r="A226">
        <v>11250</v>
      </c>
      <c r="B226" t="s">
        <v>4235</v>
      </c>
      <c r="C226" t="s">
        <v>4236</v>
      </c>
      <c r="D226" t="s">
        <v>4237</v>
      </c>
      <c r="E226" t="s">
        <v>4238</v>
      </c>
      <c r="F226" t="s">
        <v>4239</v>
      </c>
      <c r="G226" t="s">
        <v>4240</v>
      </c>
      <c r="H226" t="s">
        <v>4241</v>
      </c>
      <c r="I226" t="s">
        <v>4242</v>
      </c>
      <c r="J226" t="s">
        <v>4243</v>
      </c>
      <c r="K226" t="s">
        <v>4244</v>
      </c>
      <c r="L226" t="s">
        <v>4245</v>
      </c>
      <c r="M226" t="s">
        <v>4246</v>
      </c>
      <c r="N226" t="s">
        <v>4247</v>
      </c>
      <c r="O226">
        <f>-618.731833689633 -121.293571041657 -499.611167864961</f>
        <v>-1239.636572596251</v>
      </c>
      <c r="P226">
        <f>-662.182574745896 -156.71592916986 -223.140747931283</f>
        <v>-1042.0392518470389</v>
      </c>
      <c r="Q226">
        <f>-460.79111883708 -47.833707387342 -262.315911836067</f>
        <v>-770.94073806048902</v>
      </c>
      <c r="R226" t="s">
        <v>4248</v>
      </c>
      <c r="S226" t="s">
        <v>4249</v>
      </c>
      <c r="T226" t="s">
        <v>4250</v>
      </c>
      <c r="U226" t="s">
        <v>4251</v>
      </c>
      <c r="V226" t="s">
        <v>4252</v>
      </c>
      <c r="W226" t="s">
        <v>4253</v>
      </c>
      <c r="X226" t="s">
        <v>4254</v>
      </c>
      <c r="Y226" t="s">
        <v>4255</v>
      </c>
    </row>
    <row r="227" spans="1:25" x14ac:dyDescent="0.3">
      <c r="A227">
        <v>11300</v>
      </c>
      <c r="B227" t="s">
        <v>4256</v>
      </c>
      <c r="C227" t="s">
        <v>4257</v>
      </c>
      <c r="D227" t="s">
        <v>4258</v>
      </c>
      <c r="E227" t="s">
        <v>4259</v>
      </c>
      <c r="F227" t="s">
        <v>4260</v>
      </c>
      <c r="G227" t="s">
        <v>4261</v>
      </c>
      <c r="H227" t="s">
        <v>4262</v>
      </c>
      <c r="I227" t="s">
        <v>4263</v>
      </c>
      <c r="J227" t="s">
        <v>4264</v>
      </c>
      <c r="K227" t="s">
        <v>4265</v>
      </c>
      <c r="L227" t="s">
        <v>4266</v>
      </c>
      <c r="M227" t="s">
        <v>4267</v>
      </c>
      <c r="N227" t="s">
        <v>4268</v>
      </c>
      <c r="O227">
        <f>-622.18049946428 -114.779061732542 -499.089129319803</f>
        <v>-1236.0486905166251</v>
      </c>
      <c r="P227">
        <f>-665.394333440634 -150.396778885864 -222.606701354703</f>
        <v>-1038.3978136812011</v>
      </c>
      <c r="Q227">
        <f>-461.94941976545 -46.7130234529152 -265.131656670673</f>
        <v>-773.79409988903819</v>
      </c>
      <c r="R227" t="s">
        <v>4269</v>
      </c>
      <c r="S227" t="s">
        <v>4270</v>
      </c>
      <c r="T227" t="s">
        <v>4271</v>
      </c>
      <c r="U227" t="s">
        <v>4272</v>
      </c>
      <c r="V227" t="s">
        <v>4273</v>
      </c>
      <c r="W227" t="s">
        <v>4274</v>
      </c>
      <c r="X227" t="s">
        <v>4275</v>
      </c>
      <c r="Y227" t="s">
        <v>4276</v>
      </c>
    </row>
    <row r="228" spans="1:25" x14ac:dyDescent="0.3">
      <c r="A228">
        <v>11350</v>
      </c>
      <c r="B228" t="s">
        <v>4277</v>
      </c>
      <c r="C228" t="s">
        <v>4278</v>
      </c>
      <c r="D228" t="s">
        <v>4279</v>
      </c>
      <c r="E228" t="s">
        <v>4280</v>
      </c>
      <c r="F228" t="s">
        <v>4281</v>
      </c>
      <c r="G228" t="s">
        <v>4282</v>
      </c>
      <c r="H228" t="s">
        <v>4283</v>
      </c>
      <c r="I228" t="s">
        <v>4284</v>
      </c>
      <c r="J228" t="s">
        <v>4285</v>
      </c>
      <c r="K228" t="s">
        <v>4286</v>
      </c>
      <c r="L228" t="s">
        <v>4287</v>
      </c>
      <c r="M228" t="s">
        <v>4288</v>
      </c>
      <c r="N228" t="s">
        <v>4289</v>
      </c>
      <c r="O228">
        <f>-629.788639578803 -96.7678566316088 -496.776710888353</f>
        <v>-1223.3332070987649</v>
      </c>
      <c r="P228">
        <f>-672.1034048853 -129.412632157612 -219.788835051699</f>
        <v>-1021.3048720946111</v>
      </c>
      <c r="Q228">
        <f>-464.942970918005 -38.0724908060536 -271.654454776642</f>
        <v>-774.66991650070065</v>
      </c>
      <c r="R228" t="s">
        <v>4290</v>
      </c>
      <c r="S228" t="s">
        <v>4291</v>
      </c>
      <c r="T228" t="s">
        <v>4292</v>
      </c>
      <c r="U228" t="s">
        <v>4293</v>
      </c>
      <c r="V228" t="s">
        <v>4294</v>
      </c>
      <c r="W228" t="s">
        <v>4295</v>
      </c>
      <c r="X228" t="s">
        <v>4296</v>
      </c>
      <c r="Y228" t="s">
        <v>4297</v>
      </c>
    </row>
    <row r="229" spans="1:25" x14ac:dyDescent="0.3">
      <c r="A229">
        <v>11400</v>
      </c>
      <c r="B229" t="s">
        <v>4298</v>
      </c>
      <c r="C229" t="s">
        <v>4299</v>
      </c>
      <c r="D229" t="s">
        <v>4300</v>
      </c>
      <c r="E229" t="s">
        <v>4301</v>
      </c>
      <c r="F229" t="s">
        <v>4302</v>
      </c>
      <c r="G229" t="s">
        <v>4303</v>
      </c>
      <c r="H229" t="s">
        <v>4304</v>
      </c>
      <c r="I229" t="s">
        <v>4305</v>
      </c>
      <c r="J229" t="s">
        <v>4306</v>
      </c>
      <c r="K229" t="s">
        <v>4307</v>
      </c>
      <c r="L229" t="s">
        <v>4308</v>
      </c>
      <c r="M229" t="s">
        <v>4309</v>
      </c>
      <c r="N229" t="s">
        <v>4310</v>
      </c>
      <c r="O229">
        <f>-633.967189448246 -86.1687152376064 -496.111156436929</f>
        <v>-1216.2470611227814</v>
      </c>
      <c r="P229">
        <f>-676.279874202344 -114.824791507403 -218.681785153834</f>
        <v>-1009.786450863581</v>
      </c>
      <c r="Q229">
        <f>-467.177959241692 -30.8687446823014 -275.040357426343</f>
        <v>-773.0870613503364</v>
      </c>
      <c r="R229" t="s">
        <v>4311</v>
      </c>
      <c r="S229" t="s">
        <v>4312</v>
      </c>
      <c r="T229" t="s">
        <v>4313</v>
      </c>
      <c r="U229" t="s">
        <v>4314</v>
      </c>
      <c r="V229" t="s">
        <v>4315</v>
      </c>
      <c r="W229" t="s">
        <v>4316</v>
      </c>
      <c r="X229" t="s">
        <v>4317</v>
      </c>
      <c r="Y229" t="s">
        <v>4318</v>
      </c>
    </row>
    <row r="230" spans="1:25" x14ac:dyDescent="0.3">
      <c r="A230">
        <v>11450</v>
      </c>
      <c r="B230" t="s">
        <v>4319</v>
      </c>
      <c r="C230" t="s">
        <v>4320</v>
      </c>
      <c r="D230" t="s">
        <v>4321</v>
      </c>
      <c r="E230" t="s">
        <v>4322</v>
      </c>
      <c r="F230" t="s">
        <v>4323</v>
      </c>
      <c r="G230" t="s">
        <v>4324</v>
      </c>
      <c r="H230" t="s">
        <v>4325</v>
      </c>
      <c r="I230" t="s">
        <v>4326</v>
      </c>
      <c r="J230" t="s">
        <v>4327</v>
      </c>
      <c r="K230" t="s">
        <v>4328</v>
      </c>
      <c r="L230" t="s">
        <v>4329</v>
      </c>
      <c r="M230" t="s">
        <v>4330</v>
      </c>
      <c r="N230" t="s">
        <v>4331</v>
      </c>
      <c r="O230">
        <f>-646.64526337988 -64.1814336304881 -496.029581191407</f>
        <v>-1206.856278201775</v>
      </c>
      <c r="P230">
        <f>-689.604861579724 -84.0399183638181 -217.931240953874</f>
        <v>-991.57602089741613</v>
      </c>
      <c r="Q230">
        <f>-477.641136079446 -13.8146365007867 -281.871275546184</f>
        <v>-773.32704812641668</v>
      </c>
      <c r="R230" t="s">
        <v>4332</v>
      </c>
      <c r="S230" t="s">
        <v>4333</v>
      </c>
      <c r="T230" t="s">
        <v>4334</v>
      </c>
      <c r="U230" t="s">
        <v>4335</v>
      </c>
      <c r="V230" t="s">
        <v>4336</v>
      </c>
      <c r="W230" t="s">
        <v>4337</v>
      </c>
      <c r="X230" t="s">
        <v>4338</v>
      </c>
      <c r="Y230" t="s">
        <v>4339</v>
      </c>
    </row>
    <row r="231" spans="1:25" x14ac:dyDescent="0.3">
      <c r="A231">
        <v>11500</v>
      </c>
      <c r="B231" t="s">
        <v>4340</v>
      </c>
      <c r="C231" t="s">
        <v>4341</v>
      </c>
      <c r="D231" t="s">
        <v>4342</v>
      </c>
      <c r="E231" t="s">
        <v>4343</v>
      </c>
      <c r="F231" t="s">
        <v>4344</v>
      </c>
      <c r="G231" t="s">
        <v>4345</v>
      </c>
      <c r="H231" t="s">
        <v>4346</v>
      </c>
      <c r="I231" t="s">
        <v>4347</v>
      </c>
      <c r="J231" t="s">
        <v>4348</v>
      </c>
      <c r="K231" t="s">
        <v>4349</v>
      </c>
      <c r="L231" t="s">
        <v>4350</v>
      </c>
      <c r="M231" t="s">
        <v>4351</v>
      </c>
      <c r="N231" t="s">
        <v>4352</v>
      </c>
      <c r="O231">
        <f>-653.993665776517 -51.018538534817 -495.079919302071</f>
        <v>-1200.092123613405</v>
      </c>
      <c r="P231">
        <f>-696.527610062765 -68.0279300623811 -216.727441124508</f>
        <v>-981.28298124965409</v>
      </c>
      <c r="Q231">
        <f>-484.162341555722 -3.22167312938609 -284.91597089457</f>
        <v>-772.29998557967815</v>
      </c>
      <c r="R231" t="s">
        <v>4353</v>
      </c>
      <c r="S231" t="s">
        <v>4354</v>
      </c>
      <c r="T231" t="s">
        <v>4355</v>
      </c>
      <c r="U231" t="s">
        <v>4356</v>
      </c>
      <c r="V231" t="s">
        <v>4357</v>
      </c>
      <c r="W231" t="s">
        <v>4358</v>
      </c>
      <c r="X231" t="s">
        <v>4359</v>
      </c>
      <c r="Y231" t="s">
        <v>4360</v>
      </c>
    </row>
    <row r="232" spans="1:25" x14ac:dyDescent="0.3">
      <c r="A232">
        <v>11550</v>
      </c>
      <c r="B232" t="s">
        <v>4361</v>
      </c>
      <c r="C232" t="s">
        <v>4362</v>
      </c>
      <c r="D232" t="s">
        <v>4363</v>
      </c>
      <c r="E232" t="s">
        <v>4364</v>
      </c>
      <c r="F232" t="s">
        <v>4365</v>
      </c>
      <c r="G232" t="s">
        <v>4366</v>
      </c>
      <c r="H232" t="s">
        <v>4367</v>
      </c>
      <c r="I232" t="s">
        <v>4368</v>
      </c>
      <c r="J232" t="s">
        <v>4369</v>
      </c>
      <c r="K232" t="s">
        <v>4370</v>
      </c>
      <c r="L232" t="s">
        <v>4371</v>
      </c>
      <c r="M232" t="s">
        <v>4372</v>
      </c>
      <c r="N232" t="s">
        <v>4373</v>
      </c>
      <c r="O232">
        <f>-667.845066840342 -24.6649707248896 -493.723852823932</f>
        <v>-1186.2338903891637</v>
      </c>
      <c r="P232">
        <f>-708.522863563318 -43.1386367364057 -215.18728074983</f>
        <v>-966.84878104955374</v>
      </c>
      <c r="Q232" t="s">
        <v>4374</v>
      </c>
      <c r="R232" t="s">
        <v>4375</v>
      </c>
      <c r="S232" t="s">
        <v>4376</v>
      </c>
      <c r="T232" t="s">
        <v>4377</v>
      </c>
      <c r="U232" t="s">
        <v>4378</v>
      </c>
      <c r="V232" t="s">
        <v>4379</v>
      </c>
      <c r="W232" t="s">
        <v>4380</v>
      </c>
      <c r="X232" t="s">
        <v>4381</v>
      </c>
      <c r="Y232" t="s">
        <v>4382</v>
      </c>
    </row>
    <row r="233" spans="1:25" x14ac:dyDescent="0.3">
      <c r="A233">
        <v>11600</v>
      </c>
      <c r="B233" t="s">
        <v>4383</v>
      </c>
      <c r="C233" t="s">
        <v>4384</v>
      </c>
      <c r="D233" t="s">
        <v>4385</v>
      </c>
      <c r="E233" t="s">
        <v>4386</v>
      </c>
      <c r="F233" t="s">
        <v>4387</v>
      </c>
      <c r="G233" t="s">
        <v>4388</v>
      </c>
      <c r="H233" t="s">
        <v>4389</v>
      </c>
      <c r="I233" t="s">
        <v>4390</v>
      </c>
      <c r="J233" t="s">
        <v>4391</v>
      </c>
      <c r="K233" t="s">
        <v>4392</v>
      </c>
      <c r="L233" t="s">
        <v>4393</v>
      </c>
      <c r="M233" t="s">
        <v>4394</v>
      </c>
      <c r="N233" t="s">
        <v>4395</v>
      </c>
      <c r="O233">
        <f>-672.570717470313 -14.404987650955 -494.405439751613</f>
        <v>-1181.3811448728811</v>
      </c>
      <c r="P233">
        <f>-713.113933419314 -35.4051003909988 -216.02839914013</f>
        <v>-964.54743295044273</v>
      </c>
      <c r="Q233" t="s">
        <v>4396</v>
      </c>
      <c r="R233" t="s">
        <v>4397</v>
      </c>
      <c r="S233" t="s">
        <v>4398</v>
      </c>
      <c r="T233" t="s">
        <v>4399</v>
      </c>
      <c r="U233" t="s">
        <v>4400</v>
      </c>
      <c r="V233" t="s">
        <v>4401</v>
      </c>
      <c r="W233" t="s">
        <v>4402</v>
      </c>
      <c r="X233" t="s">
        <v>4403</v>
      </c>
      <c r="Y233" t="s">
        <v>4404</v>
      </c>
    </row>
    <row r="234" spans="1:25" x14ac:dyDescent="0.3">
      <c r="A234">
        <v>11650</v>
      </c>
      <c r="B234" t="s">
        <v>4405</v>
      </c>
      <c r="C234" t="s">
        <v>4406</v>
      </c>
      <c r="D234" t="s">
        <v>4407</v>
      </c>
      <c r="E234" t="s">
        <v>4408</v>
      </c>
      <c r="F234" t="s">
        <v>4409</v>
      </c>
      <c r="G234" t="s">
        <v>4410</v>
      </c>
      <c r="H234" t="s">
        <v>4411</v>
      </c>
      <c r="I234" t="s">
        <v>4412</v>
      </c>
      <c r="J234" t="s">
        <v>4413</v>
      </c>
      <c r="K234" t="s">
        <v>4414</v>
      </c>
      <c r="L234" t="s">
        <v>4415</v>
      </c>
      <c r="M234" t="s">
        <v>4416</v>
      </c>
      <c r="N234" t="s">
        <v>4417</v>
      </c>
      <c r="O234" t="s">
        <v>4418</v>
      </c>
      <c r="P234">
        <f>-721.578808667139 -11.6659837367699 -224.16130162955</f>
        <v>-957.40609403345888</v>
      </c>
      <c r="Q234" t="s">
        <v>4419</v>
      </c>
      <c r="R234" t="s">
        <v>4420</v>
      </c>
      <c r="S234" t="s">
        <v>4421</v>
      </c>
      <c r="T234" t="s">
        <v>4422</v>
      </c>
      <c r="U234" t="s">
        <v>4423</v>
      </c>
      <c r="V234" t="s">
        <v>4424</v>
      </c>
      <c r="W234" t="s">
        <v>4425</v>
      </c>
      <c r="X234" t="s">
        <v>4426</v>
      </c>
      <c r="Y234" t="s">
        <v>4427</v>
      </c>
    </row>
    <row r="235" spans="1:25" x14ac:dyDescent="0.3">
      <c r="A235">
        <v>11700</v>
      </c>
      <c r="B235" t="s">
        <v>4428</v>
      </c>
      <c r="C235" t="s">
        <v>4429</v>
      </c>
      <c r="D235" t="s">
        <v>4430</v>
      </c>
      <c r="E235" t="s">
        <v>4431</v>
      </c>
      <c r="F235" t="s">
        <v>4432</v>
      </c>
      <c r="G235" t="s">
        <v>4433</v>
      </c>
      <c r="H235" t="s">
        <v>4434</v>
      </c>
      <c r="I235" t="s">
        <v>4435</v>
      </c>
      <c r="J235" t="s">
        <v>4436</v>
      </c>
      <c r="K235" t="s">
        <v>4437</v>
      </c>
      <c r="L235" t="s">
        <v>4438</v>
      </c>
      <c r="M235" t="s">
        <v>4439</v>
      </c>
      <c r="N235" t="s">
        <v>4440</v>
      </c>
      <c r="O235" t="s">
        <v>4441</v>
      </c>
      <c r="P235" t="s">
        <v>4442</v>
      </c>
      <c r="Q235" t="s">
        <v>4443</v>
      </c>
      <c r="R235" t="s">
        <v>4444</v>
      </c>
      <c r="S235" t="s">
        <v>4445</v>
      </c>
      <c r="T235" t="s">
        <v>4446</v>
      </c>
      <c r="U235" t="s">
        <v>4447</v>
      </c>
      <c r="V235" t="s">
        <v>4448</v>
      </c>
      <c r="W235" t="s">
        <v>4449</v>
      </c>
      <c r="X235" t="s">
        <v>4450</v>
      </c>
      <c r="Y235" t="s">
        <v>4451</v>
      </c>
    </row>
    <row r="236" spans="1:25" x14ac:dyDescent="0.3">
      <c r="A236">
        <v>11750</v>
      </c>
      <c r="B236" t="s">
        <v>4452</v>
      </c>
      <c r="C236" t="s">
        <v>4453</v>
      </c>
      <c r="D236" t="s">
        <v>4454</v>
      </c>
      <c r="E236" t="s">
        <v>4455</v>
      </c>
      <c r="F236" t="s">
        <v>4456</v>
      </c>
      <c r="G236" t="s">
        <v>4457</v>
      </c>
      <c r="H236" t="s">
        <v>4458</v>
      </c>
      <c r="I236" t="s">
        <v>4459</v>
      </c>
      <c r="J236" t="s">
        <v>4460</v>
      </c>
      <c r="K236" t="s">
        <v>4461</v>
      </c>
      <c r="L236" t="s">
        <v>4462</v>
      </c>
      <c r="M236" t="s">
        <v>4463</v>
      </c>
      <c r="N236" t="s">
        <v>4464</v>
      </c>
      <c r="O236" t="s">
        <v>4465</v>
      </c>
      <c r="P236" t="s">
        <v>4466</v>
      </c>
      <c r="Q236" t="s">
        <v>4467</v>
      </c>
      <c r="R236" t="s">
        <v>4468</v>
      </c>
      <c r="S236" t="s">
        <v>4469</v>
      </c>
      <c r="T236" t="s">
        <v>4470</v>
      </c>
      <c r="U236" t="s">
        <v>4471</v>
      </c>
      <c r="V236" t="s">
        <v>4472</v>
      </c>
      <c r="W236" t="s">
        <v>4473</v>
      </c>
      <c r="X236" t="s">
        <v>4474</v>
      </c>
      <c r="Y236" t="s">
        <v>4475</v>
      </c>
    </row>
    <row r="237" spans="1:25" x14ac:dyDescent="0.3">
      <c r="A237">
        <v>11800</v>
      </c>
      <c r="B237" t="s">
        <v>4476</v>
      </c>
      <c r="C237" t="s">
        <v>4477</v>
      </c>
      <c r="D237" t="s">
        <v>4478</v>
      </c>
      <c r="E237" t="s">
        <v>4479</v>
      </c>
      <c r="F237" t="s">
        <v>4480</v>
      </c>
      <c r="G237" t="s">
        <v>4481</v>
      </c>
      <c r="H237" t="s">
        <v>4482</v>
      </c>
      <c r="I237" t="s">
        <v>4483</v>
      </c>
      <c r="J237" t="s">
        <v>4484</v>
      </c>
      <c r="K237" t="s">
        <v>4485</v>
      </c>
      <c r="L237" t="s">
        <v>4486</v>
      </c>
      <c r="M237" t="s">
        <v>4487</v>
      </c>
      <c r="N237" t="s">
        <v>4488</v>
      </c>
      <c r="O237" t="s">
        <v>4489</v>
      </c>
      <c r="P237" t="s">
        <v>4490</v>
      </c>
      <c r="Q237" t="s">
        <v>4491</v>
      </c>
      <c r="R237" t="s">
        <v>4492</v>
      </c>
      <c r="S237" t="s">
        <v>4493</v>
      </c>
      <c r="T237" t="s">
        <v>4494</v>
      </c>
      <c r="U237" t="s">
        <v>4495</v>
      </c>
      <c r="V237" t="s">
        <v>4496</v>
      </c>
      <c r="W237" t="s">
        <v>4497</v>
      </c>
      <c r="X237" t="s">
        <v>4498</v>
      </c>
      <c r="Y237" t="s">
        <v>4499</v>
      </c>
    </row>
    <row r="238" spans="1:25" x14ac:dyDescent="0.3">
      <c r="A238">
        <v>11850</v>
      </c>
      <c r="B238" t="s">
        <v>4500</v>
      </c>
      <c r="C238" t="s">
        <v>4501</v>
      </c>
      <c r="D238" t="s">
        <v>4502</v>
      </c>
      <c r="E238" t="s">
        <v>4503</v>
      </c>
      <c r="F238" t="s">
        <v>4504</v>
      </c>
      <c r="G238" t="s">
        <v>4505</v>
      </c>
      <c r="H238" t="s">
        <v>4506</v>
      </c>
      <c r="I238" t="s">
        <v>4507</v>
      </c>
      <c r="J238" t="s">
        <v>4508</v>
      </c>
      <c r="K238" t="s">
        <v>4509</v>
      </c>
      <c r="L238" t="s">
        <v>4510</v>
      </c>
      <c r="M238" t="s">
        <v>4511</v>
      </c>
      <c r="N238" t="s">
        <v>4512</v>
      </c>
      <c r="O238" t="s">
        <v>4513</v>
      </c>
      <c r="P238" t="s">
        <v>4514</v>
      </c>
      <c r="Q238" t="s">
        <v>4515</v>
      </c>
      <c r="R238" t="s">
        <v>4516</v>
      </c>
      <c r="S238" t="s">
        <v>4517</v>
      </c>
      <c r="T238" t="s">
        <v>4518</v>
      </c>
      <c r="U238" t="s">
        <v>4519</v>
      </c>
      <c r="V238" t="s">
        <v>4520</v>
      </c>
      <c r="W238" t="s">
        <v>4521</v>
      </c>
      <c r="X238" t="s">
        <v>4522</v>
      </c>
      <c r="Y238" t="s">
        <v>4523</v>
      </c>
    </row>
    <row r="239" spans="1:25" x14ac:dyDescent="0.3">
      <c r="A239">
        <v>11900</v>
      </c>
      <c r="B239" t="s">
        <v>4524</v>
      </c>
      <c r="C239" t="s">
        <v>4525</v>
      </c>
      <c r="D239" t="s">
        <v>4526</v>
      </c>
      <c r="E239" t="s">
        <v>4527</v>
      </c>
      <c r="F239" t="s">
        <v>4528</v>
      </c>
      <c r="G239" t="s">
        <v>4529</v>
      </c>
      <c r="H239" t="s">
        <v>4530</v>
      </c>
      <c r="I239" t="s">
        <v>4531</v>
      </c>
      <c r="J239" t="s">
        <v>4532</v>
      </c>
      <c r="K239" t="s">
        <v>4533</v>
      </c>
      <c r="L239" t="s">
        <v>4534</v>
      </c>
      <c r="M239" t="s">
        <v>4535</v>
      </c>
      <c r="N239" t="s">
        <v>4536</v>
      </c>
      <c r="O239" t="s">
        <v>4537</v>
      </c>
      <c r="P239" t="s">
        <v>4538</v>
      </c>
      <c r="Q239" t="s">
        <v>4539</v>
      </c>
      <c r="R239" t="s">
        <v>4540</v>
      </c>
      <c r="S239" t="s">
        <v>4541</v>
      </c>
      <c r="T239" t="s">
        <v>4542</v>
      </c>
      <c r="U239" t="s">
        <v>4543</v>
      </c>
      <c r="V239" t="s">
        <v>4544</v>
      </c>
      <c r="W239" t="s">
        <v>4545</v>
      </c>
      <c r="X239" t="s">
        <v>4546</v>
      </c>
      <c r="Y239" t="s">
        <v>4547</v>
      </c>
    </row>
    <row r="240" spans="1:25" x14ac:dyDescent="0.3">
      <c r="A240">
        <v>11950</v>
      </c>
      <c r="B240" t="s">
        <v>4548</v>
      </c>
      <c r="C240" t="s">
        <v>4549</v>
      </c>
      <c r="D240" t="s">
        <v>4550</v>
      </c>
      <c r="E240" t="s">
        <v>4551</v>
      </c>
      <c r="F240" t="s">
        <v>4552</v>
      </c>
      <c r="G240" t="s">
        <v>4553</v>
      </c>
      <c r="H240" t="s">
        <v>4554</v>
      </c>
      <c r="I240" t="s">
        <v>4555</v>
      </c>
      <c r="J240" t="s">
        <v>4556</v>
      </c>
      <c r="K240" t="s">
        <v>4557</v>
      </c>
      <c r="L240" t="s">
        <v>4558</v>
      </c>
      <c r="M240" t="s">
        <v>4559</v>
      </c>
      <c r="N240" t="s">
        <v>4560</v>
      </c>
      <c r="O240" t="s">
        <v>4561</v>
      </c>
      <c r="P240" t="s">
        <v>4562</v>
      </c>
      <c r="Q240" t="s">
        <v>4563</v>
      </c>
      <c r="R240" t="s">
        <v>4564</v>
      </c>
      <c r="S240" t="s">
        <v>4565</v>
      </c>
      <c r="T240" t="s">
        <v>4566</v>
      </c>
      <c r="U240" t="s">
        <v>4567</v>
      </c>
      <c r="V240" t="s">
        <v>4568</v>
      </c>
      <c r="W240" t="s">
        <v>4569</v>
      </c>
      <c r="X240" t="s">
        <v>4570</v>
      </c>
      <c r="Y240" t="s">
        <v>4571</v>
      </c>
    </row>
    <row r="241" spans="1:25" x14ac:dyDescent="0.3">
      <c r="A241">
        <v>12000</v>
      </c>
      <c r="B241" t="s">
        <v>4572</v>
      </c>
      <c r="C241" t="s">
        <v>4573</v>
      </c>
      <c r="D241" t="s">
        <v>4574</v>
      </c>
      <c r="E241" t="s">
        <v>4575</v>
      </c>
      <c r="F241" t="s">
        <v>4576</v>
      </c>
      <c r="G241" t="s">
        <v>4577</v>
      </c>
      <c r="H241" t="s">
        <v>4578</v>
      </c>
      <c r="I241" t="s">
        <v>4579</v>
      </c>
      <c r="J241" t="s">
        <v>4580</v>
      </c>
      <c r="K241" t="s">
        <v>4581</v>
      </c>
      <c r="L241" t="s">
        <v>4582</v>
      </c>
      <c r="M241" t="s">
        <v>4583</v>
      </c>
      <c r="N241" t="s">
        <v>4584</v>
      </c>
      <c r="O241" t="s">
        <v>4585</v>
      </c>
      <c r="P241" t="s">
        <v>4586</v>
      </c>
      <c r="Q241" t="s">
        <v>4587</v>
      </c>
      <c r="R241" t="s">
        <v>4588</v>
      </c>
      <c r="S241" t="s">
        <v>4589</v>
      </c>
      <c r="T241" t="s">
        <v>4590</v>
      </c>
      <c r="U241" t="s">
        <v>4591</v>
      </c>
      <c r="V241" t="s">
        <v>4592</v>
      </c>
      <c r="W241" t="s">
        <v>4593</v>
      </c>
      <c r="X241" t="s">
        <v>4594</v>
      </c>
      <c r="Y241" t="s">
        <v>4595</v>
      </c>
    </row>
    <row r="242" spans="1:25" x14ac:dyDescent="0.3">
      <c r="A242">
        <v>12050</v>
      </c>
      <c r="B242" t="s">
        <v>4596</v>
      </c>
      <c r="C242" t="s">
        <v>4597</v>
      </c>
      <c r="D242" t="s">
        <v>4598</v>
      </c>
      <c r="E242" t="s">
        <v>4599</v>
      </c>
      <c r="F242" t="s">
        <v>4600</v>
      </c>
      <c r="G242" t="s">
        <v>4601</v>
      </c>
      <c r="H242" t="s">
        <v>4602</v>
      </c>
      <c r="I242" t="s">
        <v>4603</v>
      </c>
      <c r="J242" t="s">
        <v>4604</v>
      </c>
      <c r="K242" t="s">
        <v>4605</v>
      </c>
      <c r="L242" t="s">
        <v>4606</v>
      </c>
      <c r="M242" t="s">
        <v>4607</v>
      </c>
      <c r="N242" t="s">
        <v>4608</v>
      </c>
      <c r="O242" t="s">
        <v>4609</v>
      </c>
      <c r="P242" t="s">
        <v>4610</v>
      </c>
      <c r="Q242" t="s">
        <v>4611</v>
      </c>
      <c r="R242" t="s">
        <v>4612</v>
      </c>
      <c r="S242" t="s">
        <v>4613</v>
      </c>
      <c r="T242" t="s">
        <v>4614</v>
      </c>
      <c r="U242" t="s">
        <v>4615</v>
      </c>
      <c r="V242" t="s">
        <v>4616</v>
      </c>
      <c r="W242" t="s">
        <v>4617</v>
      </c>
      <c r="X242" t="s">
        <v>4618</v>
      </c>
      <c r="Y242" t="s">
        <v>4619</v>
      </c>
    </row>
    <row r="243" spans="1:25" x14ac:dyDescent="0.3">
      <c r="A243">
        <v>12100</v>
      </c>
      <c r="B243" t="s">
        <v>4620</v>
      </c>
      <c r="C243" t="s">
        <v>4621</v>
      </c>
      <c r="D243" t="s">
        <v>4622</v>
      </c>
      <c r="E243" t="s">
        <v>4623</v>
      </c>
      <c r="F243" t="s">
        <v>4624</v>
      </c>
      <c r="G243" t="s">
        <v>4625</v>
      </c>
      <c r="H243" t="s">
        <v>4626</v>
      </c>
      <c r="I243" t="s">
        <v>4627</v>
      </c>
      <c r="J243" t="s">
        <v>4628</v>
      </c>
      <c r="K243" t="s">
        <v>4629</v>
      </c>
      <c r="L243" t="s">
        <v>4630</v>
      </c>
      <c r="M243" t="s">
        <v>4631</v>
      </c>
      <c r="N243" t="s">
        <v>4632</v>
      </c>
      <c r="O243" t="s">
        <v>4633</v>
      </c>
      <c r="P243" t="s">
        <v>4634</v>
      </c>
      <c r="Q243" t="s">
        <v>4635</v>
      </c>
      <c r="R243" t="s">
        <v>4636</v>
      </c>
      <c r="S243" t="s">
        <v>4637</v>
      </c>
      <c r="T243" t="s">
        <v>4638</v>
      </c>
      <c r="U243" t="s">
        <v>4639</v>
      </c>
      <c r="V243" t="s">
        <v>4640</v>
      </c>
      <c r="W243" t="s">
        <v>4641</v>
      </c>
      <c r="X243" t="s">
        <v>4642</v>
      </c>
      <c r="Y243" t="s">
        <v>4643</v>
      </c>
    </row>
    <row r="244" spans="1:25" x14ac:dyDescent="0.3">
      <c r="A244">
        <v>12150</v>
      </c>
      <c r="B244" t="s">
        <v>4644</v>
      </c>
      <c r="C244" t="s">
        <v>4645</v>
      </c>
      <c r="D244" t="s">
        <v>4646</v>
      </c>
      <c r="E244" t="s">
        <v>4647</v>
      </c>
      <c r="F244" t="s">
        <v>4648</v>
      </c>
      <c r="G244" t="s">
        <v>4649</v>
      </c>
      <c r="H244" t="s">
        <v>4650</v>
      </c>
      <c r="I244" t="s">
        <v>4651</v>
      </c>
      <c r="J244" t="s">
        <v>4652</v>
      </c>
      <c r="K244" t="s">
        <v>4653</v>
      </c>
      <c r="L244" t="s">
        <v>4654</v>
      </c>
      <c r="M244" t="s">
        <v>4655</v>
      </c>
      <c r="N244" t="s">
        <v>4656</v>
      </c>
      <c r="O244" t="s">
        <v>4657</v>
      </c>
      <c r="P244" t="s">
        <v>4658</v>
      </c>
      <c r="Q244" t="s">
        <v>4659</v>
      </c>
      <c r="R244" t="s">
        <v>4660</v>
      </c>
      <c r="S244" t="s">
        <v>4661</v>
      </c>
      <c r="T244" t="s">
        <v>4662</v>
      </c>
      <c r="U244" t="s">
        <v>4663</v>
      </c>
      <c r="V244" t="s">
        <v>4664</v>
      </c>
      <c r="W244" t="s">
        <v>4665</v>
      </c>
      <c r="X244" t="s">
        <v>4666</v>
      </c>
      <c r="Y244" t="s">
        <v>4667</v>
      </c>
    </row>
    <row r="245" spans="1:25" x14ac:dyDescent="0.3">
      <c r="A245">
        <v>12200</v>
      </c>
      <c r="B245" t="s">
        <v>4668</v>
      </c>
      <c r="C245" t="s">
        <v>4669</v>
      </c>
      <c r="D245" t="s">
        <v>4670</v>
      </c>
      <c r="E245" t="s">
        <v>4671</v>
      </c>
      <c r="F245" t="s">
        <v>4672</v>
      </c>
      <c r="G245" t="s">
        <v>4673</v>
      </c>
      <c r="H245" t="s">
        <v>4674</v>
      </c>
      <c r="I245" t="s">
        <v>4675</v>
      </c>
      <c r="J245" t="s">
        <v>4676</v>
      </c>
      <c r="K245" t="s">
        <v>4677</v>
      </c>
      <c r="L245" t="s">
        <v>4678</v>
      </c>
      <c r="M245" t="s">
        <v>4679</v>
      </c>
      <c r="N245" t="s">
        <v>4680</v>
      </c>
      <c r="O245" t="s">
        <v>4681</v>
      </c>
      <c r="P245" t="s">
        <v>4682</v>
      </c>
      <c r="Q245" t="s">
        <v>4683</v>
      </c>
      <c r="R245" t="s">
        <v>4684</v>
      </c>
      <c r="S245" t="s">
        <v>4685</v>
      </c>
      <c r="T245" t="s">
        <v>4686</v>
      </c>
      <c r="U245" t="s">
        <v>4687</v>
      </c>
      <c r="V245" t="s">
        <v>4688</v>
      </c>
      <c r="W245" t="s">
        <v>4689</v>
      </c>
      <c r="X245" t="s">
        <v>4690</v>
      </c>
      <c r="Y245" t="s">
        <v>4691</v>
      </c>
    </row>
    <row r="246" spans="1:25" x14ac:dyDescent="0.3">
      <c r="A246">
        <v>12250</v>
      </c>
      <c r="B246" t="s">
        <v>4692</v>
      </c>
      <c r="C246" t="s">
        <v>4693</v>
      </c>
      <c r="D246" t="s">
        <v>4694</v>
      </c>
      <c r="E246" t="s">
        <v>4695</v>
      </c>
      <c r="F246" t="s">
        <v>4696</v>
      </c>
      <c r="G246" t="s">
        <v>4697</v>
      </c>
      <c r="H246" t="s">
        <v>4698</v>
      </c>
      <c r="I246" t="s">
        <v>4699</v>
      </c>
      <c r="J246" t="s">
        <v>4700</v>
      </c>
      <c r="K246" t="s">
        <v>4701</v>
      </c>
      <c r="L246" t="s">
        <v>4702</v>
      </c>
      <c r="M246" t="s">
        <v>4703</v>
      </c>
      <c r="N246" t="s">
        <v>4704</v>
      </c>
      <c r="O246" t="s">
        <v>4705</v>
      </c>
      <c r="P246" t="s">
        <v>4706</v>
      </c>
      <c r="Q246" t="s">
        <v>4707</v>
      </c>
      <c r="R246" t="s">
        <v>4708</v>
      </c>
      <c r="S246" t="s">
        <v>4709</v>
      </c>
      <c r="T246" t="s">
        <v>4710</v>
      </c>
      <c r="U246" t="s">
        <v>4711</v>
      </c>
      <c r="V246" t="s">
        <v>4712</v>
      </c>
      <c r="W246" t="s">
        <v>4713</v>
      </c>
      <c r="X246" t="s">
        <v>4714</v>
      </c>
      <c r="Y246" t="s">
        <v>4715</v>
      </c>
    </row>
    <row r="247" spans="1:25" x14ac:dyDescent="0.3">
      <c r="A247">
        <v>12300</v>
      </c>
      <c r="B247" t="s">
        <v>4716</v>
      </c>
      <c r="C247" t="s">
        <v>4717</v>
      </c>
      <c r="D247" t="s">
        <v>4718</v>
      </c>
      <c r="E247" t="s">
        <v>4719</v>
      </c>
      <c r="F247" t="s">
        <v>4720</v>
      </c>
      <c r="G247" t="s">
        <v>4721</v>
      </c>
      <c r="H247" t="s">
        <v>4722</v>
      </c>
      <c r="I247" t="s">
        <v>4723</v>
      </c>
      <c r="J247" t="s">
        <v>4724</v>
      </c>
      <c r="K247" t="s">
        <v>4725</v>
      </c>
      <c r="L247" t="s">
        <v>4726</v>
      </c>
      <c r="M247" t="s">
        <v>4727</v>
      </c>
      <c r="N247" t="s">
        <v>4728</v>
      </c>
      <c r="O247" t="s">
        <v>4729</v>
      </c>
      <c r="P247" t="s">
        <v>4730</v>
      </c>
      <c r="Q247" t="s">
        <v>4731</v>
      </c>
      <c r="R247" t="s">
        <v>4732</v>
      </c>
      <c r="S247" t="s">
        <v>4733</v>
      </c>
      <c r="T247" t="s">
        <v>4734</v>
      </c>
      <c r="U247" t="s">
        <v>4735</v>
      </c>
      <c r="V247" t="s">
        <v>4736</v>
      </c>
      <c r="W247" t="s">
        <v>4737</v>
      </c>
      <c r="X247" t="s">
        <v>4738</v>
      </c>
      <c r="Y247" t="s">
        <v>4739</v>
      </c>
    </row>
    <row r="248" spans="1:25" x14ac:dyDescent="0.3">
      <c r="A248">
        <v>12350</v>
      </c>
      <c r="B248" t="s">
        <v>4740</v>
      </c>
      <c r="C248" t="s">
        <v>4741</v>
      </c>
      <c r="D248" t="s">
        <v>4742</v>
      </c>
      <c r="E248" t="s">
        <v>4743</v>
      </c>
      <c r="F248" t="s">
        <v>4744</v>
      </c>
      <c r="G248" t="s">
        <v>4745</v>
      </c>
      <c r="H248" t="s">
        <v>4746</v>
      </c>
      <c r="I248" t="s">
        <v>4747</v>
      </c>
      <c r="J248" t="s">
        <v>4748</v>
      </c>
      <c r="K248" t="s">
        <v>4749</v>
      </c>
      <c r="L248" t="s">
        <v>4750</v>
      </c>
      <c r="M248" t="s">
        <v>4751</v>
      </c>
      <c r="N248" t="s">
        <v>4752</v>
      </c>
      <c r="O248" t="s">
        <v>4753</v>
      </c>
      <c r="P248">
        <f>-648.699593330817 -1.44736054014083 -236.241154319454</f>
        <v>-886.38810819041191</v>
      </c>
      <c r="Q248" t="s">
        <v>4754</v>
      </c>
      <c r="R248" t="s">
        <v>4755</v>
      </c>
      <c r="S248" t="s">
        <v>4756</v>
      </c>
      <c r="T248" t="s">
        <v>4757</v>
      </c>
      <c r="U248" t="s">
        <v>4758</v>
      </c>
      <c r="V248" t="s">
        <v>4759</v>
      </c>
      <c r="W248" t="s">
        <v>4760</v>
      </c>
      <c r="X248" t="s">
        <v>4761</v>
      </c>
      <c r="Y248" t="s">
        <v>4762</v>
      </c>
    </row>
    <row r="249" spans="1:25" x14ac:dyDescent="0.3">
      <c r="A249">
        <v>12400</v>
      </c>
      <c r="B249" t="s">
        <v>4763</v>
      </c>
      <c r="C249" t="s">
        <v>4764</v>
      </c>
      <c r="D249" t="s">
        <v>4765</v>
      </c>
      <c r="E249" t="s">
        <v>4766</v>
      </c>
      <c r="F249" t="s">
        <v>4767</v>
      </c>
      <c r="G249" t="s">
        <v>4768</v>
      </c>
      <c r="H249" t="s">
        <v>4769</v>
      </c>
      <c r="I249" t="s">
        <v>4770</v>
      </c>
      <c r="J249" t="s">
        <v>4771</v>
      </c>
      <c r="K249" t="s">
        <v>4772</v>
      </c>
      <c r="L249" t="s">
        <v>4773</v>
      </c>
      <c r="M249" t="s">
        <v>4774</v>
      </c>
      <c r="N249" t="s">
        <v>4775</v>
      </c>
      <c r="O249" t="s">
        <v>4776</v>
      </c>
      <c r="P249">
        <f>-645.471177865526 -2.1432379665257 -234.717586172621</f>
        <v>-882.33200200467263</v>
      </c>
      <c r="Q249" t="s">
        <v>4777</v>
      </c>
      <c r="R249" t="s">
        <v>4778</v>
      </c>
      <c r="S249" t="s">
        <v>4779</v>
      </c>
      <c r="T249" t="s">
        <v>4780</v>
      </c>
      <c r="U249" t="s">
        <v>4781</v>
      </c>
      <c r="V249" t="s">
        <v>4782</v>
      </c>
      <c r="W249" t="s">
        <v>4783</v>
      </c>
      <c r="X249" t="s">
        <v>4784</v>
      </c>
      <c r="Y249" t="s">
        <v>4785</v>
      </c>
    </row>
    <row r="250" spans="1:25" x14ac:dyDescent="0.3">
      <c r="A250">
        <v>12450</v>
      </c>
      <c r="B250" t="s">
        <v>4786</v>
      </c>
      <c r="C250" t="s">
        <v>4787</v>
      </c>
      <c r="D250" t="s">
        <v>4788</v>
      </c>
      <c r="E250" t="s">
        <v>4789</v>
      </c>
      <c r="F250" t="s">
        <v>4790</v>
      </c>
      <c r="G250" t="s">
        <v>4791</v>
      </c>
      <c r="H250" t="s">
        <v>4792</v>
      </c>
      <c r="I250" t="s">
        <v>4793</v>
      </c>
      <c r="J250" t="s">
        <v>4794</v>
      </c>
      <c r="K250" t="s">
        <v>4795</v>
      </c>
      <c r="L250" t="s">
        <v>4796</v>
      </c>
      <c r="M250" t="s">
        <v>4797</v>
      </c>
      <c r="N250" t="s">
        <v>4798</v>
      </c>
      <c r="O250" t="s">
        <v>4799</v>
      </c>
      <c r="P250">
        <f>-639.549359834164 -4.55003362064372 -232.348699923667</f>
        <v>-876.44809337847471</v>
      </c>
      <c r="Q250" t="s">
        <v>4800</v>
      </c>
      <c r="R250" t="s">
        <v>4801</v>
      </c>
      <c r="S250" t="s">
        <v>4802</v>
      </c>
      <c r="T250" t="s">
        <v>4803</v>
      </c>
      <c r="U250" t="s">
        <v>4804</v>
      </c>
      <c r="V250" t="s">
        <v>4805</v>
      </c>
      <c r="W250" t="s">
        <v>4806</v>
      </c>
      <c r="X250" t="s">
        <v>4807</v>
      </c>
      <c r="Y250" t="s">
        <v>4808</v>
      </c>
    </row>
    <row r="251" spans="1:25" x14ac:dyDescent="0.3">
      <c r="A251">
        <v>12500</v>
      </c>
      <c r="B251" t="s">
        <v>4809</v>
      </c>
      <c r="C251" t="s">
        <v>4810</v>
      </c>
      <c r="D251" t="s">
        <v>4811</v>
      </c>
      <c r="E251" t="s">
        <v>4812</v>
      </c>
      <c r="F251" t="s">
        <v>4813</v>
      </c>
      <c r="G251" t="s">
        <v>4814</v>
      </c>
      <c r="H251" t="s">
        <v>4815</v>
      </c>
      <c r="I251" t="s">
        <v>4816</v>
      </c>
      <c r="J251" t="s">
        <v>4817</v>
      </c>
      <c r="K251" t="s">
        <v>4818</v>
      </c>
      <c r="L251" t="s">
        <v>4819</v>
      </c>
      <c r="M251" t="s">
        <v>4820</v>
      </c>
      <c r="N251" t="s">
        <v>4821</v>
      </c>
      <c r="O251" t="s">
        <v>4822</v>
      </c>
      <c r="P251">
        <f>-637.219519762943 -5.86218057651081 -231.468645831978</f>
        <v>-874.55034617143178</v>
      </c>
      <c r="Q251" t="s">
        <v>4823</v>
      </c>
      <c r="R251" t="s">
        <v>4824</v>
      </c>
      <c r="S251" t="s">
        <v>4825</v>
      </c>
      <c r="T251" t="s">
        <v>4826</v>
      </c>
      <c r="U251" t="s">
        <v>4827</v>
      </c>
      <c r="V251" t="s">
        <v>4828</v>
      </c>
      <c r="W251" t="s">
        <v>4829</v>
      </c>
      <c r="X251" t="s">
        <v>4830</v>
      </c>
      <c r="Y251" t="s">
        <v>4831</v>
      </c>
    </row>
    <row r="252" spans="1:25" x14ac:dyDescent="0.3">
      <c r="A252">
        <v>12550</v>
      </c>
      <c r="B252" t="s">
        <v>4832</v>
      </c>
      <c r="C252" t="s">
        <v>4833</v>
      </c>
      <c r="D252" t="s">
        <v>4834</v>
      </c>
      <c r="E252" t="s">
        <v>4835</v>
      </c>
      <c r="F252" t="s">
        <v>4836</v>
      </c>
      <c r="G252" t="s">
        <v>4837</v>
      </c>
      <c r="H252" t="s">
        <v>4838</v>
      </c>
      <c r="I252" t="s">
        <v>4839</v>
      </c>
      <c r="J252" t="s">
        <v>4840</v>
      </c>
      <c r="K252" t="s">
        <v>4841</v>
      </c>
      <c r="L252" t="s">
        <v>4842</v>
      </c>
      <c r="M252" t="s">
        <v>4843</v>
      </c>
      <c r="N252" t="s">
        <v>4844</v>
      </c>
      <c r="O252" t="s">
        <v>4845</v>
      </c>
      <c r="P252">
        <f>-633.443884583324 -7.18154237834483 -230.203725985657</f>
        <v>-870.82915294732584</v>
      </c>
      <c r="Q252" t="s">
        <v>4846</v>
      </c>
      <c r="R252" t="s">
        <v>4847</v>
      </c>
      <c r="S252" t="s">
        <v>4848</v>
      </c>
      <c r="T252" t="s">
        <v>4849</v>
      </c>
      <c r="U252" t="s">
        <v>4850</v>
      </c>
      <c r="V252" t="s">
        <v>4851</v>
      </c>
      <c r="W252" t="s">
        <v>4852</v>
      </c>
      <c r="X252" t="s">
        <v>4853</v>
      </c>
      <c r="Y252" t="s">
        <v>4854</v>
      </c>
    </row>
    <row r="253" spans="1:25" x14ac:dyDescent="0.3">
      <c r="A253">
        <v>12600</v>
      </c>
      <c r="B253" t="s">
        <v>4855</v>
      </c>
      <c r="C253" t="s">
        <v>4856</v>
      </c>
      <c r="D253" t="s">
        <v>4857</v>
      </c>
      <c r="E253" t="s">
        <v>4858</v>
      </c>
      <c r="F253" t="s">
        <v>4859</v>
      </c>
      <c r="G253" t="s">
        <v>4860</v>
      </c>
      <c r="H253" t="s">
        <v>4861</v>
      </c>
      <c r="I253" t="s">
        <v>4862</v>
      </c>
      <c r="J253" t="s">
        <v>4863</v>
      </c>
      <c r="K253" t="s">
        <v>4864</v>
      </c>
      <c r="L253" t="s">
        <v>4865</v>
      </c>
      <c r="M253" t="s">
        <v>4866</v>
      </c>
      <c r="N253" t="s">
        <v>4867</v>
      </c>
      <c r="O253" t="s">
        <v>4868</v>
      </c>
      <c r="P253">
        <f>-630.01528810144 -6.99570671412948 -229.154149726241</f>
        <v>-866.16514454181049</v>
      </c>
      <c r="Q253" t="s">
        <v>4869</v>
      </c>
      <c r="R253" t="s">
        <v>4870</v>
      </c>
      <c r="S253" t="s">
        <v>4871</v>
      </c>
      <c r="T253" t="s">
        <v>4872</v>
      </c>
      <c r="U253" t="s">
        <v>4873</v>
      </c>
      <c r="V253" t="s">
        <v>4874</v>
      </c>
      <c r="W253" t="s">
        <v>4875</v>
      </c>
      <c r="X253" t="s">
        <v>4876</v>
      </c>
      <c r="Y253" t="s">
        <v>4877</v>
      </c>
    </row>
    <row r="254" spans="1:25" x14ac:dyDescent="0.3">
      <c r="A254">
        <v>12650</v>
      </c>
      <c r="B254" t="s">
        <v>4878</v>
      </c>
      <c r="C254" t="s">
        <v>4879</v>
      </c>
      <c r="D254" t="s">
        <v>4880</v>
      </c>
      <c r="E254" t="s">
        <v>4881</v>
      </c>
      <c r="F254" t="s">
        <v>4882</v>
      </c>
      <c r="G254" t="s">
        <v>4883</v>
      </c>
      <c r="H254" t="s">
        <v>4884</v>
      </c>
      <c r="I254" t="s">
        <v>4885</v>
      </c>
      <c r="J254" t="s">
        <v>4886</v>
      </c>
      <c r="K254" t="s">
        <v>4887</v>
      </c>
      <c r="L254" t="s">
        <v>4888</v>
      </c>
      <c r="M254" t="s">
        <v>4889</v>
      </c>
      <c r="N254" t="s">
        <v>4890</v>
      </c>
      <c r="O254" t="s">
        <v>4891</v>
      </c>
      <c r="P254">
        <f>-628.366627056245 -6.83794541641737 -228.651010194357</f>
        <v>-863.85558266701935</v>
      </c>
      <c r="Q254" t="s">
        <v>4892</v>
      </c>
      <c r="R254" t="s">
        <v>4893</v>
      </c>
      <c r="S254" t="s">
        <v>4894</v>
      </c>
      <c r="T254" t="s">
        <v>4895</v>
      </c>
      <c r="U254" t="s">
        <v>4896</v>
      </c>
      <c r="V254" t="s">
        <v>4897</v>
      </c>
      <c r="W254" t="s">
        <v>4898</v>
      </c>
      <c r="X254" t="s">
        <v>4899</v>
      </c>
      <c r="Y254" t="s">
        <v>4900</v>
      </c>
    </row>
    <row r="255" spans="1:25" x14ac:dyDescent="0.3">
      <c r="A255">
        <v>12700</v>
      </c>
      <c r="B255" t="s">
        <v>4901</v>
      </c>
      <c r="C255" t="s">
        <v>4902</v>
      </c>
      <c r="D255" t="s">
        <v>4903</v>
      </c>
      <c r="E255" t="s">
        <v>4904</v>
      </c>
      <c r="F255" t="s">
        <v>4905</v>
      </c>
      <c r="G255" t="s">
        <v>4906</v>
      </c>
      <c r="H255" t="s">
        <v>4907</v>
      </c>
      <c r="I255" t="s">
        <v>4908</v>
      </c>
      <c r="J255" t="s">
        <v>4909</v>
      </c>
      <c r="K255" t="s">
        <v>4910</v>
      </c>
      <c r="L255" t="s">
        <v>4911</v>
      </c>
      <c r="M255" t="s">
        <v>4912</v>
      </c>
      <c r="N255" t="s">
        <v>4913</v>
      </c>
      <c r="O255" t="s">
        <v>4914</v>
      </c>
      <c r="P255">
        <f>-626.987023267716 -6.72740247351294 -228.275869865246</f>
        <v>-861.990295606475</v>
      </c>
      <c r="Q255" t="s">
        <v>4915</v>
      </c>
      <c r="R255" t="s">
        <v>4916</v>
      </c>
      <c r="S255" t="s">
        <v>4917</v>
      </c>
      <c r="T255" t="s">
        <v>4918</v>
      </c>
      <c r="U255" t="s">
        <v>4919</v>
      </c>
      <c r="V255" t="s">
        <v>4920</v>
      </c>
      <c r="W255" t="s">
        <v>4921</v>
      </c>
      <c r="X255" t="s">
        <v>4922</v>
      </c>
      <c r="Y255" t="s">
        <v>4923</v>
      </c>
    </row>
    <row r="256" spans="1:25" x14ac:dyDescent="0.3">
      <c r="A256">
        <v>12750</v>
      </c>
      <c r="B256" t="s">
        <v>4924</v>
      </c>
      <c r="C256" t="s">
        <v>4925</v>
      </c>
      <c r="D256" t="s">
        <v>4926</v>
      </c>
      <c r="E256" t="s">
        <v>4927</v>
      </c>
      <c r="F256" t="s">
        <v>4928</v>
      </c>
      <c r="G256" t="s">
        <v>4929</v>
      </c>
      <c r="H256" t="s">
        <v>4930</v>
      </c>
      <c r="I256" t="s">
        <v>4931</v>
      </c>
      <c r="J256" t="s">
        <v>4932</v>
      </c>
      <c r="K256" t="s">
        <v>4933</v>
      </c>
      <c r="L256" t="s">
        <v>4934</v>
      </c>
      <c r="M256" t="s">
        <v>4935</v>
      </c>
      <c r="N256" t="s">
        <v>4936</v>
      </c>
      <c r="O256" t="s">
        <v>4937</v>
      </c>
      <c r="P256">
        <f>-624.94954363162 -6.25433999113193 -227.946251539779</f>
        <v>-859.150135162531</v>
      </c>
      <c r="Q256" t="s">
        <v>4938</v>
      </c>
      <c r="R256" t="s">
        <v>4939</v>
      </c>
      <c r="S256" t="s">
        <v>4940</v>
      </c>
      <c r="T256" t="s">
        <v>4941</v>
      </c>
      <c r="U256" t="s">
        <v>4942</v>
      </c>
      <c r="V256" t="s">
        <v>4943</v>
      </c>
      <c r="W256" t="s">
        <v>4944</v>
      </c>
      <c r="X256" t="s">
        <v>4945</v>
      </c>
      <c r="Y256" t="s">
        <v>4946</v>
      </c>
    </row>
    <row r="257" spans="1:25" x14ac:dyDescent="0.3">
      <c r="A257">
        <v>12800</v>
      </c>
      <c r="B257" t="s">
        <v>4947</v>
      </c>
      <c r="C257" t="s">
        <v>4948</v>
      </c>
      <c r="D257" t="s">
        <v>4949</v>
      </c>
      <c r="E257" t="s">
        <v>4950</v>
      </c>
      <c r="F257" t="s">
        <v>4951</v>
      </c>
      <c r="G257" t="s">
        <v>4952</v>
      </c>
      <c r="H257" t="s">
        <v>4953</v>
      </c>
      <c r="I257" t="s">
        <v>4954</v>
      </c>
      <c r="J257" t="s">
        <v>4955</v>
      </c>
      <c r="K257" t="s">
        <v>4956</v>
      </c>
      <c r="L257" t="s">
        <v>4957</v>
      </c>
      <c r="M257" t="s">
        <v>4958</v>
      </c>
      <c r="N257" t="s">
        <v>4959</v>
      </c>
      <c r="O257" t="s">
        <v>4960</v>
      </c>
      <c r="P257">
        <f>-624.206798773138 -5.81491712308411 -227.920619775974</f>
        <v>-857.94233567219612</v>
      </c>
      <c r="Q257" t="s">
        <v>4961</v>
      </c>
      <c r="R257" t="s">
        <v>4962</v>
      </c>
      <c r="S257" t="s">
        <v>4963</v>
      </c>
      <c r="T257" t="s">
        <v>4964</v>
      </c>
      <c r="U257" t="s">
        <v>4965</v>
      </c>
      <c r="V257" t="s">
        <v>4966</v>
      </c>
      <c r="W257" t="s">
        <v>4967</v>
      </c>
      <c r="X257" t="s">
        <v>4968</v>
      </c>
      <c r="Y257" t="s">
        <v>4969</v>
      </c>
    </row>
    <row r="258" spans="1:25" x14ac:dyDescent="0.3">
      <c r="A258">
        <v>12850</v>
      </c>
      <c r="B258" t="s">
        <v>4970</v>
      </c>
      <c r="C258" t="s">
        <v>4971</v>
      </c>
      <c r="D258" t="s">
        <v>4972</v>
      </c>
      <c r="E258" t="s">
        <v>4973</v>
      </c>
      <c r="F258" t="s">
        <v>4974</v>
      </c>
      <c r="G258" t="s">
        <v>4975</v>
      </c>
      <c r="H258" t="s">
        <v>4976</v>
      </c>
      <c r="I258" t="s">
        <v>4977</v>
      </c>
      <c r="J258" t="s">
        <v>4978</v>
      </c>
      <c r="K258" t="s">
        <v>4979</v>
      </c>
      <c r="L258" t="s">
        <v>4980</v>
      </c>
      <c r="M258" t="s">
        <v>4981</v>
      </c>
      <c r="N258" t="s">
        <v>4982</v>
      </c>
      <c r="O258" t="s">
        <v>4983</v>
      </c>
      <c r="P258">
        <f>-623.051199373092 -4.21370000176648 -227.974797024142</f>
        <v>-855.23969639900042</v>
      </c>
      <c r="Q258" t="s">
        <v>4984</v>
      </c>
      <c r="R258" t="s">
        <v>4985</v>
      </c>
      <c r="S258" t="s">
        <v>4986</v>
      </c>
      <c r="T258" t="s">
        <v>4987</v>
      </c>
      <c r="U258" t="s">
        <v>4988</v>
      </c>
      <c r="V258" t="s">
        <v>4989</v>
      </c>
      <c r="W258" t="s">
        <v>4990</v>
      </c>
      <c r="X258" t="s">
        <v>4991</v>
      </c>
      <c r="Y258" t="s">
        <v>4992</v>
      </c>
    </row>
    <row r="259" spans="1:25" x14ac:dyDescent="0.3">
      <c r="A259">
        <v>12900</v>
      </c>
      <c r="B259" t="s">
        <v>4993</v>
      </c>
      <c r="C259" t="s">
        <v>4994</v>
      </c>
      <c r="D259" t="s">
        <v>4995</v>
      </c>
      <c r="E259" t="s">
        <v>4996</v>
      </c>
      <c r="F259" t="s">
        <v>4997</v>
      </c>
      <c r="G259" t="s">
        <v>4998</v>
      </c>
      <c r="H259" t="s">
        <v>4999</v>
      </c>
      <c r="I259" t="s">
        <v>5000</v>
      </c>
      <c r="J259" t="s">
        <v>5001</v>
      </c>
      <c r="K259" t="s">
        <v>5002</v>
      </c>
      <c r="L259" t="s">
        <v>5003</v>
      </c>
      <c r="M259" t="s">
        <v>5004</v>
      </c>
      <c r="N259" t="s">
        <v>5005</v>
      </c>
      <c r="O259" t="s">
        <v>5006</v>
      </c>
      <c r="P259">
        <f>-621.91606504921 -2.38347255244798 -228.108502507137</f>
        <v>-852.40804010879503</v>
      </c>
      <c r="Q259" t="s">
        <v>5007</v>
      </c>
      <c r="R259" t="s">
        <v>5008</v>
      </c>
      <c r="S259" t="s">
        <v>5009</v>
      </c>
      <c r="T259" t="s">
        <v>5010</v>
      </c>
      <c r="U259" t="s">
        <v>5011</v>
      </c>
      <c r="V259" t="s">
        <v>5012</v>
      </c>
      <c r="W259" t="s">
        <v>5013</v>
      </c>
      <c r="X259" t="s">
        <v>5014</v>
      </c>
      <c r="Y259" t="s">
        <v>5015</v>
      </c>
    </row>
    <row r="260" spans="1:25" x14ac:dyDescent="0.3">
      <c r="A260">
        <v>12950</v>
      </c>
      <c r="B260" t="s">
        <v>5016</v>
      </c>
      <c r="C260" t="s">
        <v>5017</v>
      </c>
      <c r="D260" t="s">
        <v>5018</v>
      </c>
      <c r="E260" t="s">
        <v>5019</v>
      </c>
      <c r="F260" t="s">
        <v>5020</v>
      </c>
      <c r="G260" t="s">
        <v>5021</v>
      </c>
      <c r="H260" t="s">
        <v>5022</v>
      </c>
      <c r="I260" t="s">
        <v>5023</v>
      </c>
      <c r="J260" t="s">
        <v>5024</v>
      </c>
      <c r="K260" t="s">
        <v>5025</v>
      </c>
      <c r="L260" t="s">
        <v>5026</v>
      </c>
      <c r="M260" t="s">
        <v>5027</v>
      </c>
      <c r="N260" t="s">
        <v>5028</v>
      </c>
      <c r="O260" t="s">
        <v>5029</v>
      </c>
      <c r="P260">
        <f>-621.53805179384 -1.60378379325539 -228.317541286206</f>
        <v>-851.45937687330138</v>
      </c>
      <c r="Q260" t="s">
        <v>5030</v>
      </c>
      <c r="R260" t="s">
        <v>5031</v>
      </c>
      <c r="S260" t="s">
        <v>5032</v>
      </c>
      <c r="T260" t="s">
        <v>5033</v>
      </c>
      <c r="U260" t="s">
        <v>5034</v>
      </c>
      <c r="V260" t="s">
        <v>5035</v>
      </c>
      <c r="W260" t="s">
        <v>5036</v>
      </c>
      <c r="X260" t="s">
        <v>5037</v>
      </c>
      <c r="Y260" t="s">
        <v>5038</v>
      </c>
    </row>
    <row r="261" spans="1:25" x14ac:dyDescent="0.3">
      <c r="A261">
        <v>13000</v>
      </c>
      <c r="B261" t="s">
        <v>5039</v>
      </c>
      <c r="C261" t="s">
        <v>5040</v>
      </c>
      <c r="D261" t="s">
        <v>5041</v>
      </c>
      <c r="E261" t="s">
        <v>5042</v>
      </c>
      <c r="F261" t="s">
        <v>5043</v>
      </c>
      <c r="G261" t="s">
        <v>5044</v>
      </c>
      <c r="H261" t="s">
        <v>5045</v>
      </c>
      <c r="I261" t="s">
        <v>5046</v>
      </c>
      <c r="J261" t="s">
        <v>5047</v>
      </c>
      <c r="K261" t="s">
        <v>5048</v>
      </c>
      <c r="L261" t="s">
        <v>5049</v>
      </c>
      <c r="M261" t="s">
        <v>5050</v>
      </c>
      <c r="N261" t="s">
        <v>5051</v>
      </c>
      <c r="O261" t="s">
        <v>5052</v>
      </c>
      <c r="P261">
        <f>-621.180472762271 -1.03884111754951 -228.766452109113</f>
        <v>-850.98576598893351</v>
      </c>
      <c r="Q261" t="s">
        <v>5053</v>
      </c>
      <c r="R261" t="s">
        <v>5054</v>
      </c>
      <c r="S261" t="s">
        <v>5055</v>
      </c>
      <c r="T261" t="s">
        <v>5056</v>
      </c>
      <c r="U261" t="s">
        <v>5057</v>
      </c>
      <c r="V261" t="s">
        <v>5058</v>
      </c>
      <c r="W261" t="s">
        <v>5059</v>
      </c>
      <c r="X261" t="s">
        <v>5060</v>
      </c>
      <c r="Y261" t="s">
        <v>5061</v>
      </c>
    </row>
    <row r="262" spans="1:25" x14ac:dyDescent="0.3">
      <c r="A262">
        <v>13050</v>
      </c>
      <c r="B262" t="s">
        <v>5062</v>
      </c>
      <c r="C262" t="s">
        <v>5063</v>
      </c>
      <c r="D262" t="s">
        <v>5064</v>
      </c>
      <c r="E262" t="s">
        <v>5065</v>
      </c>
      <c r="F262" t="s">
        <v>5066</v>
      </c>
      <c r="G262" t="s">
        <v>5067</v>
      </c>
      <c r="H262" t="s">
        <v>5068</v>
      </c>
      <c r="I262" t="s">
        <v>5069</v>
      </c>
      <c r="J262" t="s">
        <v>5070</v>
      </c>
      <c r="K262" t="s">
        <v>5071</v>
      </c>
      <c r="L262" t="s">
        <v>5072</v>
      </c>
      <c r="M262" t="s">
        <v>5073</v>
      </c>
      <c r="N262" t="s">
        <v>5074</v>
      </c>
      <c r="O262" t="s">
        <v>5075</v>
      </c>
      <c r="P262">
        <f>-620.692925894958 -0.418094004458908 -230.160595389547</f>
        <v>-851.27161528896386</v>
      </c>
      <c r="Q262" t="s">
        <v>5076</v>
      </c>
      <c r="R262" t="s">
        <v>5077</v>
      </c>
      <c r="S262" t="s">
        <v>5078</v>
      </c>
      <c r="T262" t="s">
        <v>5079</v>
      </c>
      <c r="U262" t="s">
        <v>5080</v>
      </c>
      <c r="V262" t="s">
        <v>5081</v>
      </c>
      <c r="W262" t="s">
        <v>5082</v>
      </c>
      <c r="X262" t="s">
        <v>5083</v>
      </c>
      <c r="Y262" t="s">
        <v>5084</v>
      </c>
    </row>
    <row r="263" spans="1:25" x14ac:dyDescent="0.3">
      <c r="A263">
        <v>13100</v>
      </c>
      <c r="B263" t="s">
        <v>5085</v>
      </c>
      <c r="C263" t="s">
        <v>5086</v>
      </c>
      <c r="D263" t="s">
        <v>5087</v>
      </c>
      <c r="E263" t="s">
        <v>5088</v>
      </c>
      <c r="F263" t="s">
        <v>5089</v>
      </c>
      <c r="G263" t="s">
        <v>5090</v>
      </c>
      <c r="H263" t="s">
        <v>5091</v>
      </c>
      <c r="I263" t="s">
        <v>5092</v>
      </c>
      <c r="J263" t="s">
        <v>5093</v>
      </c>
      <c r="K263" t="s">
        <v>5094</v>
      </c>
      <c r="L263" t="s">
        <v>5095</v>
      </c>
      <c r="M263" t="s">
        <v>5096</v>
      </c>
      <c r="N263" t="s">
        <v>5097</v>
      </c>
      <c r="O263" t="s">
        <v>5098</v>
      </c>
      <c r="P263">
        <f>-620.335472722072 -0.198479611421817 -230.94672208826</f>
        <v>-851.48067442175386</v>
      </c>
      <c r="Q263" t="s">
        <v>5099</v>
      </c>
      <c r="R263" t="s">
        <v>5100</v>
      </c>
      <c r="S263" t="s">
        <v>5101</v>
      </c>
      <c r="T263" t="s">
        <v>5102</v>
      </c>
      <c r="U263" t="s">
        <v>5103</v>
      </c>
      <c r="V263" t="s">
        <v>5104</v>
      </c>
      <c r="W263" t="s">
        <v>5105</v>
      </c>
      <c r="X263" t="s">
        <v>5106</v>
      </c>
      <c r="Y263" t="s">
        <v>5107</v>
      </c>
    </row>
    <row r="264" spans="1:25" x14ac:dyDescent="0.3">
      <c r="A264">
        <v>13150</v>
      </c>
      <c r="B264" t="s">
        <v>5108</v>
      </c>
      <c r="C264" t="s">
        <v>5109</v>
      </c>
      <c r="D264" t="s">
        <v>5110</v>
      </c>
      <c r="E264" t="s">
        <v>5111</v>
      </c>
      <c r="F264" t="s">
        <v>5112</v>
      </c>
      <c r="G264" t="s">
        <v>5113</v>
      </c>
      <c r="H264" t="s">
        <v>5114</v>
      </c>
      <c r="I264" t="s">
        <v>5115</v>
      </c>
      <c r="J264" t="s">
        <v>5116</v>
      </c>
      <c r="K264" t="s">
        <v>5117</v>
      </c>
      <c r="L264" t="s">
        <v>5118</v>
      </c>
      <c r="M264" t="s">
        <v>5119</v>
      </c>
      <c r="N264" t="s">
        <v>5120</v>
      </c>
      <c r="O264" t="s">
        <v>5121</v>
      </c>
      <c r="P264" t="s">
        <v>5122</v>
      </c>
      <c r="Q264" t="s">
        <v>5123</v>
      </c>
      <c r="R264" t="s">
        <v>5124</v>
      </c>
      <c r="S264" t="s">
        <v>5125</v>
      </c>
      <c r="T264" t="s">
        <v>5126</v>
      </c>
      <c r="U264" t="s">
        <v>5127</v>
      </c>
      <c r="V264" t="s">
        <v>5128</v>
      </c>
      <c r="W264" t="s">
        <v>5129</v>
      </c>
      <c r="X264" t="s">
        <v>5130</v>
      </c>
      <c r="Y264" t="s">
        <v>5131</v>
      </c>
    </row>
    <row r="265" spans="1:25" x14ac:dyDescent="0.3">
      <c r="A265">
        <v>13200</v>
      </c>
      <c r="B265" t="s">
        <v>5132</v>
      </c>
      <c r="C265" t="s">
        <v>5133</v>
      </c>
      <c r="D265" t="s">
        <v>5134</v>
      </c>
      <c r="E265" t="s">
        <v>5135</v>
      </c>
      <c r="F265" t="s">
        <v>5136</v>
      </c>
      <c r="G265" t="s">
        <v>5137</v>
      </c>
      <c r="H265" t="s">
        <v>5138</v>
      </c>
      <c r="I265" t="s">
        <v>5139</v>
      </c>
      <c r="J265" t="s">
        <v>5140</v>
      </c>
      <c r="K265" t="s">
        <v>5141</v>
      </c>
      <c r="L265" t="s">
        <v>5142</v>
      </c>
      <c r="M265" t="s">
        <v>5143</v>
      </c>
      <c r="N265" t="s">
        <v>5144</v>
      </c>
      <c r="O265" t="s">
        <v>5145</v>
      </c>
      <c r="P265" t="s">
        <v>5146</v>
      </c>
      <c r="Q265" t="s">
        <v>5147</v>
      </c>
      <c r="R265" t="s">
        <v>5148</v>
      </c>
      <c r="S265" t="s">
        <v>5149</v>
      </c>
      <c r="T265" t="s">
        <v>5150</v>
      </c>
      <c r="U265" t="s">
        <v>5151</v>
      </c>
      <c r="V265" t="s">
        <v>5152</v>
      </c>
      <c r="W265" t="s">
        <v>5153</v>
      </c>
      <c r="X265" t="s">
        <v>5154</v>
      </c>
      <c r="Y265" t="s">
        <v>5155</v>
      </c>
    </row>
    <row r="266" spans="1:25" x14ac:dyDescent="0.3">
      <c r="A266">
        <v>13250</v>
      </c>
      <c r="B266" t="s">
        <v>5156</v>
      </c>
      <c r="C266" t="s">
        <v>5157</v>
      </c>
      <c r="D266" t="s">
        <v>5158</v>
      </c>
      <c r="E266" t="s">
        <v>5159</v>
      </c>
      <c r="F266" t="s">
        <v>5160</v>
      </c>
      <c r="G266" t="s">
        <v>5161</v>
      </c>
      <c r="H266" t="s">
        <v>5162</v>
      </c>
      <c r="I266" t="s">
        <v>5163</v>
      </c>
      <c r="J266" t="s">
        <v>5164</v>
      </c>
      <c r="K266" t="s">
        <v>5165</v>
      </c>
      <c r="L266" t="s">
        <v>5166</v>
      </c>
      <c r="M266" t="s">
        <v>5167</v>
      </c>
      <c r="N266" t="s">
        <v>5168</v>
      </c>
      <c r="O266" t="s">
        <v>5169</v>
      </c>
      <c r="P266" t="s">
        <v>5170</v>
      </c>
      <c r="Q266" t="s">
        <v>5171</v>
      </c>
      <c r="R266" t="s">
        <v>5172</v>
      </c>
      <c r="S266" t="s">
        <v>5173</v>
      </c>
      <c r="T266" t="s">
        <v>5174</v>
      </c>
      <c r="U266" t="s">
        <v>5175</v>
      </c>
      <c r="V266" t="s">
        <v>5176</v>
      </c>
      <c r="W266" t="s">
        <v>5177</v>
      </c>
      <c r="X266" t="s">
        <v>5178</v>
      </c>
      <c r="Y266" t="s">
        <v>5179</v>
      </c>
    </row>
    <row r="267" spans="1:25" x14ac:dyDescent="0.3">
      <c r="A267">
        <v>13300</v>
      </c>
      <c r="B267" t="s">
        <v>5180</v>
      </c>
      <c r="C267" t="s">
        <v>5181</v>
      </c>
      <c r="D267" t="s">
        <v>5182</v>
      </c>
      <c r="E267" t="s">
        <v>5183</v>
      </c>
      <c r="F267" t="s">
        <v>5184</v>
      </c>
      <c r="G267" t="s">
        <v>5185</v>
      </c>
      <c r="H267" t="s">
        <v>5186</v>
      </c>
      <c r="I267" t="s">
        <v>5187</v>
      </c>
      <c r="J267" t="s">
        <v>5188</v>
      </c>
      <c r="K267" t="s">
        <v>5189</v>
      </c>
      <c r="L267" t="s">
        <v>5190</v>
      </c>
      <c r="M267" t="s">
        <v>5191</v>
      </c>
      <c r="N267" t="s">
        <v>5192</v>
      </c>
      <c r="O267" t="s">
        <v>5193</v>
      </c>
      <c r="P267" t="s">
        <v>5194</v>
      </c>
      <c r="Q267" t="s">
        <v>5195</v>
      </c>
      <c r="R267" t="s">
        <v>5196</v>
      </c>
      <c r="S267" t="s">
        <v>5197</v>
      </c>
      <c r="T267" t="s">
        <v>5198</v>
      </c>
      <c r="U267" t="s">
        <v>5199</v>
      </c>
      <c r="V267" t="s">
        <v>5200</v>
      </c>
      <c r="W267" t="s">
        <v>5201</v>
      </c>
      <c r="X267" t="s">
        <v>5202</v>
      </c>
      <c r="Y267" t="s">
        <v>5203</v>
      </c>
    </row>
    <row r="268" spans="1:25" x14ac:dyDescent="0.3">
      <c r="A268">
        <v>13350</v>
      </c>
      <c r="B268" t="s">
        <v>5204</v>
      </c>
      <c r="C268" t="s">
        <v>5205</v>
      </c>
      <c r="D268" t="s">
        <v>5206</v>
      </c>
      <c r="E268" t="s">
        <v>5207</v>
      </c>
      <c r="F268" t="s">
        <v>5208</v>
      </c>
      <c r="G268" t="s">
        <v>5209</v>
      </c>
      <c r="H268" t="s">
        <v>5210</v>
      </c>
      <c r="I268" t="s">
        <v>5211</v>
      </c>
      <c r="J268" t="s">
        <v>5212</v>
      </c>
      <c r="K268" t="s">
        <v>5213</v>
      </c>
      <c r="L268" t="s">
        <v>5214</v>
      </c>
      <c r="M268" t="s">
        <v>5215</v>
      </c>
      <c r="N268" t="s">
        <v>5216</v>
      </c>
      <c r="O268" t="s">
        <v>5217</v>
      </c>
      <c r="P268" t="s">
        <v>5218</v>
      </c>
      <c r="Q268" t="s">
        <v>5219</v>
      </c>
      <c r="R268" t="s">
        <v>5220</v>
      </c>
      <c r="S268" t="s">
        <v>5221</v>
      </c>
      <c r="T268" t="s">
        <v>5222</v>
      </c>
      <c r="U268" t="s">
        <v>5223</v>
      </c>
      <c r="V268" t="s">
        <v>5224</v>
      </c>
      <c r="W268" t="s">
        <v>5225</v>
      </c>
      <c r="X268" t="s">
        <v>5226</v>
      </c>
      <c r="Y268" t="s">
        <v>5227</v>
      </c>
    </row>
    <row r="269" spans="1:25" x14ac:dyDescent="0.3">
      <c r="A269">
        <v>13400</v>
      </c>
      <c r="B269" t="s">
        <v>5228</v>
      </c>
      <c r="C269" t="s">
        <v>5229</v>
      </c>
      <c r="D269" t="s">
        <v>5230</v>
      </c>
      <c r="E269" t="s">
        <v>5231</v>
      </c>
      <c r="F269" t="s">
        <v>5232</v>
      </c>
      <c r="G269" t="s">
        <v>5233</v>
      </c>
      <c r="H269" t="s">
        <v>5234</v>
      </c>
      <c r="I269" t="s">
        <v>5235</v>
      </c>
      <c r="J269" t="s">
        <v>5236</v>
      </c>
      <c r="K269" t="s">
        <v>5237</v>
      </c>
      <c r="L269" t="s">
        <v>5238</v>
      </c>
      <c r="M269" t="s">
        <v>5239</v>
      </c>
      <c r="N269" t="s">
        <v>5240</v>
      </c>
      <c r="O269" t="s">
        <v>5241</v>
      </c>
      <c r="P269" t="s">
        <v>5242</v>
      </c>
      <c r="Q269" t="s">
        <v>5243</v>
      </c>
      <c r="R269" t="s">
        <v>5244</v>
      </c>
      <c r="S269" t="s">
        <v>5245</v>
      </c>
      <c r="T269" t="s">
        <v>5246</v>
      </c>
      <c r="U269" t="s">
        <v>5247</v>
      </c>
      <c r="V269" t="s">
        <v>5248</v>
      </c>
      <c r="W269" t="s">
        <v>5249</v>
      </c>
      <c r="X269" t="s">
        <v>5250</v>
      </c>
      <c r="Y269" t="s">
        <v>5251</v>
      </c>
    </row>
    <row r="270" spans="1:25" x14ac:dyDescent="0.3">
      <c r="A270">
        <v>13450</v>
      </c>
      <c r="B270" t="s">
        <v>5252</v>
      </c>
      <c r="C270" t="s">
        <v>5253</v>
      </c>
      <c r="D270" t="s">
        <v>5254</v>
      </c>
      <c r="E270" t="s">
        <v>5255</v>
      </c>
      <c r="F270" t="s">
        <v>5256</v>
      </c>
      <c r="G270" t="s">
        <v>5257</v>
      </c>
      <c r="H270" t="s">
        <v>5258</v>
      </c>
      <c r="I270" t="s">
        <v>5259</v>
      </c>
      <c r="J270" t="s">
        <v>5260</v>
      </c>
      <c r="K270" t="s">
        <v>5261</v>
      </c>
      <c r="L270" t="s">
        <v>5262</v>
      </c>
      <c r="M270" t="s">
        <v>5263</v>
      </c>
      <c r="N270" t="s">
        <v>5264</v>
      </c>
      <c r="O270" t="s">
        <v>5265</v>
      </c>
      <c r="P270" t="s">
        <v>5266</v>
      </c>
      <c r="Q270" t="s">
        <v>5267</v>
      </c>
      <c r="R270" t="s">
        <v>5268</v>
      </c>
      <c r="S270" t="s">
        <v>5269</v>
      </c>
      <c r="T270" t="s">
        <v>5270</v>
      </c>
      <c r="U270" t="s">
        <v>5271</v>
      </c>
      <c r="V270" t="s">
        <v>5272</v>
      </c>
      <c r="W270" t="s">
        <v>5273</v>
      </c>
      <c r="X270" t="s">
        <v>5274</v>
      </c>
      <c r="Y270" t="s">
        <v>5275</v>
      </c>
    </row>
    <row r="271" spans="1:25" x14ac:dyDescent="0.3">
      <c r="A271">
        <v>13500</v>
      </c>
      <c r="B271" t="s">
        <v>5276</v>
      </c>
      <c r="C271" t="s">
        <v>5277</v>
      </c>
      <c r="D271" t="s">
        <v>5278</v>
      </c>
      <c r="E271" t="s">
        <v>5279</v>
      </c>
      <c r="F271" t="s">
        <v>5280</v>
      </c>
      <c r="G271" t="s">
        <v>5281</v>
      </c>
      <c r="H271" t="s">
        <v>5282</v>
      </c>
      <c r="I271" t="s">
        <v>5283</v>
      </c>
      <c r="J271" t="s">
        <v>5284</v>
      </c>
      <c r="K271" t="s">
        <v>5285</v>
      </c>
      <c r="L271" t="s">
        <v>5286</v>
      </c>
      <c r="M271" t="s">
        <v>5287</v>
      </c>
      <c r="N271" t="s">
        <v>5288</v>
      </c>
      <c r="O271" t="s">
        <v>5289</v>
      </c>
      <c r="P271" t="s">
        <v>5290</v>
      </c>
      <c r="Q271" t="s">
        <v>5291</v>
      </c>
      <c r="R271" t="s">
        <v>5292</v>
      </c>
      <c r="S271" t="s">
        <v>5293</v>
      </c>
      <c r="T271" t="s">
        <v>5294</v>
      </c>
      <c r="U271" t="s">
        <v>5295</v>
      </c>
      <c r="V271" t="s">
        <v>5296</v>
      </c>
      <c r="W271" t="s">
        <v>5297</v>
      </c>
      <c r="X271" t="s">
        <v>5298</v>
      </c>
      <c r="Y271" t="s">
        <v>5299</v>
      </c>
    </row>
    <row r="272" spans="1:25" x14ac:dyDescent="0.3">
      <c r="A272">
        <v>13550</v>
      </c>
      <c r="B272" t="s">
        <v>5300</v>
      </c>
      <c r="C272" t="s">
        <v>5301</v>
      </c>
      <c r="D272" t="s">
        <v>5302</v>
      </c>
      <c r="E272" t="s">
        <v>5303</v>
      </c>
      <c r="F272" t="s">
        <v>5304</v>
      </c>
      <c r="G272" t="s">
        <v>5305</v>
      </c>
      <c r="H272" t="s">
        <v>5306</v>
      </c>
      <c r="I272" t="s">
        <v>5307</v>
      </c>
      <c r="J272" t="s">
        <v>5308</v>
      </c>
      <c r="K272" t="s">
        <v>5309</v>
      </c>
      <c r="L272" t="s">
        <v>5310</v>
      </c>
      <c r="M272" t="s">
        <v>5311</v>
      </c>
      <c r="N272" t="s">
        <v>5312</v>
      </c>
      <c r="O272" t="s">
        <v>5313</v>
      </c>
      <c r="P272" t="s">
        <v>5314</v>
      </c>
      <c r="Q272" t="s">
        <v>5315</v>
      </c>
      <c r="R272" t="s">
        <v>5316</v>
      </c>
      <c r="S272" t="s">
        <v>5317</v>
      </c>
      <c r="T272" t="s">
        <v>5318</v>
      </c>
      <c r="U272" t="s">
        <v>5319</v>
      </c>
      <c r="V272" t="s">
        <v>5320</v>
      </c>
      <c r="W272" t="s">
        <v>5321</v>
      </c>
      <c r="X272" t="s">
        <v>5322</v>
      </c>
      <c r="Y272" t="s">
        <v>5323</v>
      </c>
    </row>
    <row r="273" spans="1:25" x14ac:dyDescent="0.3">
      <c r="A273">
        <v>13600</v>
      </c>
      <c r="B273" t="s">
        <v>5324</v>
      </c>
      <c r="C273" t="s">
        <v>5325</v>
      </c>
      <c r="D273" t="s">
        <v>5326</v>
      </c>
      <c r="E273" t="s">
        <v>5327</v>
      </c>
      <c r="F273" t="s">
        <v>5328</v>
      </c>
      <c r="G273" t="s">
        <v>5329</v>
      </c>
      <c r="H273" t="s">
        <v>5330</v>
      </c>
      <c r="I273" t="s">
        <v>5331</v>
      </c>
      <c r="J273" t="s">
        <v>5332</v>
      </c>
      <c r="K273" t="s">
        <v>5333</v>
      </c>
      <c r="L273" t="s">
        <v>5334</v>
      </c>
      <c r="M273" t="s">
        <v>5335</v>
      </c>
      <c r="N273" t="s">
        <v>5336</v>
      </c>
      <c r="O273" t="s">
        <v>5337</v>
      </c>
      <c r="P273" t="s">
        <v>5338</v>
      </c>
      <c r="Q273" t="s">
        <v>5339</v>
      </c>
      <c r="R273" t="s">
        <v>5340</v>
      </c>
      <c r="S273" t="s">
        <v>5341</v>
      </c>
      <c r="T273" t="s">
        <v>5342</v>
      </c>
      <c r="U273" t="s">
        <v>5343</v>
      </c>
      <c r="V273" t="s">
        <v>5344</v>
      </c>
      <c r="W273" t="s">
        <v>5345</v>
      </c>
      <c r="X273" t="s">
        <v>5346</v>
      </c>
      <c r="Y273" t="s">
        <v>5347</v>
      </c>
    </row>
    <row r="274" spans="1:25" x14ac:dyDescent="0.3">
      <c r="A274">
        <v>13650</v>
      </c>
      <c r="B274" t="s">
        <v>5348</v>
      </c>
      <c r="C274" t="s">
        <v>5349</v>
      </c>
      <c r="D274" t="s">
        <v>5350</v>
      </c>
      <c r="E274" t="s">
        <v>5351</v>
      </c>
      <c r="F274" t="s">
        <v>5352</v>
      </c>
      <c r="G274" t="s">
        <v>5353</v>
      </c>
      <c r="H274" t="s">
        <v>5354</v>
      </c>
      <c r="I274" t="s">
        <v>5355</v>
      </c>
      <c r="J274" t="s">
        <v>5356</v>
      </c>
      <c r="K274" t="s">
        <v>5357</v>
      </c>
      <c r="L274" t="s">
        <v>5358</v>
      </c>
      <c r="M274" t="s">
        <v>5359</v>
      </c>
      <c r="N274" t="s">
        <v>5360</v>
      </c>
      <c r="O274" t="s">
        <v>5361</v>
      </c>
      <c r="P274" t="s">
        <v>5362</v>
      </c>
      <c r="Q274" t="s">
        <v>5363</v>
      </c>
      <c r="R274" t="s">
        <v>5364</v>
      </c>
      <c r="S274" t="s">
        <v>5365</v>
      </c>
      <c r="T274" t="s">
        <v>5366</v>
      </c>
      <c r="U274" t="s">
        <v>5367</v>
      </c>
      <c r="V274" t="s">
        <v>5368</v>
      </c>
      <c r="W274" t="s">
        <v>5369</v>
      </c>
      <c r="X274" t="s">
        <v>5370</v>
      </c>
      <c r="Y274" t="s">
        <v>5371</v>
      </c>
    </row>
    <row r="275" spans="1:25" x14ac:dyDescent="0.3">
      <c r="A275">
        <v>13700</v>
      </c>
      <c r="B275" t="s">
        <v>5372</v>
      </c>
      <c r="C275" t="s">
        <v>5373</v>
      </c>
      <c r="D275" t="s">
        <v>5374</v>
      </c>
      <c r="E275" t="s">
        <v>5375</v>
      </c>
      <c r="F275" t="s">
        <v>5376</v>
      </c>
      <c r="G275" t="s">
        <v>5377</v>
      </c>
      <c r="H275" t="s">
        <v>5378</v>
      </c>
      <c r="I275" t="s">
        <v>5379</v>
      </c>
      <c r="J275" t="s">
        <v>5380</v>
      </c>
      <c r="K275" t="s">
        <v>5381</v>
      </c>
      <c r="L275" t="s">
        <v>5382</v>
      </c>
      <c r="M275" t="s">
        <v>5383</v>
      </c>
      <c r="N275" t="s">
        <v>5384</v>
      </c>
      <c r="O275" t="s">
        <v>5385</v>
      </c>
      <c r="P275" t="s">
        <v>5386</v>
      </c>
      <c r="Q275" t="s">
        <v>5387</v>
      </c>
      <c r="R275" t="s">
        <v>5388</v>
      </c>
      <c r="S275" t="s">
        <v>5389</v>
      </c>
      <c r="T275" t="s">
        <v>5390</v>
      </c>
      <c r="U275" t="s">
        <v>5391</v>
      </c>
      <c r="V275" t="s">
        <v>5392</v>
      </c>
      <c r="W275" t="s">
        <v>5393</v>
      </c>
      <c r="X275" t="s">
        <v>5394</v>
      </c>
      <c r="Y275" t="s">
        <v>5395</v>
      </c>
    </row>
    <row r="276" spans="1:25" x14ac:dyDescent="0.3">
      <c r="A276">
        <v>13750</v>
      </c>
      <c r="B276" t="s">
        <v>5396</v>
      </c>
      <c r="C276" t="s">
        <v>5397</v>
      </c>
      <c r="D276" t="s">
        <v>5398</v>
      </c>
      <c r="E276" t="s">
        <v>5399</v>
      </c>
      <c r="F276" t="s">
        <v>5400</v>
      </c>
      <c r="G276" t="s">
        <v>5401</v>
      </c>
      <c r="H276" t="s">
        <v>5402</v>
      </c>
      <c r="I276" t="s">
        <v>5403</v>
      </c>
      <c r="J276" t="s">
        <v>5404</v>
      </c>
      <c r="K276" t="s">
        <v>5405</v>
      </c>
      <c r="L276" t="s">
        <v>5406</v>
      </c>
      <c r="M276" t="s">
        <v>5407</v>
      </c>
      <c r="N276" t="s">
        <v>5408</v>
      </c>
      <c r="O276" t="s">
        <v>5409</v>
      </c>
      <c r="P276" t="s">
        <v>5410</v>
      </c>
      <c r="Q276" t="s">
        <v>5411</v>
      </c>
      <c r="R276" t="s">
        <v>5412</v>
      </c>
      <c r="S276" t="s">
        <v>5413</v>
      </c>
      <c r="T276" t="s">
        <v>5414</v>
      </c>
      <c r="U276" t="s">
        <v>5415</v>
      </c>
      <c r="V276" t="s">
        <v>5416</v>
      </c>
      <c r="W276" t="s">
        <v>5417</v>
      </c>
      <c r="X276" t="s">
        <v>5418</v>
      </c>
      <c r="Y276" t="s">
        <v>5419</v>
      </c>
    </row>
    <row r="277" spans="1:25" x14ac:dyDescent="0.3">
      <c r="A277">
        <v>13800</v>
      </c>
      <c r="B277" t="s">
        <v>5420</v>
      </c>
      <c r="C277" t="s">
        <v>5421</v>
      </c>
      <c r="D277" t="s">
        <v>5422</v>
      </c>
      <c r="E277" t="s">
        <v>5423</v>
      </c>
      <c r="F277" t="s">
        <v>5424</v>
      </c>
      <c r="G277" t="s">
        <v>5425</v>
      </c>
      <c r="H277" t="s">
        <v>5426</v>
      </c>
      <c r="I277" t="s">
        <v>5427</v>
      </c>
      <c r="J277" t="s">
        <v>5428</v>
      </c>
      <c r="K277" t="s">
        <v>5429</v>
      </c>
      <c r="L277" t="s">
        <v>5430</v>
      </c>
      <c r="M277" t="s">
        <v>5431</v>
      </c>
      <c r="N277" t="s">
        <v>5432</v>
      </c>
      <c r="O277" t="s">
        <v>5433</v>
      </c>
      <c r="P277" t="s">
        <v>5434</v>
      </c>
      <c r="Q277" t="s">
        <v>5435</v>
      </c>
      <c r="R277" t="s">
        <v>5436</v>
      </c>
      <c r="S277" t="s">
        <v>5437</v>
      </c>
      <c r="T277" t="s">
        <v>5438</v>
      </c>
      <c r="U277" t="s">
        <v>5439</v>
      </c>
      <c r="V277" t="s">
        <v>5440</v>
      </c>
      <c r="W277" t="s">
        <v>5441</v>
      </c>
      <c r="X277" t="s">
        <v>5442</v>
      </c>
      <c r="Y277" t="s">
        <v>5443</v>
      </c>
    </row>
    <row r="278" spans="1:25" x14ac:dyDescent="0.3">
      <c r="A278">
        <v>13850</v>
      </c>
      <c r="B278" t="s">
        <v>5444</v>
      </c>
      <c r="C278" t="s">
        <v>5445</v>
      </c>
      <c r="D278" t="s">
        <v>5446</v>
      </c>
      <c r="E278" t="s">
        <v>5447</v>
      </c>
      <c r="F278" t="s">
        <v>5448</v>
      </c>
      <c r="G278" t="s">
        <v>5449</v>
      </c>
      <c r="H278" t="s">
        <v>5450</v>
      </c>
      <c r="I278" t="s">
        <v>5451</v>
      </c>
      <c r="J278" t="s">
        <v>5452</v>
      </c>
      <c r="K278" t="s">
        <v>5453</v>
      </c>
      <c r="L278" t="s">
        <v>5454</v>
      </c>
      <c r="M278" t="s">
        <v>5455</v>
      </c>
      <c r="N278" t="s">
        <v>5456</v>
      </c>
      <c r="O278" t="s">
        <v>5457</v>
      </c>
      <c r="P278" t="s">
        <v>5458</v>
      </c>
      <c r="Q278" t="s">
        <v>5459</v>
      </c>
      <c r="R278" t="s">
        <v>5460</v>
      </c>
      <c r="S278" t="s">
        <v>5461</v>
      </c>
      <c r="T278" t="s">
        <v>5462</v>
      </c>
      <c r="U278" t="s">
        <v>5463</v>
      </c>
      <c r="V278" t="s">
        <v>5464</v>
      </c>
      <c r="W278" t="s">
        <v>5465</v>
      </c>
      <c r="X278" t="s">
        <v>5466</v>
      </c>
      <c r="Y278" t="s">
        <v>5467</v>
      </c>
    </row>
    <row r="279" spans="1:25" x14ac:dyDescent="0.3">
      <c r="A279">
        <v>13900</v>
      </c>
      <c r="B279" t="s">
        <v>5468</v>
      </c>
      <c r="C279" t="s">
        <v>5469</v>
      </c>
      <c r="D279" t="s">
        <v>5470</v>
      </c>
      <c r="E279" t="s">
        <v>5471</v>
      </c>
      <c r="F279" t="s">
        <v>5472</v>
      </c>
      <c r="G279" t="s">
        <v>5473</v>
      </c>
      <c r="H279" t="s">
        <v>5474</v>
      </c>
      <c r="I279" t="s">
        <v>5475</v>
      </c>
      <c r="J279" t="s">
        <v>5476</v>
      </c>
      <c r="K279" t="s">
        <v>5477</v>
      </c>
      <c r="L279" t="s">
        <v>5478</v>
      </c>
      <c r="M279" t="s">
        <v>5479</v>
      </c>
      <c r="N279" t="s">
        <v>5480</v>
      </c>
      <c r="O279" t="s">
        <v>5481</v>
      </c>
      <c r="P279" t="s">
        <v>5482</v>
      </c>
      <c r="Q279" t="s">
        <v>5483</v>
      </c>
      <c r="R279" t="s">
        <v>5484</v>
      </c>
      <c r="S279" t="s">
        <v>5485</v>
      </c>
      <c r="T279" t="s">
        <v>5486</v>
      </c>
      <c r="U279" t="s">
        <v>5487</v>
      </c>
      <c r="V279" t="s">
        <v>5488</v>
      </c>
      <c r="W279" t="s">
        <v>5489</v>
      </c>
      <c r="X279" t="s">
        <v>5490</v>
      </c>
      <c r="Y279" t="s">
        <v>5491</v>
      </c>
    </row>
    <row r="280" spans="1:25" x14ac:dyDescent="0.3">
      <c r="A280">
        <v>13950</v>
      </c>
      <c r="B280" t="s">
        <v>5492</v>
      </c>
      <c r="C280" t="s">
        <v>5493</v>
      </c>
      <c r="D280" t="s">
        <v>5494</v>
      </c>
      <c r="E280" t="s">
        <v>5495</v>
      </c>
      <c r="F280" t="s">
        <v>5496</v>
      </c>
      <c r="G280" t="s">
        <v>5497</v>
      </c>
      <c r="H280" t="s">
        <v>5498</v>
      </c>
      <c r="I280" t="s">
        <v>5499</v>
      </c>
      <c r="J280" t="s">
        <v>5500</v>
      </c>
      <c r="K280" t="s">
        <v>5501</v>
      </c>
      <c r="L280" t="s">
        <v>5502</v>
      </c>
      <c r="M280" t="s">
        <v>5503</v>
      </c>
      <c r="N280" t="s">
        <v>5504</v>
      </c>
      <c r="O280" t="s">
        <v>5505</v>
      </c>
      <c r="P280" t="s">
        <v>5506</v>
      </c>
      <c r="Q280" t="s">
        <v>5507</v>
      </c>
      <c r="R280" t="s">
        <v>5508</v>
      </c>
      <c r="S280" t="s">
        <v>5509</v>
      </c>
      <c r="T280" t="s">
        <v>5510</v>
      </c>
      <c r="U280" t="s">
        <v>5511</v>
      </c>
      <c r="V280" t="s">
        <v>5512</v>
      </c>
      <c r="W280" t="s">
        <v>5513</v>
      </c>
      <c r="X280" t="s">
        <v>5514</v>
      </c>
      <c r="Y280" t="s">
        <v>5515</v>
      </c>
    </row>
    <row r="281" spans="1:25" x14ac:dyDescent="0.3">
      <c r="A281">
        <v>14000</v>
      </c>
      <c r="B281" t="s">
        <v>5516</v>
      </c>
      <c r="C281" t="s">
        <v>5517</v>
      </c>
      <c r="D281" t="s">
        <v>5518</v>
      </c>
      <c r="E281" t="s">
        <v>5519</v>
      </c>
      <c r="F281" t="s">
        <v>5520</v>
      </c>
      <c r="G281" t="s">
        <v>5521</v>
      </c>
      <c r="H281" t="s">
        <v>5522</v>
      </c>
      <c r="I281" t="s">
        <v>5523</v>
      </c>
      <c r="J281" t="s">
        <v>5524</v>
      </c>
      <c r="K281" t="s">
        <v>5525</v>
      </c>
      <c r="L281" t="s">
        <v>5526</v>
      </c>
      <c r="M281" t="s">
        <v>5527</v>
      </c>
      <c r="N281" t="s">
        <v>5528</v>
      </c>
      <c r="O281" t="s">
        <v>5529</v>
      </c>
      <c r="P281" t="s">
        <v>5530</v>
      </c>
      <c r="Q281" t="s">
        <v>5531</v>
      </c>
      <c r="R281" t="s">
        <v>5532</v>
      </c>
      <c r="S281" t="s">
        <v>5533</v>
      </c>
      <c r="T281" t="s">
        <v>5534</v>
      </c>
      <c r="U281" t="s">
        <v>5535</v>
      </c>
      <c r="V281" t="s">
        <v>5536</v>
      </c>
      <c r="W281" t="s">
        <v>5537</v>
      </c>
      <c r="X281" t="s">
        <v>5538</v>
      </c>
      <c r="Y281" t="s">
        <v>5539</v>
      </c>
    </row>
    <row r="282" spans="1:25" x14ac:dyDescent="0.3">
      <c r="A282">
        <v>14050</v>
      </c>
      <c r="B282" t="s">
        <v>5540</v>
      </c>
      <c r="C282" t="s">
        <v>5541</v>
      </c>
      <c r="D282" t="s">
        <v>5542</v>
      </c>
      <c r="E282" t="s">
        <v>5543</v>
      </c>
      <c r="F282" t="s">
        <v>5544</v>
      </c>
      <c r="G282" t="s">
        <v>5545</v>
      </c>
      <c r="H282" t="s">
        <v>5546</v>
      </c>
      <c r="I282" t="s">
        <v>5547</v>
      </c>
      <c r="J282" t="s">
        <v>5548</v>
      </c>
      <c r="K282" t="s">
        <v>5549</v>
      </c>
      <c r="L282" t="s">
        <v>5550</v>
      </c>
      <c r="M282" t="s">
        <v>5551</v>
      </c>
      <c r="N282" t="s">
        <v>5552</v>
      </c>
      <c r="O282" t="s">
        <v>5553</v>
      </c>
      <c r="P282" t="s">
        <v>5554</v>
      </c>
      <c r="Q282" t="s">
        <v>5555</v>
      </c>
      <c r="R282" t="s">
        <v>5556</v>
      </c>
      <c r="S282" t="s">
        <v>5557</v>
      </c>
      <c r="T282" t="s">
        <v>5558</v>
      </c>
      <c r="U282" t="s">
        <v>5559</v>
      </c>
      <c r="V282" t="s">
        <v>5560</v>
      </c>
      <c r="W282" t="s">
        <v>5561</v>
      </c>
      <c r="X282" t="s">
        <v>5562</v>
      </c>
      <c r="Y282" t="s">
        <v>5563</v>
      </c>
    </row>
    <row r="283" spans="1:25" x14ac:dyDescent="0.3">
      <c r="A283">
        <v>14100</v>
      </c>
      <c r="B283" t="s">
        <v>5564</v>
      </c>
      <c r="C283" t="s">
        <v>5565</v>
      </c>
      <c r="D283" t="s">
        <v>5566</v>
      </c>
      <c r="E283" t="s">
        <v>5567</v>
      </c>
      <c r="F283" t="s">
        <v>5568</v>
      </c>
      <c r="G283" t="s">
        <v>5569</v>
      </c>
      <c r="H283" t="s">
        <v>5570</v>
      </c>
      <c r="I283" t="s">
        <v>5571</v>
      </c>
      <c r="J283" t="s">
        <v>5572</v>
      </c>
      <c r="K283" t="s">
        <v>5573</v>
      </c>
      <c r="L283" t="s">
        <v>5574</v>
      </c>
      <c r="M283" t="s">
        <v>5575</v>
      </c>
      <c r="N283" t="s">
        <v>5576</v>
      </c>
      <c r="O283" t="s">
        <v>5577</v>
      </c>
      <c r="P283" t="s">
        <v>5578</v>
      </c>
      <c r="Q283" t="s">
        <v>5579</v>
      </c>
      <c r="R283" t="s">
        <v>5580</v>
      </c>
      <c r="S283" t="s">
        <v>5581</v>
      </c>
      <c r="T283" t="s">
        <v>5582</v>
      </c>
      <c r="U283" t="s">
        <v>5583</v>
      </c>
      <c r="V283" t="s">
        <v>5584</v>
      </c>
      <c r="W283" t="s">
        <v>5585</v>
      </c>
      <c r="X283" t="s">
        <v>5586</v>
      </c>
      <c r="Y283" t="s">
        <v>5587</v>
      </c>
    </row>
    <row r="284" spans="1:25" x14ac:dyDescent="0.3">
      <c r="A284">
        <v>14150</v>
      </c>
      <c r="B284" t="s">
        <v>5588</v>
      </c>
      <c r="C284" t="s">
        <v>5589</v>
      </c>
      <c r="D284" t="s">
        <v>5590</v>
      </c>
      <c r="E284" t="s">
        <v>5591</v>
      </c>
      <c r="F284" t="s">
        <v>5592</v>
      </c>
      <c r="G284" t="s">
        <v>5593</v>
      </c>
      <c r="H284" t="s">
        <v>5594</v>
      </c>
      <c r="I284" t="s">
        <v>5595</v>
      </c>
      <c r="J284" t="s">
        <v>5596</v>
      </c>
      <c r="K284" t="s">
        <v>5597</v>
      </c>
      <c r="L284" t="s">
        <v>5598</v>
      </c>
      <c r="M284" t="s">
        <v>5599</v>
      </c>
      <c r="N284" t="s">
        <v>5600</v>
      </c>
      <c r="O284" t="s">
        <v>5601</v>
      </c>
      <c r="P284" t="s">
        <v>5602</v>
      </c>
      <c r="Q284" t="s">
        <v>5603</v>
      </c>
      <c r="R284" t="s">
        <v>5604</v>
      </c>
      <c r="S284" t="s">
        <v>5605</v>
      </c>
      <c r="T284" t="s">
        <v>5606</v>
      </c>
      <c r="U284" t="s">
        <v>5607</v>
      </c>
      <c r="V284" t="s">
        <v>5608</v>
      </c>
      <c r="W284" t="s">
        <v>5609</v>
      </c>
      <c r="X284" t="s">
        <v>5610</v>
      </c>
      <c r="Y284" t="s">
        <v>5611</v>
      </c>
    </row>
    <row r="285" spans="1:25" x14ac:dyDescent="0.3">
      <c r="A285">
        <v>14200</v>
      </c>
      <c r="B285" t="s">
        <v>5612</v>
      </c>
      <c r="C285" t="s">
        <v>5613</v>
      </c>
      <c r="D285" t="s">
        <v>5614</v>
      </c>
      <c r="E285" t="s">
        <v>5615</v>
      </c>
      <c r="F285" t="s">
        <v>5616</v>
      </c>
      <c r="G285" t="s">
        <v>5617</v>
      </c>
      <c r="H285" t="s">
        <v>5618</v>
      </c>
      <c r="I285" t="s">
        <v>5619</v>
      </c>
      <c r="J285" t="s">
        <v>5620</v>
      </c>
      <c r="K285" t="s">
        <v>5621</v>
      </c>
      <c r="L285" t="s">
        <v>5622</v>
      </c>
      <c r="M285" t="s">
        <v>5623</v>
      </c>
      <c r="N285" t="s">
        <v>5624</v>
      </c>
      <c r="O285" t="s">
        <v>5625</v>
      </c>
      <c r="P285" t="s">
        <v>5626</v>
      </c>
      <c r="Q285" t="s">
        <v>5627</v>
      </c>
      <c r="R285" t="s">
        <v>5628</v>
      </c>
      <c r="S285" t="s">
        <v>5629</v>
      </c>
      <c r="T285" t="s">
        <v>5630</v>
      </c>
      <c r="U285" t="s">
        <v>5631</v>
      </c>
      <c r="V285" t="s">
        <v>5632</v>
      </c>
      <c r="W285" t="s">
        <v>5633</v>
      </c>
      <c r="X285" t="s">
        <v>5634</v>
      </c>
      <c r="Y285" t="s">
        <v>5635</v>
      </c>
    </row>
    <row r="286" spans="1:25" x14ac:dyDescent="0.3">
      <c r="A286">
        <v>14250</v>
      </c>
      <c r="B286" t="s">
        <v>5636</v>
      </c>
      <c r="C286" t="s">
        <v>5637</v>
      </c>
      <c r="D286" t="s">
        <v>5638</v>
      </c>
      <c r="E286" t="s">
        <v>5639</v>
      </c>
      <c r="F286" t="s">
        <v>5640</v>
      </c>
      <c r="G286" t="s">
        <v>5641</v>
      </c>
      <c r="H286" t="s">
        <v>5642</v>
      </c>
      <c r="I286" t="s">
        <v>5643</v>
      </c>
      <c r="J286" t="s">
        <v>5644</v>
      </c>
      <c r="K286" t="s">
        <v>5645</v>
      </c>
      <c r="L286" t="s">
        <v>5646</v>
      </c>
      <c r="M286" t="s">
        <v>5647</v>
      </c>
      <c r="N286" t="s">
        <v>5648</v>
      </c>
      <c r="O286" t="s">
        <v>5649</v>
      </c>
      <c r="P286" t="s">
        <v>5650</v>
      </c>
      <c r="Q286" t="s">
        <v>5651</v>
      </c>
      <c r="R286" t="s">
        <v>5652</v>
      </c>
      <c r="S286" t="s">
        <v>5653</v>
      </c>
      <c r="T286" t="s">
        <v>5654</v>
      </c>
      <c r="U286" t="s">
        <v>5655</v>
      </c>
      <c r="V286" t="s">
        <v>5656</v>
      </c>
      <c r="W286" t="s">
        <v>5657</v>
      </c>
      <c r="X286" t="s">
        <v>5658</v>
      </c>
      <c r="Y286" t="s">
        <v>5659</v>
      </c>
    </row>
    <row r="287" spans="1:25" x14ac:dyDescent="0.3">
      <c r="A287">
        <v>14300</v>
      </c>
      <c r="B287" t="s">
        <v>5660</v>
      </c>
      <c r="C287" t="s">
        <v>5661</v>
      </c>
      <c r="D287" t="s">
        <v>5662</v>
      </c>
      <c r="E287" t="s">
        <v>5663</v>
      </c>
      <c r="F287" t="s">
        <v>5664</v>
      </c>
      <c r="G287" t="s">
        <v>5665</v>
      </c>
      <c r="H287" t="s">
        <v>5666</v>
      </c>
      <c r="I287" t="s">
        <v>5667</v>
      </c>
      <c r="J287" t="s">
        <v>5668</v>
      </c>
      <c r="K287" t="s">
        <v>5669</v>
      </c>
      <c r="L287" t="s">
        <v>5670</v>
      </c>
      <c r="M287" t="s">
        <v>5671</v>
      </c>
      <c r="N287" t="s">
        <v>5672</v>
      </c>
      <c r="O287" t="s">
        <v>5673</v>
      </c>
      <c r="P287" t="s">
        <v>5674</v>
      </c>
      <c r="Q287" t="s">
        <v>5675</v>
      </c>
      <c r="R287" t="s">
        <v>5676</v>
      </c>
      <c r="S287" t="s">
        <v>5677</v>
      </c>
      <c r="T287" t="s">
        <v>5678</v>
      </c>
      <c r="U287" t="s">
        <v>5679</v>
      </c>
      <c r="V287" t="s">
        <v>5680</v>
      </c>
      <c r="W287" t="s">
        <v>5681</v>
      </c>
      <c r="X287" t="s">
        <v>5682</v>
      </c>
      <c r="Y287" t="s">
        <v>5683</v>
      </c>
    </row>
    <row r="288" spans="1:25" x14ac:dyDescent="0.3">
      <c r="A288">
        <v>14350</v>
      </c>
      <c r="B288" t="s">
        <v>5684</v>
      </c>
      <c r="C288" t="s">
        <v>5685</v>
      </c>
      <c r="D288" t="s">
        <v>5686</v>
      </c>
      <c r="E288" t="s">
        <v>5687</v>
      </c>
      <c r="F288" t="s">
        <v>5688</v>
      </c>
      <c r="G288" t="s">
        <v>5689</v>
      </c>
      <c r="H288" t="s">
        <v>5690</v>
      </c>
      <c r="I288" t="s">
        <v>5691</v>
      </c>
      <c r="J288" t="s">
        <v>5692</v>
      </c>
      <c r="K288" t="s">
        <v>5693</v>
      </c>
      <c r="L288" t="s">
        <v>5694</v>
      </c>
      <c r="M288" t="s">
        <v>5695</v>
      </c>
      <c r="N288" t="s">
        <v>5696</v>
      </c>
      <c r="O288" t="s">
        <v>5697</v>
      </c>
      <c r="P288" t="s">
        <v>5698</v>
      </c>
      <c r="Q288" t="s">
        <v>5699</v>
      </c>
      <c r="R288" t="s">
        <v>5700</v>
      </c>
      <c r="S288" t="s">
        <v>5701</v>
      </c>
      <c r="T288" t="s">
        <v>5702</v>
      </c>
      <c r="U288" t="s">
        <v>5703</v>
      </c>
      <c r="V288" t="s">
        <v>5704</v>
      </c>
      <c r="W288" t="s">
        <v>5705</v>
      </c>
      <c r="X288" t="s">
        <v>5706</v>
      </c>
      <c r="Y288" t="s">
        <v>5707</v>
      </c>
    </row>
    <row r="289" spans="1:25" x14ac:dyDescent="0.3">
      <c r="A289">
        <v>14400</v>
      </c>
      <c r="B289" t="s">
        <v>5708</v>
      </c>
      <c r="C289" t="s">
        <v>5709</v>
      </c>
      <c r="D289" t="s">
        <v>5710</v>
      </c>
      <c r="E289" t="s">
        <v>5711</v>
      </c>
      <c r="F289" t="s">
        <v>5712</v>
      </c>
      <c r="G289" t="s">
        <v>5713</v>
      </c>
      <c r="H289" t="s">
        <v>5714</v>
      </c>
      <c r="I289" t="s">
        <v>5715</v>
      </c>
      <c r="J289" t="s">
        <v>5716</v>
      </c>
      <c r="K289" t="s">
        <v>5717</v>
      </c>
      <c r="L289" t="s">
        <v>5718</v>
      </c>
      <c r="M289" t="s">
        <v>5719</v>
      </c>
      <c r="N289" t="s">
        <v>5720</v>
      </c>
      <c r="O289" t="s">
        <v>5721</v>
      </c>
      <c r="P289" t="s">
        <v>5722</v>
      </c>
      <c r="Q289" t="s">
        <v>5723</v>
      </c>
      <c r="R289" t="s">
        <v>5724</v>
      </c>
      <c r="S289" t="s">
        <v>5725</v>
      </c>
      <c r="T289" t="s">
        <v>5726</v>
      </c>
      <c r="U289" t="s">
        <v>5727</v>
      </c>
      <c r="V289" t="s">
        <v>5728</v>
      </c>
      <c r="W289" t="s">
        <v>5729</v>
      </c>
      <c r="X289" t="s">
        <v>5730</v>
      </c>
      <c r="Y289" t="s">
        <v>5731</v>
      </c>
    </row>
    <row r="290" spans="1:25" x14ac:dyDescent="0.3">
      <c r="A290">
        <v>14450</v>
      </c>
      <c r="B290" t="s">
        <v>5732</v>
      </c>
      <c r="C290" t="s">
        <v>5733</v>
      </c>
      <c r="D290" t="s">
        <v>5734</v>
      </c>
      <c r="E290" t="s">
        <v>5735</v>
      </c>
      <c r="F290" t="s">
        <v>5736</v>
      </c>
      <c r="G290" t="s">
        <v>5737</v>
      </c>
      <c r="H290" t="s">
        <v>5738</v>
      </c>
      <c r="I290" t="s">
        <v>5739</v>
      </c>
      <c r="J290" t="s">
        <v>5740</v>
      </c>
      <c r="K290" t="s">
        <v>5741</v>
      </c>
      <c r="L290" t="s">
        <v>5742</v>
      </c>
      <c r="M290" t="s">
        <v>5743</v>
      </c>
      <c r="N290" t="s">
        <v>5744</v>
      </c>
      <c r="O290" t="s">
        <v>5745</v>
      </c>
      <c r="P290" t="s">
        <v>5746</v>
      </c>
      <c r="Q290" t="s">
        <v>5747</v>
      </c>
      <c r="R290" t="s">
        <v>5748</v>
      </c>
      <c r="S290" t="s">
        <v>5749</v>
      </c>
      <c r="T290" t="s">
        <v>5750</v>
      </c>
      <c r="U290" t="s">
        <v>5751</v>
      </c>
      <c r="V290" t="s">
        <v>5752</v>
      </c>
      <c r="W290" t="s">
        <v>5753</v>
      </c>
      <c r="X290" t="s">
        <v>5754</v>
      </c>
      <c r="Y290" t="s">
        <v>5755</v>
      </c>
    </row>
    <row r="291" spans="1:25" x14ac:dyDescent="0.3">
      <c r="A291">
        <v>14500</v>
      </c>
      <c r="B291" t="s">
        <v>5756</v>
      </c>
      <c r="C291" t="s">
        <v>5757</v>
      </c>
      <c r="D291" t="s">
        <v>5758</v>
      </c>
      <c r="E291" t="s">
        <v>5759</v>
      </c>
      <c r="F291" t="s">
        <v>5760</v>
      </c>
      <c r="G291" t="s">
        <v>5761</v>
      </c>
      <c r="H291" t="s">
        <v>5762</v>
      </c>
      <c r="I291" t="s">
        <v>5763</v>
      </c>
      <c r="J291" t="s">
        <v>5764</v>
      </c>
      <c r="K291" t="s">
        <v>5765</v>
      </c>
      <c r="L291" t="s">
        <v>5766</v>
      </c>
      <c r="M291" t="s">
        <v>5767</v>
      </c>
      <c r="N291" t="s">
        <v>5768</v>
      </c>
      <c r="O291" t="s">
        <v>5769</v>
      </c>
      <c r="P291" t="s">
        <v>5770</v>
      </c>
      <c r="Q291" t="s">
        <v>5771</v>
      </c>
      <c r="R291" t="s">
        <v>5772</v>
      </c>
      <c r="S291" t="s">
        <v>5773</v>
      </c>
      <c r="T291" t="s">
        <v>5774</v>
      </c>
      <c r="U291" t="s">
        <v>5775</v>
      </c>
      <c r="V291" t="s">
        <v>5776</v>
      </c>
      <c r="W291" t="s">
        <v>5777</v>
      </c>
      <c r="X291" t="s">
        <v>5778</v>
      </c>
      <c r="Y291" t="s">
        <v>5779</v>
      </c>
    </row>
    <row r="292" spans="1:25" x14ac:dyDescent="0.3">
      <c r="A292">
        <v>14550</v>
      </c>
      <c r="B292" t="s">
        <v>5780</v>
      </c>
      <c r="C292" t="s">
        <v>5781</v>
      </c>
      <c r="D292" t="s">
        <v>5782</v>
      </c>
      <c r="E292" t="s">
        <v>5783</v>
      </c>
      <c r="F292" t="s">
        <v>5784</v>
      </c>
      <c r="G292" t="s">
        <v>5785</v>
      </c>
      <c r="H292" t="s">
        <v>5786</v>
      </c>
      <c r="I292" t="s">
        <v>5787</v>
      </c>
      <c r="J292" t="s">
        <v>5788</v>
      </c>
      <c r="K292" t="s">
        <v>5789</v>
      </c>
      <c r="L292" t="s">
        <v>5790</v>
      </c>
      <c r="M292" t="s">
        <v>5791</v>
      </c>
      <c r="N292" t="s">
        <v>5792</v>
      </c>
      <c r="O292" t="s">
        <v>5793</v>
      </c>
      <c r="P292" t="s">
        <v>5794</v>
      </c>
      <c r="Q292" t="s">
        <v>5795</v>
      </c>
      <c r="R292" t="s">
        <v>5796</v>
      </c>
      <c r="S292" t="s">
        <v>5797</v>
      </c>
      <c r="T292" t="s">
        <v>5798</v>
      </c>
      <c r="U292" t="s">
        <v>5799</v>
      </c>
      <c r="V292" t="s">
        <v>5800</v>
      </c>
      <c r="W292" t="s">
        <v>5801</v>
      </c>
      <c r="X292" t="s">
        <v>5802</v>
      </c>
      <c r="Y292" t="s">
        <v>5803</v>
      </c>
    </row>
    <row r="293" spans="1:25" x14ac:dyDescent="0.3">
      <c r="A293">
        <v>14600</v>
      </c>
      <c r="B293" t="s">
        <v>5804</v>
      </c>
      <c r="C293" t="s">
        <v>5805</v>
      </c>
      <c r="D293" t="s">
        <v>5806</v>
      </c>
      <c r="E293" t="s">
        <v>5807</v>
      </c>
      <c r="F293" t="s">
        <v>5808</v>
      </c>
      <c r="G293" t="s">
        <v>5809</v>
      </c>
      <c r="H293" t="s">
        <v>5810</v>
      </c>
      <c r="I293" t="s">
        <v>5811</v>
      </c>
      <c r="J293" t="s">
        <v>5812</v>
      </c>
      <c r="K293" t="s">
        <v>5813</v>
      </c>
      <c r="L293" t="s">
        <v>5814</v>
      </c>
      <c r="M293" t="s">
        <v>5815</v>
      </c>
      <c r="N293" t="s">
        <v>5816</v>
      </c>
      <c r="O293" t="s">
        <v>5817</v>
      </c>
      <c r="P293" t="s">
        <v>5818</v>
      </c>
      <c r="Q293" t="s">
        <v>5819</v>
      </c>
      <c r="R293" t="s">
        <v>5820</v>
      </c>
      <c r="S293" t="s">
        <v>5821</v>
      </c>
      <c r="T293" t="s">
        <v>5822</v>
      </c>
      <c r="U293" t="s">
        <v>5823</v>
      </c>
      <c r="V293" t="s">
        <v>5824</v>
      </c>
      <c r="W293" t="s">
        <v>5825</v>
      </c>
      <c r="X293" t="s">
        <v>5826</v>
      </c>
      <c r="Y293" t="s">
        <v>5827</v>
      </c>
    </row>
    <row r="294" spans="1:25" x14ac:dyDescent="0.3">
      <c r="A294">
        <v>14650</v>
      </c>
      <c r="B294" t="s">
        <v>5828</v>
      </c>
      <c r="C294" t="s">
        <v>5829</v>
      </c>
      <c r="D294" t="s">
        <v>5830</v>
      </c>
      <c r="E294" t="s">
        <v>5831</v>
      </c>
      <c r="F294" t="s">
        <v>5832</v>
      </c>
      <c r="G294" t="s">
        <v>5833</v>
      </c>
      <c r="H294" t="s">
        <v>5834</v>
      </c>
      <c r="I294" t="s">
        <v>5835</v>
      </c>
      <c r="J294" t="s">
        <v>5836</v>
      </c>
      <c r="K294" t="s">
        <v>5837</v>
      </c>
      <c r="L294" t="s">
        <v>5838</v>
      </c>
      <c r="M294" t="s">
        <v>5839</v>
      </c>
      <c r="N294" t="s">
        <v>5840</v>
      </c>
      <c r="O294" t="s">
        <v>5841</v>
      </c>
      <c r="P294" t="s">
        <v>5842</v>
      </c>
      <c r="Q294" t="s">
        <v>5843</v>
      </c>
      <c r="R294" t="s">
        <v>5844</v>
      </c>
      <c r="S294" t="s">
        <v>5845</v>
      </c>
      <c r="T294" t="s">
        <v>5846</v>
      </c>
      <c r="U294" t="s">
        <v>5847</v>
      </c>
      <c r="V294" t="s">
        <v>5848</v>
      </c>
      <c r="W294" t="s">
        <v>5849</v>
      </c>
      <c r="X294" t="s">
        <v>5850</v>
      </c>
      <c r="Y294" t="s">
        <v>5851</v>
      </c>
    </row>
    <row r="295" spans="1:25" x14ac:dyDescent="0.3">
      <c r="A295">
        <v>14700</v>
      </c>
      <c r="B295" t="s">
        <v>5852</v>
      </c>
      <c r="C295" t="s">
        <v>5853</v>
      </c>
      <c r="D295" t="s">
        <v>5854</v>
      </c>
      <c r="E295" t="s">
        <v>5855</v>
      </c>
      <c r="F295" t="s">
        <v>5856</v>
      </c>
      <c r="G295" t="s">
        <v>5857</v>
      </c>
      <c r="H295" t="s">
        <v>5858</v>
      </c>
      <c r="I295" t="s">
        <v>5859</v>
      </c>
      <c r="J295" t="s">
        <v>5860</v>
      </c>
      <c r="K295" t="s">
        <v>5861</v>
      </c>
      <c r="L295" t="s">
        <v>5862</v>
      </c>
      <c r="M295" t="s">
        <v>5863</v>
      </c>
      <c r="N295" t="s">
        <v>5864</v>
      </c>
      <c r="O295" t="s">
        <v>5865</v>
      </c>
      <c r="P295" t="s">
        <v>5866</v>
      </c>
      <c r="Q295" t="s">
        <v>5867</v>
      </c>
      <c r="R295" t="s">
        <v>5868</v>
      </c>
      <c r="S295" t="s">
        <v>5869</v>
      </c>
      <c r="T295" t="s">
        <v>5870</v>
      </c>
      <c r="U295" t="s">
        <v>5871</v>
      </c>
      <c r="V295" t="s">
        <v>5872</v>
      </c>
      <c r="W295" t="s">
        <v>5873</v>
      </c>
      <c r="X295" t="s">
        <v>5874</v>
      </c>
      <c r="Y295" t="s">
        <v>5875</v>
      </c>
    </row>
    <row r="296" spans="1:25" x14ac:dyDescent="0.3">
      <c r="A296">
        <v>14750</v>
      </c>
      <c r="B296" t="s">
        <v>5876</v>
      </c>
      <c r="C296" t="s">
        <v>5877</v>
      </c>
      <c r="D296" t="s">
        <v>5878</v>
      </c>
      <c r="E296" t="s">
        <v>5879</v>
      </c>
      <c r="F296" t="s">
        <v>5880</v>
      </c>
      <c r="G296" t="s">
        <v>5881</v>
      </c>
      <c r="H296" t="s">
        <v>5882</v>
      </c>
      <c r="I296" t="s">
        <v>5883</v>
      </c>
      <c r="J296" t="s">
        <v>5884</v>
      </c>
      <c r="K296" t="s">
        <v>5885</v>
      </c>
      <c r="L296" t="s">
        <v>5886</v>
      </c>
      <c r="M296" t="s">
        <v>5887</v>
      </c>
      <c r="N296" t="s">
        <v>5888</v>
      </c>
      <c r="O296" t="s">
        <v>5889</v>
      </c>
      <c r="P296" t="s">
        <v>5890</v>
      </c>
      <c r="Q296" t="s">
        <v>5891</v>
      </c>
      <c r="R296" t="s">
        <v>5892</v>
      </c>
      <c r="S296" t="s">
        <v>5893</v>
      </c>
      <c r="T296" t="s">
        <v>5894</v>
      </c>
      <c r="U296" t="s">
        <v>5895</v>
      </c>
      <c r="V296" t="s">
        <v>5896</v>
      </c>
      <c r="W296" t="s">
        <v>5897</v>
      </c>
      <c r="X296" t="s">
        <v>5898</v>
      </c>
      <c r="Y296" t="s">
        <v>5899</v>
      </c>
    </row>
    <row r="297" spans="1:25" x14ac:dyDescent="0.3">
      <c r="A297">
        <v>14800</v>
      </c>
      <c r="B297" t="s">
        <v>5900</v>
      </c>
      <c r="C297" t="s">
        <v>5901</v>
      </c>
      <c r="D297" t="s">
        <v>5902</v>
      </c>
      <c r="E297" t="s">
        <v>5903</v>
      </c>
      <c r="F297" t="s">
        <v>5904</v>
      </c>
      <c r="G297" t="s">
        <v>5905</v>
      </c>
      <c r="H297" t="s">
        <v>5906</v>
      </c>
      <c r="I297" t="s">
        <v>5907</v>
      </c>
      <c r="J297" t="s">
        <v>5908</v>
      </c>
      <c r="K297" t="s">
        <v>5909</v>
      </c>
      <c r="L297" t="s">
        <v>5910</v>
      </c>
      <c r="M297" t="s">
        <v>5911</v>
      </c>
      <c r="N297" t="s">
        <v>5912</v>
      </c>
      <c r="O297" t="s">
        <v>5913</v>
      </c>
      <c r="P297" t="s">
        <v>5914</v>
      </c>
      <c r="Q297" t="s">
        <v>5915</v>
      </c>
      <c r="R297" t="s">
        <v>5916</v>
      </c>
      <c r="S297" t="s">
        <v>5917</v>
      </c>
      <c r="T297" t="s">
        <v>5918</v>
      </c>
      <c r="U297" t="s">
        <v>5919</v>
      </c>
      <c r="V297" t="s">
        <v>5920</v>
      </c>
      <c r="W297" t="s">
        <v>5921</v>
      </c>
      <c r="X297" t="s">
        <v>5922</v>
      </c>
      <c r="Y297" t="s">
        <v>5923</v>
      </c>
    </row>
    <row r="298" spans="1:25" x14ac:dyDescent="0.3">
      <c r="A298">
        <v>14850</v>
      </c>
      <c r="B298" t="s">
        <v>5924</v>
      </c>
      <c r="C298" t="s">
        <v>5925</v>
      </c>
      <c r="D298" t="s">
        <v>5926</v>
      </c>
      <c r="E298" t="s">
        <v>5927</v>
      </c>
      <c r="F298" t="s">
        <v>5928</v>
      </c>
      <c r="G298" t="s">
        <v>5929</v>
      </c>
      <c r="H298" t="s">
        <v>5930</v>
      </c>
      <c r="I298" t="s">
        <v>5931</v>
      </c>
      <c r="J298" t="s">
        <v>5932</v>
      </c>
      <c r="K298" t="s">
        <v>5933</v>
      </c>
      <c r="L298" t="s">
        <v>5934</v>
      </c>
      <c r="M298" t="s">
        <v>5935</v>
      </c>
      <c r="N298" t="s">
        <v>5936</v>
      </c>
      <c r="O298" t="s">
        <v>5937</v>
      </c>
      <c r="P298" t="s">
        <v>5938</v>
      </c>
      <c r="Q298" t="s">
        <v>5939</v>
      </c>
      <c r="R298" t="s">
        <v>5940</v>
      </c>
      <c r="S298" t="s">
        <v>5941</v>
      </c>
      <c r="T298" t="s">
        <v>5942</v>
      </c>
      <c r="U298" t="s">
        <v>5943</v>
      </c>
      <c r="V298" t="s">
        <v>5944</v>
      </c>
      <c r="W298" t="s">
        <v>5945</v>
      </c>
      <c r="X298" t="s">
        <v>5946</v>
      </c>
      <c r="Y298" t="s">
        <v>5947</v>
      </c>
    </row>
    <row r="299" spans="1:25" x14ac:dyDescent="0.3">
      <c r="A299">
        <v>14900</v>
      </c>
      <c r="B299" t="s">
        <v>5948</v>
      </c>
      <c r="C299" t="s">
        <v>5949</v>
      </c>
      <c r="D299" t="s">
        <v>5950</v>
      </c>
      <c r="E299" t="s">
        <v>5951</v>
      </c>
      <c r="F299" t="s">
        <v>5952</v>
      </c>
      <c r="G299" t="s">
        <v>5953</v>
      </c>
      <c r="H299" t="s">
        <v>5954</v>
      </c>
      <c r="I299" t="s">
        <v>5955</v>
      </c>
      <c r="J299" t="s">
        <v>5956</v>
      </c>
      <c r="K299" t="s">
        <v>5957</v>
      </c>
      <c r="L299" t="s">
        <v>5958</v>
      </c>
      <c r="M299" t="s">
        <v>5959</v>
      </c>
      <c r="N299" t="s">
        <v>5960</v>
      </c>
      <c r="O299" t="s">
        <v>5961</v>
      </c>
      <c r="P299" t="s">
        <v>5962</v>
      </c>
      <c r="Q299" t="s">
        <v>5963</v>
      </c>
      <c r="R299" t="s">
        <v>5964</v>
      </c>
      <c r="S299" t="s">
        <v>5965</v>
      </c>
      <c r="T299" t="s">
        <v>5966</v>
      </c>
      <c r="U299" t="s">
        <v>5967</v>
      </c>
      <c r="V299" t="s">
        <v>5968</v>
      </c>
      <c r="W299" t="s">
        <v>5969</v>
      </c>
      <c r="X299" t="s">
        <v>5970</v>
      </c>
      <c r="Y299" t="s">
        <v>5971</v>
      </c>
    </row>
    <row r="300" spans="1:25" x14ac:dyDescent="0.3">
      <c r="A300">
        <v>14950</v>
      </c>
      <c r="B300" t="s">
        <v>5972</v>
      </c>
      <c r="C300" t="s">
        <v>5973</v>
      </c>
      <c r="D300" t="s">
        <v>5974</v>
      </c>
      <c r="E300" t="s">
        <v>5975</v>
      </c>
      <c r="F300" t="s">
        <v>5976</v>
      </c>
      <c r="G300" t="s">
        <v>5977</v>
      </c>
      <c r="H300" t="s">
        <v>5978</v>
      </c>
      <c r="I300" t="s">
        <v>5979</v>
      </c>
      <c r="J300" t="s">
        <v>5980</v>
      </c>
      <c r="K300" t="s">
        <v>5981</v>
      </c>
      <c r="L300" t="s">
        <v>5982</v>
      </c>
      <c r="M300" t="s">
        <v>5983</v>
      </c>
      <c r="N300" t="s">
        <v>5984</v>
      </c>
      <c r="O300" t="s">
        <v>5985</v>
      </c>
      <c r="P300" t="s">
        <v>5986</v>
      </c>
      <c r="Q300" t="s">
        <v>5987</v>
      </c>
      <c r="R300" t="s">
        <v>5988</v>
      </c>
      <c r="S300" t="s">
        <v>5989</v>
      </c>
      <c r="T300" t="s">
        <v>5990</v>
      </c>
      <c r="U300" t="s">
        <v>5991</v>
      </c>
      <c r="V300" t="s">
        <v>5992</v>
      </c>
      <c r="W300" t="s">
        <v>5993</v>
      </c>
      <c r="X300" t="s">
        <v>5994</v>
      </c>
      <c r="Y300" t="s">
        <v>5995</v>
      </c>
    </row>
    <row r="301" spans="1:25" x14ac:dyDescent="0.3">
      <c r="A301">
        <v>15000</v>
      </c>
      <c r="B301" t="s">
        <v>5996</v>
      </c>
      <c r="C301" t="s">
        <v>5997</v>
      </c>
      <c r="D301" t="s">
        <v>5998</v>
      </c>
      <c r="E301" t="s">
        <v>5999</v>
      </c>
      <c r="F301" t="s">
        <v>6000</v>
      </c>
      <c r="G301" t="s">
        <v>6001</v>
      </c>
      <c r="H301" t="s">
        <v>6002</v>
      </c>
      <c r="I301" t="s">
        <v>6003</v>
      </c>
      <c r="J301" t="s">
        <v>6004</v>
      </c>
      <c r="K301" t="s">
        <v>6005</v>
      </c>
      <c r="L301" t="s">
        <v>6006</v>
      </c>
      <c r="M301" t="s">
        <v>6007</v>
      </c>
      <c r="N301" t="s">
        <v>6008</v>
      </c>
      <c r="O301" t="s">
        <v>6009</v>
      </c>
      <c r="P301" t="s">
        <v>6010</v>
      </c>
      <c r="Q301" t="s">
        <v>6011</v>
      </c>
      <c r="R301" t="s">
        <v>6012</v>
      </c>
      <c r="S301" t="s">
        <v>6013</v>
      </c>
      <c r="T301" t="s">
        <v>6014</v>
      </c>
      <c r="U301" t="s">
        <v>6015</v>
      </c>
      <c r="V301" t="s">
        <v>6016</v>
      </c>
      <c r="W301" t="s">
        <v>6017</v>
      </c>
      <c r="X301" t="s">
        <v>6018</v>
      </c>
      <c r="Y301" t="s">
        <v>6019</v>
      </c>
    </row>
    <row r="302" spans="1:25" x14ac:dyDescent="0.3">
      <c r="A302">
        <v>15050</v>
      </c>
      <c r="B302" t="s">
        <v>6020</v>
      </c>
      <c r="C302" t="s">
        <v>6021</v>
      </c>
      <c r="D302" t="s">
        <v>6022</v>
      </c>
      <c r="E302" t="s">
        <v>6023</v>
      </c>
      <c r="F302" t="s">
        <v>6024</v>
      </c>
      <c r="G302" t="s">
        <v>6025</v>
      </c>
      <c r="H302" t="s">
        <v>6026</v>
      </c>
      <c r="I302" t="s">
        <v>6027</v>
      </c>
      <c r="J302" t="s">
        <v>6028</v>
      </c>
      <c r="K302" t="s">
        <v>6029</v>
      </c>
      <c r="L302" t="s">
        <v>6030</v>
      </c>
      <c r="M302" t="s">
        <v>6031</v>
      </c>
      <c r="N302" t="s">
        <v>6032</v>
      </c>
      <c r="O302" t="s">
        <v>6033</v>
      </c>
      <c r="P302" t="s">
        <v>6034</v>
      </c>
      <c r="Q302" t="s">
        <v>6035</v>
      </c>
      <c r="R302" t="s">
        <v>6036</v>
      </c>
      <c r="S302" t="s">
        <v>6037</v>
      </c>
      <c r="T302" t="s">
        <v>6038</v>
      </c>
      <c r="U302" t="s">
        <v>6039</v>
      </c>
      <c r="V302" t="s">
        <v>6040</v>
      </c>
      <c r="W302" t="s">
        <v>6041</v>
      </c>
      <c r="X302" t="s">
        <v>6042</v>
      </c>
      <c r="Y302" t="s">
        <v>6043</v>
      </c>
    </row>
    <row r="303" spans="1:25" x14ac:dyDescent="0.3">
      <c r="A303">
        <v>15100</v>
      </c>
      <c r="B303" t="s">
        <v>6044</v>
      </c>
      <c r="C303" t="s">
        <v>6045</v>
      </c>
      <c r="D303" t="s">
        <v>6046</v>
      </c>
      <c r="E303" t="s">
        <v>6047</v>
      </c>
      <c r="F303" t="s">
        <v>6048</v>
      </c>
      <c r="G303" t="s">
        <v>6049</v>
      </c>
      <c r="H303" t="s">
        <v>6050</v>
      </c>
      <c r="I303" t="s">
        <v>6051</v>
      </c>
      <c r="J303" t="s">
        <v>6052</v>
      </c>
      <c r="K303" t="s">
        <v>6053</v>
      </c>
      <c r="L303" t="s">
        <v>6054</v>
      </c>
      <c r="M303" t="s">
        <v>6055</v>
      </c>
      <c r="N303" t="s">
        <v>6056</v>
      </c>
      <c r="O303" t="s">
        <v>6057</v>
      </c>
      <c r="P303" t="s">
        <v>6058</v>
      </c>
      <c r="Q303" t="s">
        <v>6059</v>
      </c>
      <c r="R303" t="s">
        <v>6060</v>
      </c>
      <c r="S303" t="s">
        <v>6061</v>
      </c>
      <c r="T303" t="s">
        <v>6062</v>
      </c>
      <c r="U303" t="s">
        <v>6063</v>
      </c>
      <c r="V303" t="s">
        <v>6064</v>
      </c>
      <c r="W303" t="s">
        <v>6065</v>
      </c>
      <c r="X303" t="s">
        <v>6066</v>
      </c>
      <c r="Y303" t="s">
        <v>6067</v>
      </c>
    </row>
    <row r="304" spans="1:25" x14ac:dyDescent="0.3">
      <c r="A304">
        <v>15150</v>
      </c>
      <c r="B304" t="s">
        <v>6068</v>
      </c>
      <c r="C304" t="s">
        <v>6069</v>
      </c>
      <c r="D304" t="s">
        <v>6070</v>
      </c>
      <c r="E304" t="s">
        <v>6071</v>
      </c>
      <c r="F304" t="s">
        <v>6072</v>
      </c>
      <c r="G304" t="s">
        <v>6073</v>
      </c>
      <c r="H304" t="s">
        <v>6074</v>
      </c>
      <c r="I304" t="s">
        <v>6075</v>
      </c>
      <c r="J304" t="s">
        <v>6076</v>
      </c>
      <c r="K304" t="s">
        <v>6077</v>
      </c>
      <c r="L304" t="s">
        <v>6078</v>
      </c>
      <c r="M304" t="s">
        <v>6079</v>
      </c>
      <c r="N304" t="s">
        <v>6080</v>
      </c>
      <c r="O304" t="s">
        <v>6081</v>
      </c>
      <c r="P304" t="s">
        <v>6082</v>
      </c>
      <c r="Q304" t="s">
        <v>6083</v>
      </c>
      <c r="R304" t="s">
        <v>6084</v>
      </c>
      <c r="S304" t="s">
        <v>6085</v>
      </c>
      <c r="T304" t="s">
        <v>6086</v>
      </c>
      <c r="U304" t="s">
        <v>6087</v>
      </c>
      <c r="V304" t="s">
        <v>6088</v>
      </c>
      <c r="W304" t="s">
        <v>6089</v>
      </c>
      <c r="X304" t="s">
        <v>6090</v>
      </c>
      <c r="Y304" t="s">
        <v>6091</v>
      </c>
    </row>
    <row r="305" spans="1:25" x14ac:dyDescent="0.3">
      <c r="A305">
        <v>15200</v>
      </c>
      <c r="B305" t="s">
        <v>6092</v>
      </c>
      <c r="C305" t="s">
        <v>6093</v>
      </c>
      <c r="D305" t="s">
        <v>6094</v>
      </c>
      <c r="E305" t="s">
        <v>6095</v>
      </c>
      <c r="F305" t="s">
        <v>6096</v>
      </c>
      <c r="G305" t="s">
        <v>6097</v>
      </c>
      <c r="H305" t="s">
        <v>6098</v>
      </c>
      <c r="I305" t="s">
        <v>6099</v>
      </c>
      <c r="J305" t="s">
        <v>6100</v>
      </c>
      <c r="K305" t="s">
        <v>6101</v>
      </c>
      <c r="L305" t="s">
        <v>6102</v>
      </c>
      <c r="M305" t="s">
        <v>6103</v>
      </c>
      <c r="N305" t="s">
        <v>6104</v>
      </c>
      <c r="O305" t="s">
        <v>6105</v>
      </c>
      <c r="P305" t="s">
        <v>6106</v>
      </c>
      <c r="Q305" t="s">
        <v>6107</v>
      </c>
      <c r="R305" t="s">
        <v>6108</v>
      </c>
      <c r="S305" t="s">
        <v>6109</v>
      </c>
      <c r="T305" t="s">
        <v>6110</v>
      </c>
      <c r="U305" t="s">
        <v>6111</v>
      </c>
      <c r="V305" t="s">
        <v>6112</v>
      </c>
      <c r="W305" t="s">
        <v>6113</v>
      </c>
      <c r="X305" t="s">
        <v>6114</v>
      </c>
      <c r="Y305" t="s">
        <v>6115</v>
      </c>
    </row>
    <row r="306" spans="1:25" x14ac:dyDescent="0.3">
      <c r="A306">
        <v>15250</v>
      </c>
      <c r="B306" t="s">
        <v>6116</v>
      </c>
      <c r="C306" t="s">
        <v>6117</v>
      </c>
      <c r="D306" t="s">
        <v>6118</v>
      </c>
      <c r="E306" t="s">
        <v>6119</v>
      </c>
      <c r="F306" t="s">
        <v>6120</v>
      </c>
      <c r="G306" t="s">
        <v>6121</v>
      </c>
      <c r="H306" t="s">
        <v>6122</v>
      </c>
      <c r="I306" t="s">
        <v>6123</v>
      </c>
      <c r="J306" t="s">
        <v>6124</v>
      </c>
      <c r="K306" t="s">
        <v>6125</v>
      </c>
      <c r="L306" t="s">
        <v>6126</v>
      </c>
      <c r="M306" t="s">
        <v>6127</v>
      </c>
      <c r="N306" t="s">
        <v>6128</v>
      </c>
      <c r="O306" t="s">
        <v>6129</v>
      </c>
      <c r="P306" t="s">
        <v>6130</v>
      </c>
      <c r="Q306" t="s">
        <v>6131</v>
      </c>
      <c r="R306" t="s">
        <v>6132</v>
      </c>
      <c r="S306" t="s">
        <v>6133</v>
      </c>
      <c r="T306" t="s">
        <v>6134</v>
      </c>
      <c r="U306" t="s">
        <v>6135</v>
      </c>
      <c r="V306" t="s">
        <v>6136</v>
      </c>
      <c r="W306" t="s">
        <v>6137</v>
      </c>
      <c r="X306" t="s">
        <v>6138</v>
      </c>
      <c r="Y306" t="s">
        <v>6139</v>
      </c>
    </row>
    <row r="307" spans="1:25" x14ac:dyDescent="0.3">
      <c r="A307">
        <v>15300</v>
      </c>
      <c r="B307" t="s">
        <v>6140</v>
      </c>
      <c r="C307" t="s">
        <v>6141</v>
      </c>
      <c r="D307" t="s">
        <v>6142</v>
      </c>
      <c r="E307" t="s">
        <v>6143</v>
      </c>
      <c r="F307" t="s">
        <v>6144</v>
      </c>
      <c r="G307" t="s">
        <v>6145</v>
      </c>
      <c r="H307" t="s">
        <v>6146</v>
      </c>
      <c r="I307" t="s">
        <v>6147</v>
      </c>
      <c r="J307" t="s">
        <v>6148</v>
      </c>
      <c r="K307" t="s">
        <v>6149</v>
      </c>
      <c r="L307" t="s">
        <v>6150</v>
      </c>
      <c r="M307" t="s">
        <v>6151</v>
      </c>
      <c r="N307" t="s">
        <v>6152</v>
      </c>
      <c r="O307" t="s">
        <v>6153</v>
      </c>
      <c r="P307" t="s">
        <v>6154</v>
      </c>
      <c r="Q307" t="s">
        <v>6155</v>
      </c>
      <c r="R307" t="s">
        <v>6156</v>
      </c>
      <c r="S307" t="s">
        <v>6157</v>
      </c>
      <c r="T307" t="s">
        <v>6158</v>
      </c>
      <c r="U307" t="s">
        <v>6159</v>
      </c>
      <c r="V307" t="s">
        <v>6160</v>
      </c>
      <c r="W307" t="s">
        <v>6161</v>
      </c>
      <c r="X307" t="s">
        <v>6162</v>
      </c>
      <c r="Y307" t="s">
        <v>6163</v>
      </c>
    </row>
    <row r="308" spans="1:25" x14ac:dyDescent="0.3">
      <c r="A308">
        <v>15350</v>
      </c>
      <c r="B308" t="s">
        <v>6164</v>
      </c>
      <c r="C308" t="s">
        <v>6165</v>
      </c>
      <c r="D308" t="s">
        <v>6166</v>
      </c>
      <c r="E308" t="s">
        <v>6167</v>
      </c>
      <c r="F308" t="s">
        <v>6168</v>
      </c>
      <c r="G308" t="s">
        <v>6169</v>
      </c>
      <c r="H308" t="s">
        <v>6170</v>
      </c>
      <c r="I308" t="s">
        <v>6171</v>
      </c>
      <c r="J308" t="s">
        <v>6172</v>
      </c>
      <c r="K308" t="s">
        <v>6173</v>
      </c>
      <c r="L308" t="s">
        <v>6174</v>
      </c>
      <c r="M308" t="s">
        <v>6175</v>
      </c>
      <c r="N308" t="s">
        <v>6176</v>
      </c>
      <c r="O308" t="s">
        <v>6177</v>
      </c>
      <c r="P308" t="s">
        <v>6178</v>
      </c>
      <c r="Q308" t="s">
        <v>6179</v>
      </c>
      <c r="R308" t="s">
        <v>6180</v>
      </c>
      <c r="S308" t="s">
        <v>6181</v>
      </c>
      <c r="T308" t="s">
        <v>6182</v>
      </c>
      <c r="U308" t="s">
        <v>6183</v>
      </c>
      <c r="V308" t="s">
        <v>6184</v>
      </c>
      <c r="W308" t="s">
        <v>6185</v>
      </c>
      <c r="X308" t="s">
        <v>6186</v>
      </c>
      <c r="Y308" t="s">
        <v>6187</v>
      </c>
    </row>
    <row r="309" spans="1:25" x14ac:dyDescent="0.3">
      <c r="A309">
        <v>15400</v>
      </c>
      <c r="B309" t="s">
        <v>6188</v>
      </c>
      <c r="C309" t="s">
        <v>6189</v>
      </c>
      <c r="D309" t="s">
        <v>6190</v>
      </c>
      <c r="E309" t="s">
        <v>6191</v>
      </c>
      <c r="F309" t="s">
        <v>6192</v>
      </c>
      <c r="G309" t="s">
        <v>6193</v>
      </c>
      <c r="H309" t="s">
        <v>6194</v>
      </c>
      <c r="I309" t="s">
        <v>6195</v>
      </c>
      <c r="J309" t="s">
        <v>6196</v>
      </c>
      <c r="K309" t="s">
        <v>6197</v>
      </c>
      <c r="L309" t="s">
        <v>6198</v>
      </c>
      <c r="M309" t="s">
        <v>6199</v>
      </c>
      <c r="N309" t="s">
        <v>6200</v>
      </c>
      <c r="O309" t="s">
        <v>6201</v>
      </c>
      <c r="P309" t="s">
        <v>6202</v>
      </c>
      <c r="Q309" t="s">
        <v>6203</v>
      </c>
      <c r="R309" t="s">
        <v>6204</v>
      </c>
      <c r="S309" t="s">
        <v>6205</v>
      </c>
      <c r="T309" t="s">
        <v>6206</v>
      </c>
      <c r="U309" t="s">
        <v>6207</v>
      </c>
      <c r="V309" t="s">
        <v>6208</v>
      </c>
      <c r="W309" t="s">
        <v>6209</v>
      </c>
      <c r="X309" t="s">
        <v>6210</v>
      </c>
      <c r="Y309" t="s">
        <v>6211</v>
      </c>
    </row>
    <row r="310" spans="1:25" x14ac:dyDescent="0.3">
      <c r="A310">
        <v>15450</v>
      </c>
      <c r="B310" t="s">
        <v>6212</v>
      </c>
      <c r="C310" t="s">
        <v>6213</v>
      </c>
      <c r="D310" t="s">
        <v>6214</v>
      </c>
      <c r="E310" t="s">
        <v>6215</v>
      </c>
      <c r="F310" t="s">
        <v>6216</v>
      </c>
      <c r="G310" t="s">
        <v>6217</v>
      </c>
      <c r="H310" t="s">
        <v>6218</v>
      </c>
      <c r="I310" t="s">
        <v>6219</v>
      </c>
      <c r="J310" t="s">
        <v>6220</v>
      </c>
      <c r="K310" t="s">
        <v>6221</v>
      </c>
      <c r="L310" t="s">
        <v>6222</v>
      </c>
      <c r="M310" t="s">
        <v>6223</v>
      </c>
      <c r="N310" t="s">
        <v>6224</v>
      </c>
      <c r="O310" t="s">
        <v>6225</v>
      </c>
      <c r="P310" t="s">
        <v>6226</v>
      </c>
      <c r="Q310" t="s">
        <v>6227</v>
      </c>
      <c r="R310" t="s">
        <v>6228</v>
      </c>
      <c r="S310" t="s">
        <v>6229</v>
      </c>
      <c r="T310" t="s">
        <v>6230</v>
      </c>
      <c r="U310" t="s">
        <v>6231</v>
      </c>
      <c r="V310" t="s">
        <v>6232</v>
      </c>
      <c r="W310" t="s">
        <v>6233</v>
      </c>
      <c r="X310" t="s">
        <v>6234</v>
      </c>
      <c r="Y310" t="s">
        <v>6235</v>
      </c>
    </row>
    <row r="311" spans="1:25" x14ac:dyDescent="0.3">
      <c r="A311">
        <v>15500</v>
      </c>
      <c r="B311" t="s">
        <v>6236</v>
      </c>
      <c r="C311" t="s">
        <v>6237</v>
      </c>
      <c r="D311" t="s">
        <v>6238</v>
      </c>
      <c r="E311" t="s">
        <v>6239</v>
      </c>
      <c r="F311" t="s">
        <v>6240</v>
      </c>
      <c r="G311" t="s">
        <v>6241</v>
      </c>
      <c r="H311" t="s">
        <v>6242</v>
      </c>
      <c r="I311" t="s">
        <v>6243</v>
      </c>
      <c r="J311" t="s">
        <v>6244</v>
      </c>
      <c r="K311" t="s">
        <v>6245</v>
      </c>
      <c r="L311" t="s">
        <v>6246</v>
      </c>
      <c r="M311" t="s">
        <v>6247</v>
      </c>
      <c r="N311" t="s">
        <v>6248</v>
      </c>
      <c r="O311" t="s">
        <v>6249</v>
      </c>
      <c r="P311" t="s">
        <v>6250</v>
      </c>
      <c r="Q311" t="s">
        <v>6251</v>
      </c>
      <c r="R311" t="s">
        <v>6252</v>
      </c>
      <c r="S311" t="s">
        <v>6253</v>
      </c>
      <c r="T311" t="s">
        <v>6254</v>
      </c>
      <c r="U311" t="s">
        <v>6255</v>
      </c>
      <c r="V311" t="s">
        <v>6256</v>
      </c>
      <c r="W311" t="s">
        <v>6257</v>
      </c>
      <c r="X311" t="s">
        <v>6258</v>
      </c>
      <c r="Y311" t="s">
        <v>6259</v>
      </c>
    </row>
    <row r="312" spans="1:25" x14ac:dyDescent="0.3">
      <c r="A312">
        <v>15550</v>
      </c>
      <c r="B312" t="s">
        <v>6260</v>
      </c>
      <c r="C312" t="s">
        <v>6261</v>
      </c>
      <c r="D312" t="s">
        <v>6262</v>
      </c>
      <c r="E312" t="s">
        <v>6263</v>
      </c>
      <c r="F312" t="s">
        <v>6264</v>
      </c>
      <c r="G312" t="s">
        <v>6265</v>
      </c>
      <c r="H312" t="s">
        <v>6266</v>
      </c>
      <c r="I312" t="s">
        <v>6267</v>
      </c>
      <c r="J312" t="s">
        <v>6268</v>
      </c>
      <c r="K312" t="s">
        <v>6269</v>
      </c>
      <c r="L312" t="s">
        <v>6270</v>
      </c>
      <c r="M312" t="s">
        <v>6271</v>
      </c>
      <c r="N312" t="s">
        <v>6272</v>
      </c>
      <c r="O312" t="s">
        <v>6273</v>
      </c>
      <c r="P312" t="s">
        <v>6274</v>
      </c>
      <c r="Q312" t="s">
        <v>6275</v>
      </c>
      <c r="R312" t="s">
        <v>6276</v>
      </c>
      <c r="S312" t="s">
        <v>6277</v>
      </c>
      <c r="T312" t="s">
        <v>6278</v>
      </c>
      <c r="U312" t="s">
        <v>6279</v>
      </c>
      <c r="V312" t="s">
        <v>6280</v>
      </c>
      <c r="W312" t="s">
        <v>6281</v>
      </c>
      <c r="X312" t="s">
        <v>6282</v>
      </c>
      <c r="Y312" t="s">
        <v>6283</v>
      </c>
    </row>
    <row r="313" spans="1:25" x14ac:dyDescent="0.3">
      <c r="A313">
        <v>15600</v>
      </c>
      <c r="B313" t="s">
        <v>6284</v>
      </c>
      <c r="C313" t="s">
        <v>6285</v>
      </c>
      <c r="D313" t="s">
        <v>6286</v>
      </c>
      <c r="E313" t="s">
        <v>6287</v>
      </c>
      <c r="F313" t="s">
        <v>6288</v>
      </c>
      <c r="G313" t="s">
        <v>6289</v>
      </c>
      <c r="H313" t="s">
        <v>6290</v>
      </c>
      <c r="I313" t="s">
        <v>6291</v>
      </c>
      <c r="J313" t="s">
        <v>6292</v>
      </c>
      <c r="K313" t="s">
        <v>6293</v>
      </c>
      <c r="L313" t="s">
        <v>6294</v>
      </c>
      <c r="M313" t="s">
        <v>6295</v>
      </c>
      <c r="N313" t="s">
        <v>6296</v>
      </c>
      <c r="O313" t="s">
        <v>6297</v>
      </c>
      <c r="P313" t="s">
        <v>6298</v>
      </c>
      <c r="Q313" t="s">
        <v>6299</v>
      </c>
      <c r="R313" t="s">
        <v>6300</v>
      </c>
      <c r="S313" t="s">
        <v>6301</v>
      </c>
      <c r="T313" t="s">
        <v>6302</v>
      </c>
      <c r="U313" t="s">
        <v>6303</v>
      </c>
      <c r="V313" t="s">
        <v>6304</v>
      </c>
      <c r="W313" t="s">
        <v>6305</v>
      </c>
      <c r="X313" t="s">
        <v>6306</v>
      </c>
      <c r="Y313" t="s">
        <v>6307</v>
      </c>
    </row>
    <row r="314" spans="1:25" x14ac:dyDescent="0.3">
      <c r="A314">
        <v>15650</v>
      </c>
      <c r="B314" t="s">
        <v>6308</v>
      </c>
      <c r="C314" t="s">
        <v>6309</v>
      </c>
      <c r="D314" t="s">
        <v>6310</v>
      </c>
      <c r="E314" t="s">
        <v>6311</v>
      </c>
      <c r="F314" t="s">
        <v>6312</v>
      </c>
      <c r="G314" t="s">
        <v>6313</v>
      </c>
      <c r="H314" t="s">
        <v>6314</v>
      </c>
      <c r="I314" t="s">
        <v>6315</v>
      </c>
      <c r="J314" t="s">
        <v>6316</v>
      </c>
      <c r="K314" t="s">
        <v>6317</v>
      </c>
      <c r="L314" t="s">
        <v>6318</v>
      </c>
      <c r="M314" t="s">
        <v>6319</v>
      </c>
      <c r="N314" t="s">
        <v>6320</v>
      </c>
      <c r="O314" t="s">
        <v>6321</v>
      </c>
      <c r="P314" t="s">
        <v>6322</v>
      </c>
      <c r="Q314" t="s">
        <v>6323</v>
      </c>
      <c r="R314" t="s">
        <v>6324</v>
      </c>
      <c r="S314" t="s">
        <v>6325</v>
      </c>
      <c r="T314" t="s">
        <v>6326</v>
      </c>
      <c r="U314" t="s">
        <v>6327</v>
      </c>
      <c r="V314" t="s">
        <v>6328</v>
      </c>
      <c r="W314" t="s">
        <v>6329</v>
      </c>
      <c r="X314" t="s">
        <v>6330</v>
      </c>
      <c r="Y314" t="s">
        <v>6331</v>
      </c>
    </row>
    <row r="315" spans="1:25" x14ac:dyDescent="0.3">
      <c r="A315">
        <v>15700</v>
      </c>
      <c r="B315" t="s">
        <v>6332</v>
      </c>
      <c r="C315" t="s">
        <v>6333</v>
      </c>
      <c r="D315" t="s">
        <v>6334</v>
      </c>
      <c r="E315" t="s">
        <v>6335</v>
      </c>
      <c r="F315" t="s">
        <v>6336</v>
      </c>
      <c r="G315" t="s">
        <v>6337</v>
      </c>
      <c r="H315" t="s">
        <v>6338</v>
      </c>
      <c r="I315" t="s">
        <v>6339</v>
      </c>
      <c r="J315" t="s">
        <v>6340</v>
      </c>
      <c r="K315" t="s">
        <v>6341</v>
      </c>
      <c r="L315" t="s">
        <v>6342</v>
      </c>
      <c r="M315" t="s">
        <v>6343</v>
      </c>
      <c r="N315" t="s">
        <v>6344</v>
      </c>
      <c r="O315" t="s">
        <v>6345</v>
      </c>
      <c r="P315" t="s">
        <v>6346</v>
      </c>
      <c r="Q315" t="s">
        <v>6347</v>
      </c>
      <c r="R315" t="s">
        <v>6348</v>
      </c>
      <c r="S315" t="s">
        <v>6349</v>
      </c>
      <c r="T315" t="s">
        <v>6350</v>
      </c>
      <c r="U315" t="s">
        <v>6351</v>
      </c>
      <c r="V315" t="s">
        <v>6352</v>
      </c>
      <c r="W315" t="s">
        <v>6353</v>
      </c>
      <c r="X315" t="s">
        <v>6354</v>
      </c>
      <c r="Y315" t="s">
        <v>6355</v>
      </c>
    </row>
    <row r="316" spans="1:25" x14ac:dyDescent="0.3">
      <c r="A316">
        <v>15750</v>
      </c>
      <c r="B316" t="s">
        <v>6356</v>
      </c>
      <c r="C316" t="s">
        <v>6357</v>
      </c>
      <c r="D316" t="s">
        <v>6358</v>
      </c>
      <c r="E316" t="s">
        <v>6359</v>
      </c>
      <c r="F316" t="s">
        <v>6360</v>
      </c>
      <c r="G316" t="s">
        <v>6361</v>
      </c>
      <c r="H316" t="s">
        <v>6362</v>
      </c>
      <c r="I316" t="s">
        <v>6363</v>
      </c>
      <c r="J316" t="s">
        <v>6364</v>
      </c>
      <c r="K316" t="s">
        <v>6365</v>
      </c>
      <c r="L316" t="s">
        <v>6366</v>
      </c>
      <c r="M316" t="s">
        <v>6367</v>
      </c>
      <c r="N316" t="s">
        <v>6368</v>
      </c>
      <c r="O316" t="s">
        <v>6369</v>
      </c>
      <c r="P316" t="s">
        <v>6370</v>
      </c>
      <c r="Q316" t="s">
        <v>6371</v>
      </c>
      <c r="R316" t="s">
        <v>6372</v>
      </c>
      <c r="S316" t="s">
        <v>6373</v>
      </c>
      <c r="T316" t="s">
        <v>6374</v>
      </c>
      <c r="U316" t="s">
        <v>6375</v>
      </c>
      <c r="V316" t="s">
        <v>6376</v>
      </c>
      <c r="W316" t="s">
        <v>6377</v>
      </c>
      <c r="X316" t="s">
        <v>6378</v>
      </c>
      <c r="Y316" t="s">
        <v>6379</v>
      </c>
    </row>
    <row r="317" spans="1:25" x14ac:dyDescent="0.3">
      <c r="A317">
        <v>15800</v>
      </c>
      <c r="B317" t="s">
        <v>6380</v>
      </c>
      <c r="C317" t="s">
        <v>6381</v>
      </c>
      <c r="D317" t="s">
        <v>6382</v>
      </c>
      <c r="E317" t="s">
        <v>6383</v>
      </c>
      <c r="F317" t="s">
        <v>6384</v>
      </c>
      <c r="G317" t="s">
        <v>6385</v>
      </c>
      <c r="H317" t="s">
        <v>6386</v>
      </c>
      <c r="I317" t="s">
        <v>6387</v>
      </c>
      <c r="J317" t="s">
        <v>6388</v>
      </c>
      <c r="K317" t="s">
        <v>6389</v>
      </c>
      <c r="L317" t="s">
        <v>6390</v>
      </c>
      <c r="M317" t="s">
        <v>6391</v>
      </c>
      <c r="N317" t="s">
        <v>6392</v>
      </c>
      <c r="O317" t="s">
        <v>6393</v>
      </c>
      <c r="P317" t="s">
        <v>6394</v>
      </c>
      <c r="Q317" t="s">
        <v>6395</v>
      </c>
      <c r="R317" t="s">
        <v>6396</v>
      </c>
      <c r="S317" t="s">
        <v>6397</v>
      </c>
      <c r="T317" t="s">
        <v>6398</v>
      </c>
      <c r="U317" t="s">
        <v>6399</v>
      </c>
      <c r="V317" t="s">
        <v>6400</v>
      </c>
      <c r="W317" t="s">
        <v>6401</v>
      </c>
      <c r="X317" t="s">
        <v>6402</v>
      </c>
      <c r="Y317" t="s">
        <v>6403</v>
      </c>
    </row>
    <row r="318" spans="1:25" x14ac:dyDescent="0.3">
      <c r="A318">
        <v>15850</v>
      </c>
      <c r="B318" t="s">
        <v>6404</v>
      </c>
      <c r="C318" t="s">
        <v>6405</v>
      </c>
      <c r="D318" t="s">
        <v>6406</v>
      </c>
      <c r="E318" t="s">
        <v>6407</v>
      </c>
      <c r="F318" t="s">
        <v>6408</v>
      </c>
      <c r="G318" t="s">
        <v>6409</v>
      </c>
      <c r="H318" t="s">
        <v>6410</v>
      </c>
      <c r="I318" t="s">
        <v>6411</v>
      </c>
      <c r="J318" t="s">
        <v>6412</v>
      </c>
      <c r="K318" t="s">
        <v>6413</v>
      </c>
      <c r="L318" t="s">
        <v>6414</v>
      </c>
      <c r="M318" t="s">
        <v>6415</v>
      </c>
      <c r="N318" t="s">
        <v>6416</v>
      </c>
      <c r="O318" t="s">
        <v>6417</v>
      </c>
      <c r="P318" t="s">
        <v>6418</v>
      </c>
      <c r="Q318" t="s">
        <v>6419</v>
      </c>
      <c r="R318" t="s">
        <v>6420</v>
      </c>
      <c r="S318" t="s">
        <v>6421</v>
      </c>
      <c r="T318" t="s">
        <v>6422</v>
      </c>
      <c r="U318" t="s">
        <v>6423</v>
      </c>
      <c r="V318" t="s">
        <v>6424</v>
      </c>
      <c r="W318" t="s">
        <v>6425</v>
      </c>
      <c r="X318" t="s">
        <v>6426</v>
      </c>
      <c r="Y318" t="s">
        <v>6427</v>
      </c>
    </row>
    <row r="319" spans="1:25" x14ac:dyDescent="0.3">
      <c r="A319">
        <v>15900</v>
      </c>
      <c r="B319" t="s">
        <v>6428</v>
      </c>
      <c r="C319" t="s">
        <v>6429</v>
      </c>
      <c r="D319" t="s">
        <v>6430</v>
      </c>
      <c r="E319" t="s">
        <v>6431</v>
      </c>
      <c r="F319" t="s">
        <v>6432</v>
      </c>
      <c r="G319" t="s">
        <v>6433</v>
      </c>
      <c r="H319" t="s">
        <v>6434</v>
      </c>
      <c r="I319" t="s">
        <v>6435</v>
      </c>
      <c r="J319" t="s">
        <v>6436</v>
      </c>
      <c r="K319" t="s">
        <v>6437</v>
      </c>
      <c r="L319" t="s">
        <v>6438</v>
      </c>
      <c r="M319" t="s">
        <v>6439</v>
      </c>
      <c r="N319" t="s">
        <v>6440</v>
      </c>
      <c r="O319" t="s">
        <v>6441</v>
      </c>
      <c r="P319" t="s">
        <v>6442</v>
      </c>
      <c r="Q319" t="s">
        <v>6443</v>
      </c>
      <c r="R319" t="s">
        <v>6444</v>
      </c>
      <c r="S319" t="s">
        <v>6445</v>
      </c>
      <c r="T319" t="s">
        <v>6446</v>
      </c>
      <c r="U319" t="s">
        <v>6447</v>
      </c>
      <c r="V319" t="s">
        <v>6448</v>
      </c>
      <c r="W319" t="s">
        <v>6449</v>
      </c>
      <c r="X319" t="s">
        <v>6450</v>
      </c>
      <c r="Y319" t="s">
        <v>6451</v>
      </c>
    </row>
    <row r="320" spans="1:25" x14ac:dyDescent="0.3">
      <c r="A320">
        <v>15950</v>
      </c>
      <c r="B320" t="s">
        <v>6452</v>
      </c>
      <c r="C320" t="s">
        <v>6453</v>
      </c>
      <c r="D320" t="s">
        <v>6454</v>
      </c>
      <c r="E320" t="s">
        <v>6455</v>
      </c>
      <c r="F320" t="s">
        <v>6456</v>
      </c>
      <c r="G320" t="s">
        <v>6457</v>
      </c>
      <c r="H320" t="s">
        <v>6458</v>
      </c>
      <c r="I320" t="s">
        <v>6459</v>
      </c>
      <c r="J320" t="s">
        <v>6460</v>
      </c>
      <c r="K320" t="s">
        <v>6461</v>
      </c>
      <c r="L320" t="s">
        <v>6462</v>
      </c>
      <c r="M320" t="s">
        <v>6463</v>
      </c>
      <c r="N320" t="s">
        <v>6464</v>
      </c>
      <c r="O320" t="s">
        <v>6465</v>
      </c>
      <c r="P320" t="s">
        <v>6466</v>
      </c>
      <c r="Q320" t="s">
        <v>6467</v>
      </c>
      <c r="R320" t="s">
        <v>6468</v>
      </c>
      <c r="S320" t="s">
        <v>6469</v>
      </c>
      <c r="T320" t="s">
        <v>6470</v>
      </c>
      <c r="U320" t="s">
        <v>6471</v>
      </c>
      <c r="V320" t="s">
        <v>6472</v>
      </c>
      <c r="W320" t="s">
        <v>6473</v>
      </c>
      <c r="X320" t="s">
        <v>6474</v>
      </c>
      <c r="Y320" t="s">
        <v>6475</v>
      </c>
    </row>
    <row r="321" spans="1:25" x14ac:dyDescent="0.3">
      <c r="A321">
        <v>16000</v>
      </c>
      <c r="B321" t="s">
        <v>6476</v>
      </c>
      <c r="C321" t="s">
        <v>6477</v>
      </c>
      <c r="D321" t="s">
        <v>6478</v>
      </c>
      <c r="E321" t="s">
        <v>6479</v>
      </c>
      <c r="F321" t="s">
        <v>6480</v>
      </c>
      <c r="G321" t="s">
        <v>6481</v>
      </c>
      <c r="H321" t="s">
        <v>6482</v>
      </c>
      <c r="I321" t="s">
        <v>6483</v>
      </c>
      <c r="J321" t="s">
        <v>6484</v>
      </c>
      <c r="K321" t="s">
        <v>6485</v>
      </c>
      <c r="L321" t="s">
        <v>6486</v>
      </c>
      <c r="M321" t="s">
        <v>6487</v>
      </c>
      <c r="N321" t="s">
        <v>6488</v>
      </c>
      <c r="O321" t="s">
        <v>6489</v>
      </c>
      <c r="P321" t="s">
        <v>6490</v>
      </c>
      <c r="Q321" t="s">
        <v>6491</v>
      </c>
      <c r="R321" t="s">
        <v>6492</v>
      </c>
      <c r="S321" t="s">
        <v>6493</v>
      </c>
      <c r="T321" t="s">
        <v>6494</v>
      </c>
      <c r="U321" t="s">
        <v>6495</v>
      </c>
      <c r="V321" t="s">
        <v>6496</v>
      </c>
      <c r="W321" t="s">
        <v>6497</v>
      </c>
      <c r="X321" t="s">
        <v>6498</v>
      </c>
      <c r="Y321" t="s">
        <v>6499</v>
      </c>
    </row>
    <row r="322" spans="1:25" x14ac:dyDescent="0.3">
      <c r="A322">
        <v>16050</v>
      </c>
      <c r="B322" t="s">
        <v>6500</v>
      </c>
      <c r="C322" t="s">
        <v>6501</v>
      </c>
      <c r="D322" t="s">
        <v>6502</v>
      </c>
      <c r="E322" t="s">
        <v>6503</v>
      </c>
      <c r="F322" t="s">
        <v>6504</v>
      </c>
      <c r="G322" t="s">
        <v>6505</v>
      </c>
      <c r="H322" t="s">
        <v>6506</v>
      </c>
      <c r="I322" t="s">
        <v>6507</v>
      </c>
      <c r="J322" t="s">
        <v>6508</v>
      </c>
      <c r="K322" t="s">
        <v>6509</v>
      </c>
      <c r="L322" t="s">
        <v>6510</v>
      </c>
      <c r="M322" t="s">
        <v>6511</v>
      </c>
      <c r="N322" t="s">
        <v>6512</v>
      </c>
      <c r="O322" t="s">
        <v>6513</v>
      </c>
      <c r="P322" t="s">
        <v>6514</v>
      </c>
      <c r="Q322" t="s">
        <v>6515</v>
      </c>
      <c r="R322" t="s">
        <v>6516</v>
      </c>
      <c r="S322" t="s">
        <v>6517</v>
      </c>
      <c r="T322" t="s">
        <v>6518</v>
      </c>
      <c r="U322" t="s">
        <v>6519</v>
      </c>
      <c r="V322" t="s">
        <v>6520</v>
      </c>
      <c r="W322" t="s">
        <v>6521</v>
      </c>
      <c r="X322" t="s">
        <v>6522</v>
      </c>
      <c r="Y322" t="s">
        <v>6523</v>
      </c>
    </row>
    <row r="323" spans="1:25" x14ac:dyDescent="0.3">
      <c r="A323">
        <v>16100</v>
      </c>
      <c r="B323" t="s">
        <v>6524</v>
      </c>
      <c r="C323" t="s">
        <v>6525</v>
      </c>
      <c r="D323" t="s">
        <v>6526</v>
      </c>
      <c r="E323" t="s">
        <v>6527</v>
      </c>
      <c r="F323" t="s">
        <v>6528</v>
      </c>
      <c r="G323" t="s">
        <v>6529</v>
      </c>
      <c r="H323" t="s">
        <v>6530</v>
      </c>
      <c r="I323" t="s">
        <v>6531</v>
      </c>
      <c r="J323" t="s">
        <v>6532</v>
      </c>
      <c r="K323" t="s">
        <v>6533</v>
      </c>
      <c r="L323" t="s">
        <v>6534</v>
      </c>
      <c r="M323" t="s">
        <v>6535</v>
      </c>
      <c r="N323" t="s">
        <v>6536</v>
      </c>
      <c r="O323" t="s">
        <v>6537</v>
      </c>
      <c r="P323" t="s">
        <v>6538</v>
      </c>
      <c r="Q323" t="s">
        <v>6539</v>
      </c>
      <c r="R323" t="s">
        <v>6540</v>
      </c>
      <c r="S323" t="s">
        <v>6541</v>
      </c>
      <c r="T323" t="s">
        <v>6542</v>
      </c>
      <c r="U323" t="s">
        <v>6543</v>
      </c>
      <c r="V323" t="s">
        <v>6544</v>
      </c>
      <c r="W323" t="s">
        <v>6545</v>
      </c>
      <c r="X323" t="s">
        <v>6546</v>
      </c>
      <c r="Y323" t="s">
        <v>6547</v>
      </c>
    </row>
    <row r="324" spans="1:25" x14ac:dyDescent="0.3">
      <c r="A324">
        <v>16150</v>
      </c>
      <c r="B324" t="s">
        <v>6548</v>
      </c>
      <c r="C324" t="s">
        <v>6549</v>
      </c>
      <c r="D324" t="s">
        <v>6550</v>
      </c>
      <c r="E324" t="s">
        <v>6551</v>
      </c>
      <c r="F324" t="s">
        <v>6552</v>
      </c>
      <c r="G324" t="s">
        <v>6553</v>
      </c>
      <c r="H324" t="s">
        <v>6554</v>
      </c>
      <c r="I324" t="s">
        <v>6555</v>
      </c>
      <c r="J324" t="s">
        <v>6556</v>
      </c>
      <c r="K324" t="s">
        <v>6557</v>
      </c>
      <c r="L324" t="s">
        <v>6558</v>
      </c>
      <c r="M324" t="s">
        <v>6559</v>
      </c>
      <c r="N324" t="s">
        <v>6560</v>
      </c>
      <c r="O324" t="s">
        <v>6561</v>
      </c>
      <c r="P324" t="s">
        <v>6562</v>
      </c>
      <c r="Q324" t="s">
        <v>6563</v>
      </c>
      <c r="R324" t="s">
        <v>6564</v>
      </c>
      <c r="S324" t="s">
        <v>6565</v>
      </c>
      <c r="T324" t="s">
        <v>6566</v>
      </c>
      <c r="U324" t="s">
        <v>6567</v>
      </c>
      <c r="V324" t="s">
        <v>6568</v>
      </c>
      <c r="W324" t="s">
        <v>6569</v>
      </c>
      <c r="X324" t="s">
        <v>6570</v>
      </c>
      <c r="Y324" t="s">
        <v>6571</v>
      </c>
    </row>
    <row r="325" spans="1:25" x14ac:dyDescent="0.3">
      <c r="A325">
        <v>16200</v>
      </c>
      <c r="B325" t="s">
        <v>6572</v>
      </c>
      <c r="C325" t="s">
        <v>6573</v>
      </c>
      <c r="D325" t="s">
        <v>6574</v>
      </c>
      <c r="E325" t="s">
        <v>6575</v>
      </c>
      <c r="F325" t="s">
        <v>6576</v>
      </c>
      <c r="G325" t="s">
        <v>6577</v>
      </c>
      <c r="H325" t="s">
        <v>6578</v>
      </c>
      <c r="I325" t="s">
        <v>6579</v>
      </c>
      <c r="J325" t="s">
        <v>6580</v>
      </c>
      <c r="K325" t="s">
        <v>6581</v>
      </c>
      <c r="L325" t="s">
        <v>6582</v>
      </c>
      <c r="M325" t="s">
        <v>6583</v>
      </c>
      <c r="N325" t="s">
        <v>6584</v>
      </c>
      <c r="O325" t="s">
        <v>6585</v>
      </c>
      <c r="P325">
        <f>-623.782372094754 -0.49173459679173 -239.365936311528</f>
        <v>-863.64004300307374</v>
      </c>
      <c r="Q325" t="s">
        <v>6586</v>
      </c>
      <c r="R325" t="s">
        <v>6587</v>
      </c>
      <c r="S325" t="s">
        <v>6588</v>
      </c>
      <c r="T325" t="s">
        <v>6589</v>
      </c>
      <c r="U325" t="s">
        <v>6590</v>
      </c>
      <c r="V325" t="s">
        <v>6591</v>
      </c>
      <c r="W325" t="s">
        <v>6592</v>
      </c>
      <c r="X325" t="s">
        <v>6593</v>
      </c>
      <c r="Y325" t="s">
        <v>6594</v>
      </c>
    </row>
    <row r="326" spans="1:25" x14ac:dyDescent="0.3">
      <c r="A326">
        <v>16250</v>
      </c>
      <c r="B326" t="s">
        <v>6595</v>
      </c>
      <c r="C326" t="s">
        <v>6596</v>
      </c>
      <c r="D326" t="s">
        <v>6597</v>
      </c>
      <c r="E326" t="s">
        <v>6598</v>
      </c>
      <c r="F326" t="s">
        <v>6599</v>
      </c>
      <c r="G326" t="s">
        <v>6600</v>
      </c>
      <c r="H326" t="s">
        <v>6601</v>
      </c>
      <c r="I326" t="s">
        <v>6602</v>
      </c>
      <c r="J326" t="s">
        <v>6603</v>
      </c>
      <c r="K326" t="s">
        <v>6604</v>
      </c>
      <c r="L326" t="s">
        <v>6605</v>
      </c>
      <c r="M326" t="s">
        <v>6606</v>
      </c>
      <c r="N326" t="s">
        <v>6607</v>
      </c>
      <c r="O326" t="s">
        <v>6608</v>
      </c>
      <c r="P326">
        <f>-623.775293690132 -0.93426501466206 -239.303209150155</f>
        <v>-864.01276785494906</v>
      </c>
      <c r="Q326" t="s">
        <v>6609</v>
      </c>
      <c r="R326" t="s">
        <v>6610</v>
      </c>
      <c r="S326" t="s">
        <v>6611</v>
      </c>
      <c r="T326" t="s">
        <v>6612</v>
      </c>
      <c r="U326" t="s">
        <v>6613</v>
      </c>
      <c r="V326" t="s">
        <v>6614</v>
      </c>
      <c r="W326" t="s">
        <v>6615</v>
      </c>
      <c r="X326" t="s">
        <v>6616</v>
      </c>
      <c r="Y326" t="s">
        <v>6617</v>
      </c>
    </row>
    <row r="327" spans="1:25" x14ac:dyDescent="0.3">
      <c r="A327">
        <v>16300</v>
      </c>
      <c r="B327" t="s">
        <v>6618</v>
      </c>
      <c r="C327" t="s">
        <v>6619</v>
      </c>
      <c r="D327" t="s">
        <v>6620</v>
      </c>
      <c r="E327" t="s">
        <v>6621</v>
      </c>
      <c r="F327" t="s">
        <v>6622</v>
      </c>
      <c r="G327" t="s">
        <v>6623</v>
      </c>
      <c r="H327" t="s">
        <v>6624</v>
      </c>
      <c r="I327" t="s">
        <v>6625</v>
      </c>
      <c r="J327" t="s">
        <v>6626</v>
      </c>
      <c r="K327" t="s">
        <v>6627</v>
      </c>
      <c r="L327" t="s">
        <v>6628</v>
      </c>
      <c r="M327" t="s">
        <v>6629</v>
      </c>
      <c r="N327" t="s">
        <v>6630</v>
      </c>
      <c r="O327" t="s">
        <v>6631</v>
      </c>
      <c r="P327">
        <f>-623.550498907929 -1.22994306828718 -239.245076746033</f>
        <v>-864.0255187222491</v>
      </c>
      <c r="Q327" t="s">
        <v>6632</v>
      </c>
      <c r="R327" t="s">
        <v>6633</v>
      </c>
      <c r="S327" t="s">
        <v>6634</v>
      </c>
      <c r="T327" t="s">
        <v>6635</v>
      </c>
      <c r="U327" t="s">
        <v>6636</v>
      </c>
      <c r="V327" t="s">
        <v>6637</v>
      </c>
      <c r="W327" t="s">
        <v>6638</v>
      </c>
      <c r="X327" t="s">
        <v>6639</v>
      </c>
      <c r="Y327" t="s">
        <v>6640</v>
      </c>
    </row>
    <row r="328" spans="1:25" x14ac:dyDescent="0.3">
      <c r="A328">
        <v>16350</v>
      </c>
      <c r="B328" t="s">
        <v>6641</v>
      </c>
      <c r="C328" t="s">
        <v>6642</v>
      </c>
      <c r="D328" t="s">
        <v>6643</v>
      </c>
      <c r="E328" t="s">
        <v>6644</v>
      </c>
      <c r="F328" t="s">
        <v>6645</v>
      </c>
      <c r="G328" t="s">
        <v>6646</v>
      </c>
      <c r="H328" t="s">
        <v>6647</v>
      </c>
      <c r="I328" t="s">
        <v>6648</v>
      </c>
      <c r="J328" t="s">
        <v>6649</v>
      </c>
      <c r="K328" t="s">
        <v>6650</v>
      </c>
      <c r="L328" t="s">
        <v>6651</v>
      </c>
      <c r="M328" t="s">
        <v>6652</v>
      </c>
      <c r="N328" t="s">
        <v>6653</v>
      </c>
      <c r="O328" t="s">
        <v>6654</v>
      </c>
      <c r="P328">
        <f>-622.917139479103 -2.16828724504808 -239.025840930894</f>
        <v>-864.11126765504503</v>
      </c>
      <c r="Q328" t="s">
        <v>6655</v>
      </c>
      <c r="R328" t="s">
        <v>6656</v>
      </c>
      <c r="S328" t="s">
        <v>6657</v>
      </c>
      <c r="T328" t="s">
        <v>6658</v>
      </c>
      <c r="U328" t="s">
        <v>6659</v>
      </c>
      <c r="V328" t="s">
        <v>6660</v>
      </c>
      <c r="W328" t="s">
        <v>6661</v>
      </c>
      <c r="X328" t="s">
        <v>6662</v>
      </c>
      <c r="Y328" t="s">
        <v>6663</v>
      </c>
    </row>
    <row r="329" spans="1:25" x14ac:dyDescent="0.3">
      <c r="A329">
        <v>16400</v>
      </c>
      <c r="B329" t="s">
        <v>6664</v>
      </c>
      <c r="C329" t="s">
        <v>6665</v>
      </c>
      <c r="D329" t="s">
        <v>6666</v>
      </c>
      <c r="E329" t="s">
        <v>6667</v>
      </c>
      <c r="F329" t="s">
        <v>6668</v>
      </c>
      <c r="G329" t="s">
        <v>6669</v>
      </c>
      <c r="H329" t="s">
        <v>6670</v>
      </c>
      <c r="I329" t="s">
        <v>6671</v>
      </c>
      <c r="J329" t="s">
        <v>6672</v>
      </c>
      <c r="K329" t="s">
        <v>6673</v>
      </c>
      <c r="L329" t="s">
        <v>6674</v>
      </c>
      <c r="M329" t="s">
        <v>6675</v>
      </c>
      <c r="N329" t="s">
        <v>6676</v>
      </c>
      <c r="O329" t="s">
        <v>6677</v>
      </c>
      <c r="P329">
        <f>-622.550278510748 -2.5124475859011 -238.81656340227</f>
        <v>-863.87928949891898</v>
      </c>
      <c r="Q329" t="s">
        <v>6678</v>
      </c>
      <c r="R329" t="s">
        <v>6679</v>
      </c>
      <c r="S329" t="s">
        <v>6680</v>
      </c>
      <c r="T329" t="s">
        <v>6681</v>
      </c>
      <c r="U329" t="s">
        <v>6682</v>
      </c>
      <c r="V329" t="s">
        <v>6683</v>
      </c>
      <c r="W329" t="s">
        <v>6684</v>
      </c>
      <c r="X329" t="s">
        <v>6685</v>
      </c>
      <c r="Y329" t="s">
        <v>6686</v>
      </c>
    </row>
    <row r="330" spans="1:25" x14ac:dyDescent="0.3">
      <c r="A330">
        <v>16450</v>
      </c>
      <c r="B330" t="s">
        <v>6687</v>
      </c>
      <c r="C330" t="s">
        <v>6688</v>
      </c>
      <c r="D330" t="s">
        <v>6689</v>
      </c>
      <c r="E330" t="s">
        <v>6690</v>
      </c>
      <c r="F330" t="s">
        <v>6691</v>
      </c>
      <c r="G330" t="s">
        <v>6692</v>
      </c>
      <c r="H330" t="s">
        <v>6693</v>
      </c>
      <c r="I330" t="s">
        <v>6694</v>
      </c>
      <c r="J330" t="s">
        <v>6695</v>
      </c>
      <c r="K330" t="s">
        <v>6696</v>
      </c>
      <c r="L330" t="s">
        <v>6697</v>
      </c>
      <c r="M330" t="s">
        <v>6698</v>
      </c>
      <c r="N330" t="s">
        <v>6699</v>
      </c>
      <c r="O330" t="s">
        <v>6700</v>
      </c>
      <c r="P330">
        <f>-621.355684658436 -2.42756659997985 -238.297855548032</f>
        <v>-862.08110680644779</v>
      </c>
      <c r="Q330" t="s">
        <v>6701</v>
      </c>
      <c r="R330" t="s">
        <v>6702</v>
      </c>
      <c r="S330" t="s">
        <v>6703</v>
      </c>
      <c r="T330" t="s">
        <v>6704</v>
      </c>
      <c r="U330" t="s">
        <v>6705</v>
      </c>
      <c r="V330" t="s">
        <v>6706</v>
      </c>
      <c r="W330" t="s">
        <v>6707</v>
      </c>
      <c r="X330" t="s">
        <v>6708</v>
      </c>
      <c r="Y330" t="s">
        <v>6709</v>
      </c>
    </row>
    <row r="331" spans="1:25" x14ac:dyDescent="0.3">
      <c r="A331">
        <v>16500</v>
      </c>
      <c r="B331" t="s">
        <v>6710</v>
      </c>
      <c r="C331" t="s">
        <v>6711</v>
      </c>
      <c r="D331" t="s">
        <v>6712</v>
      </c>
      <c r="E331" t="s">
        <v>6713</v>
      </c>
      <c r="F331" t="s">
        <v>6714</v>
      </c>
      <c r="G331" t="s">
        <v>6715</v>
      </c>
      <c r="H331" t="s">
        <v>6716</v>
      </c>
      <c r="I331" t="s">
        <v>6717</v>
      </c>
      <c r="J331" t="s">
        <v>6718</v>
      </c>
      <c r="K331" t="s">
        <v>6719</v>
      </c>
      <c r="L331" t="s">
        <v>6720</v>
      </c>
      <c r="M331" t="s">
        <v>6721</v>
      </c>
      <c r="N331" t="s">
        <v>6722</v>
      </c>
      <c r="O331" t="s">
        <v>6723</v>
      </c>
      <c r="P331">
        <f>-620.709920501881 -2.467583489351 -237.971593487864</f>
        <v>-861.14909747909599</v>
      </c>
      <c r="Q331" t="s">
        <v>6724</v>
      </c>
      <c r="R331" t="s">
        <v>6725</v>
      </c>
      <c r="S331" t="s">
        <v>6726</v>
      </c>
      <c r="T331" t="s">
        <v>6727</v>
      </c>
      <c r="U331" t="s">
        <v>6728</v>
      </c>
      <c r="V331" t="s">
        <v>6729</v>
      </c>
      <c r="W331" t="s">
        <v>6730</v>
      </c>
      <c r="X331" t="s">
        <v>6731</v>
      </c>
      <c r="Y331" t="s">
        <v>6732</v>
      </c>
    </row>
    <row r="332" spans="1:25" x14ac:dyDescent="0.3">
      <c r="A332">
        <v>16550</v>
      </c>
      <c r="B332" t="s">
        <v>6733</v>
      </c>
      <c r="C332" t="s">
        <v>6734</v>
      </c>
      <c r="D332" t="s">
        <v>6735</v>
      </c>
      <c r="E332" t="s">
        <v>6736</v>
      </c>
      <c r="F332" t="s">
        <v>6737</v>
      </c>
      <c r="G332" t="s">
        <v>6738</v>
      </c>
      <c r="H332" t="s">
        <v>6739</v>
      </c>
      <c r="I332" t="s">
        <v>6740</v>
      </c>
      <c r="J332" t="s">
        <v>6741</v>
      </c>
      <c r="K332" t="s">
        <v>6742</v>
      </c>
      <c r="L332" t="s">
        <v>6743</v>
      </c>
      <c r="M332" t="s">
        <v>6744</v>
      </c>
      <c r="N332" t="s">
        <v>6745</v>
      </c>
      <c r="O332" t="s">
        <v>6746</v>
      </c>
      <c r="P332">
        <f>-618.799080506427 -2.35917102464987 -236.951886709026</f>
        <v>-858.11013824010286</v>
      </c>
      <c r="Q332" t="s">
        <v>6747</v>
      </c>
      <c r="R332" t="s">
        <v>6748</v>
      </c>
      <c r="S332" t="s">
        <v>6749</v>
      </c>
      <c r="T332" t="s">
        <v>6750</v>
      </c>
      <c r="U332" t="s">
        <v>6751</v>
      </c>
      <c r="V332" t="s">
        <v>6752</v>
      </c>
      <c r="W332" t="s">
        <v>6753</v>
      </c>
      <c r="X332" t="s">
        <v>6754</v>
      </c>
      <c r="Y332" t="s">
        <v>6755</v>
      </c>
    </row>
    <row r="333" spans="1:25" x14ac:dyDescent="0.3">
      <c r="A333">
        <v>16600</v>
      </c>
      <c r="B333" t="s">
        <v>6756</v>
      </c>
      <c r="C333" t="s">
        <v>6757</v>
      </c>
      <c r="D333" t="s">
        <v>6758</v>
      </c>
      <c r="E333" t="s">
        <v>6759</v>
      </c>
      <c r="F333" t="s">
        <v>6760</v>
      </c>
      <c r="G333" t="s">
        <v>6761</v>
      </c>
      <c r="H333" t="s">
        <v>6762</v>
      </c>
      <c r="I333" t="s">
        <v>6763</v>
      </c>
      <c r="J333" t="s">
        <v>6764</v>
      </c>
      <c r="K333" t="s">
        <v>6765</v>
      </c>
      <c r="L333" t="s">
        <v>6766</v>
      </c>
      <c r="M333" t="s">
        <v>6767</v>
      </c>
      <c r="N333" t="s">
        <v>6768</v>
      </c>
      <c r="O333" t="s">
        <v>6769</v>
      </c>
      <c r="P333">
        <f>-617.547415118977 -2.06431966079253 -236.314696684283</f>
        <v>-855.9264314640526</v>
      </c>
      <c r="Q333" t="s">
        <v>6770</v>
      </c>
      <c r="R333" t="s">
        <v>6771</v>
      </c>
      <c r="S333" t="s">
        <v>6772</v>
      </c>
      <c r="T333" t="s">
        <v>6773</v>
      </c>
      <c r="U333" t="s">
        <v>6774</v>
      </c>
      <c r="V333" t="s">
        <v>6775</v>
      </c>
      <c r="W333" t="s">
        <v>6776</v>
      </c>
      <c r="X333" t="s">
        <v>6777</v>
      </c>
      <c r="Y333" t="s">
        <v>6778</v>
      </c>
    </row>
    <row r="334" spans="1:25" x14ac:dyDescent="0.3">
      <c r="A334">
        <v>16650</v>
      </c>
      <c r="B334" t="s">
        <v>6779</v>
      </c>
      <c r="C334" t="s">
        <v>6780</v>
      </c>
      <c r="D334" t="s">
        <v>6781</v>
      </c>
      <c r="E334" t="s">
        <v>6782</v>
      </c>
      <c r="F334" t="s">
        <v>6783</v>
      </c>
      <c r="G334" t="s">
        <v>6784</v>
      </c>
      <c r="H334" t="s">
        <v>6785</v>
      </c>
      <c r="I334" t="s">
        <v>6786</v>
      </c>
      <c r="J334" t="s">
        <v>6787</v>
      </c>
      <c r="K334" t="s">
        <v>6788</v>
      </c>
      <c r="L334" t="s">
        <v>6789</v>
      </c>
      <c r="M334" t="s">
        <v>6790</v>
      </c>
      <c r="N334" t="s">
        <v>6791</v>
      </c>
      <c r="O334" t="s">
        <v>6792</v>
      </c>
      <c r="P334">
        <f>-614.609230751887 -1.76806793737296 -235.176027021746</f>
        <v>-851.55332571100598</v>
      </c>
      <c r="Q334" t="s">
        <v>6793</v>
      </c>
      <c r="R334" t="s">
        <v>6794</v>
      </c>
      <c r="S334" t="s">
        <v>6795</v>
      </c>
      <c r="T334" t="s">
        <v>6796</v>
      </c>
      <c r="U334" t="s">
        <v>6797</v>
      </c>
      <c r="V334" t="s">
        <v>6798</v>
      </c>
      <c r="W334" t="s">
        <v>6799</v>
      </c>
      <c r="X334" t="s">
        <v>6800</v>
      </c>
      <c r="Y334" t="s">
        <v>6801</v>
      </c>
    </row>
    <row r="335" spans="1:25" x14ac:dyDescent="0.3">
      <c r="A335">
        <v>16700</v>
      </c>
      <c r="B335" t="s">
        <v>6802</v>
      </c>
      <c r="C335" t="s">
        <v>6803</v>
      </c>
      <c r="D335" t="s">
        <v>6804</v>
      </c>
      <c r="E335" t="s">
        <v>6805</v>
      </c>
      <c r="F335" t="s">
        <v>6806</v>
      </c>
      <c r="G335" t="s">
        <v>6807</v>
      </c>
      <c r="H335" t="s">
        <v>6808</v>
      </c>
      <c r="I335" t="s">
        <v>6809</v>
      </c>
      <c r="J335" t="s">
        <v>6810</v>
      </c>
      <c r="K335" t="s">
        <v>6811</v>
      </c>
      <c r="L335" t="s">
        <v>6812</v>
      </c>
      <c r="M335" t="s">
        <v>6813</v>
      </c>
      <c r="N335" t="s">
        <v>6814</v>
      </c>
      <c r="O335" t="s">
        <v>6815</v>
      </c>
      <c r="P335">
        <f>-612.95877998495 -1.52360787083808 -234.653440470205</f>
        <v>-849.13582832599309</v>
      </c>
      <c r="Q335" t="s">
        <v>6816</v>
      </c>
      <c r="R335" t="s">
        <v>6817</v>
      </c>
      <c r="S335" t="s">
        <v>6818</v>
      </c>
      <c r="T335" t="s">
        <v>6819</v>
      </c>
      <c r="U335" t="s">
        <v>6820</v>
      </c>
      <c r="V335" t="s">
        <v>6821</v>
      </c>
      <c r="W335" t="s">
        <v>6822</v>
      </c>
      <c r="X335" t="s">
        <v>6823</v>
      </c>
      <c r="Y335" t="s">
        <v>6824</v>
      </c>
    </row>
    <row r="336" spans="1:25" x14ac:dyDescent="0.3">
      <c r="A336">
        <v>16750</v>
      </c>
      <c r="B336" t="s">
        <v>6825</v>
      </c>
      <c r="C336" t="s">
        <v>6826</v>
      </c>
      <c r="D336" t="s">
        <v>6827</v>
      </c>
      <c r="E336" t="s">
        <v>6828</v>
      </c>
      <c r="F336" t="s">
        <v>6829</v>
      </c>
      <c r="G336" t="s">
        <v>6830</v>
      </c>
      <c r="H336" t="s">
        <v>6831</v>
      </c>
      <c r="I336" t="s">
        <v>6832</v>
      </c>
      <c r="J336" t="s">
        <v>6833</v>
      </c>
      <c r="K336" t="s">
        <v>6834</v>
      </c>
      <c r="L336" t="s">
        <v>6835</v>
      </c>
      <c r="M336" t="s">
        <v>6836</v>
      </c>
      <c r="N336" t="s">
        <v>6837</v>
      </c>
      <c r="O336" t="s">
        <v>6838</v>
      </c>
      <c r="P336">
        <f>-609.079416117105 -1.40284279190178 -233.969297455701</f>
        <v>-844.45155636470781</v>
      </c>
      <c r="Q336" t="s">
        <v>6839</v>
      </c>
      <c r="R336" t="s">
        <v>6840</v>
      </c>
      <c r="S336" t="s">
        <v>6841</v>
      </c>
      <c r="T336" t="s">
        <v>6842</v>
      </c>
      <c r="U336" t="s">
        <v>6843</v>
      </c>
      <c r="V336" t="s">
        <v>6844</v>
      </c>
      <c r="W336" t="s">
        <v>6845</v>
      </c>
      <c r="X336" t="s">
        <v>6846</v>
      </c>
      <c r="Y336" t="s">
        <v>6847</v>
      </c>
    </row>
    <row r="337" spans="1:25" x14ac:dyDescent="0.3">
      <c r="A337">
        <v>16800</v>
      </c>
      <c r="B337" t="s">
        <v>6848</v>
      </c>
      <c r="C337" t="s">
        <v>6849</v>
      </c>
      <c r="D337" t="s">
        <v>6850</v>
      </c>
      <c r="E337" t="s">
        <v>6851</v>
      </c>
      <c r="F337" t="s">
        <v>6852</v>
      </c>
      <c r="G337" t="s">
        <v>6853</v>
      </c>
      <c r="H337" t="s">
        <v>6854</v>
      </c>
      <c r="I337" t="s">
        <v>6855</v>
      </c>
      <c r="J337" t="s">
        <v>6856</v>
      </c>
      <c r="K337" t="s">
        <v>6857</v>
      </c>
      <c r="L337" t="s">
        <v>6858</v>
      </c>
      <c r="M337" t="s">
        <v>6859</v>
      </c>
      <c r="N337" t="s">
        <v>6860</v>
      </c>
      <c r="O337" t="s">
        <v>6861</v>
      </c>
      <c r="P337">
        <f>-607.060039331188 -1.40574949934035 -233.701102352948</f>
        <v>-842.16689118347631</v>
      </c>
      <c r="Q337" t="s">
        <v>6862</v>
      </c>
      <c r="R337" t="s">
        <v>6863</v>
      </c>
      <c r="S337" t="s">
        <v>6864</v>
      </c>
      <c r="T337" t="s">
        <v>6865</v>
      </c>
      <c r="U337" t="s">
        <v>6866</v>
      </c>
      <c r="V337" t="s">
        <v>6867</v>
      </c>
      <c r="W337" t="s">
        <v>6868</v>
      </c>
      <c r="X337" t="s">
        <v>6869</v>
      </c>
      <c r="Y337" t="s">
        <v>6870</v>
      </c>
    </row>
    <row r="338" spans="1:25" x14ac:dyDescent="0.3">
      <c r="A338">
        <v>16850</v>
      </c>
      <c r="B338" t="s">
        <v>6871</v>
      </c>
      <c r="C338" t="s">
        <v>6872</v>
      </c>
      <c r="D338" t="s">
        <v>6873</v>
      </c>
      <c r="E338" t="s">
        <v>6874</v>
      </c>
      <c r="F338" t="s">
        <v>6875</v>
      </c>
      <c r="G338" t="s">
        <v>6876</v>
      </c>
      <c r="H338" t="s">
        <v>6877</v>
      </c>
      <c r="I338" t="s">
        <v>6878</v>
      </c>
      <c r="J338" t="s">
        <v>6879</v>
      </c>
      <c r="K338" t="s">
        <v>6880</v>
      </c>
      <c r="L338" t="s">
        <v>6881</v>
      </c>
      <c r="M338" t="s">
        <v>6882</v>
      </c>
      <c r="N338" t="s">
        <v>6883</v>
      </c>
      <c r="O338" t="s">
        <v>6884</v>
      </c>
      <c r="P338">
        <f>-603.319528988356 -1.4755464536745 -233.134279455654</f>
        <v>-837.92935489768445</v>
      </c>
      <c r="Q338" t="s">
        <v>6885</v>
      </c>
      <c r="R338" t="s">
        <v>6886</v>
      </c>
      <c r="S338" t="s">
        <v>6887</v>
      </c>
      <c r="T338" t="s">
        <v>6888</v>
      </c>
      <c r="U338" t="s">
        <v>6889</v>
      </c>
      <c r="V338" t="s">
        <v>6890</v>
      </c>
      <c r="W338" t="s">
        <v>6891</v>
      </c>
      <c r="X338" t="s">
        <v>6892</v>
      </c>
      <c r="Y338" t="s">
        <v>6893</v>
      </c>
    </row>
    <row r="339" spans="1:25" x14ac:dyDescent="0.3">
      <c r="A339">
        <v>16900</v>
      </c>
      <c r="B339" t="s">
        <v>6894</v>
      </c>
      <c r="C339" t="s">
        <v>6895</v>
      </c>
      <c r="D339" t="s">
        <v>6896</v>
      </c>
      <c r="E339" t="s">
        <v>6897</v>
      </c>
      <c r="F339" t="s">
        <v>6898</v>
      </c>
      <c r="G339" t="s">
        <v>6899</v>
      </c>
      <c r="H339" t="s">
        <v>6900</v>
      </c>
      <c r="I339" t="s">
        <v>6901</v>
      </c>
      <c r="J339" t="s">
        <v>6902</v>
      </c>
      <c r="K339" t="s">
        <v>6903</v>
      </c>
      <c r="L339" t="s">
        <v>6904</v>
      </c>
      <c r="M339" t="s">
        <v>6905</v>
      </c>
      <c r="N339" t="s">
        <v>6906</v>
      </c>
      <c r="O339" t="s">
        <v>6907</v>
      </c>
      <c r="P339">
        <f>-601.720641151087 -1.37547722562067 -232.928313622547</f>
        <v>-836.0244319992546</v>
      </c>
      <c r="Q339" t="s">
        <v>6908</v>
      </c>
      <c r="R339" t="s">
        <v>6909</v>
      </c>
      <c r="S339" t="s">
        <v>6910</v>
      </c>
      <c r="T339" t="s">
        <v>6911</v>
      </c>
      <c r="U339" t="s">
        <v>6912</v>
      </c>
      <c r="V339" t="s">
        <v>6913</v>
      </c>
      <c r="W339" t="s">
        <v>6914</v>
      </c>
      <c r="X339" t="s">
        <v>6915</v>
      </c>
      <c r="Y339" t="s">
        <v>6916</v>
      </c>
    </row>
    <row r="340" spans="1:25" x14ac:dyDescent="0.3">
      <c r="A340">
        <v>16950</v>
      </c>
      <c r="B340" t="s">
        <v>6917</v>
      </c>
      <c r="C340" t="s">
        <v>6918</v>
      </c>
      <c r="D340" t="s">
        <v>6919</v>
      </c>
      <c r="E340" t="s">
        <v>6920</v>
      </c>
      <c r="F340" t="s">
        <v>6921</v>
      </c>
      <c r="G340" t="s">
        <v>6922</v>
      </c>
      <c r="H340" t="s">
        <v>6923</v>
      </c>
      <c r="I340" t="s">
        <v>6924</v>
      </c>
      <c r="J340" t="s">
        <v>6925</v>
      </c>
      <c r="K340" t="s">
        <v>6926</v>
      </c>
      <c r="L340" t="s">
        <v>6927</v>
      </c>
      <c r="M340" t="s">
        <v>6928</v>
      </c>
      <c r="N340" t="s">
        <v>6929</v>
      </c>
      <c r="O340" t="s">
        <v>6930</v>
      </c>
      <c r="P340">
        <f>-599.328830546994 -0.916785799028503 -232.646646930699</f>
        <v>-832.89226327672156</v>
      </c>
      <c r="Q340" t="s">
        <v>6931</v>
      </c>
      <c r="R340" t="s">
        <v>6932</v>
      </c>
      <c r="S340" t="s">
        <v>6933</v>
      </c>
      <c r="T340" t="s">
        <v>6934</v>
      </c>
      <c r="U340" t="s">
        <v>6935</v>
      </c>
      <c r="V340" t="s">
        <v>6936</v>
      </c>
      <c r="W340" t="s">
        <v>6937</v>
      </c>
      <c r="X340" t="s">
        <v>6938</v>
      </c>
      <c r="Y340" t="s">
        <v>6939</v>
      </c>
    </row>
    <row r="341" spans="1:25" x14ac:dyDescent="0.3">
      <c r="A341">
        <v>17000</v>
      </c>
      <c r="B341" t="s">
        <v>6940</v>
      </c>
      <c r="C341" t="s">
        <v>6941</v>
      </c>
      <c r="D341" t="s">
        <v>6942</v>
      </c>
      <c r="E341" t="s">
        <v>6943</v>
      </c>
      <c r="F341" t="s">
        <v>6944</v>
      </c>
      <c r="G341" t="s">
        <v>6945</v>
      </c>
      <c r="H341" t="s">
        <v>6946</v>
      </c>
      <c r="I341" t="s">
        <v>6947</v>
      </c>
      <c r="J341" t="s">
        <v>6948</v>
      </c>
      <c r="K341" t="s">
        <v>6949</v>
      </c>
      <c r="L341" t="s">
        <v>6950</v>
      </c>
      <c r="M341" t="s">
        <v>6951</v>
      </c>
      <c r="N341" t="s">
        <v>6952</v>
      </c>
      <c r="O341" t="s">
        <v>6953</v>
      </c>
      <c r="P341">
        <f>-598.345858354384 -0.970035057471023 -232.527945483695</f>
        <v>-831.84383889554999</v>
      </c>
      <c r="Q341" t="s">
        <v>6954</v>
      </c>
      <c r="R341" t="s">
        <v>6955</v>
      </c>
      <c r="S341" t="s">
        <v>6956</v>
      </c>
      <c r="T341" t="s">
        <v>6957</v>
      </c>
      <c r="U341" t="s">
        <v>6958</v>
      </c>
      <c r="V341" t="s">
        <v>6959</v>
      </c>
      <c r="W341" t="s">
        <v>6960</v>
      </c>
      <c r="X341" t="s">
        <v>6961</v>
      </c>
      <c r="Y341" t="s">
        <v>6962</v>
      </c>
    </row>
    <row r="342" spans="1:25" x14ac:dyDescent="0.3">
      <c r="A342">
        <v>17050</v>
      </c>
      <c r="B342" t="s">
        <v>6963</v>
      </c>
      <c r="C342" t="s">
        <v>6964</v>
      </c>
      <c r="D342" t="s">
        <v>6965</v>
      </c>
      <c r="E342" t="s">
        <v>6966</v>
      </c>
      <c r="F342" t="s">
        <v>6967</v>
      </c>
      <c r="G342" t="s">
        <v>6968</v>
      </c>
      <c r="H342" t="s">
        <v>6969</v>
      </c>
      <c r="I342" t="s">
        <v>6970</v>
      </c>
      <c r="J342" t="s">
        <v>6971</v>
      </c>
      <c r="K342" t="s">
        <v>6972</v>
      </c>
      <c r="L342" t="s">
        <v>6973</v>
      </c>
      <c r="M342" t="s">
        <v>6974</v>
      </c>
      <c r="N342" t="s">
        <v>6975</v>
      </c>
      <c r="O342" t="s">
        <v>6976</v>
      </c>
      <c r="P342">
        <f>-597.134297963164 -1.47899972653909 -232.341472623461</f>
        <v>-830.95477031316409</v>
      </c>
      <c r="Q342" t="s">
        <v>6977</v>
      </c>
      <c r="R342" t="s">
        <v>6978</v>
      </c>
      <c r="S342" t="s">
        <v>6979</v>
      </c>
      <c r="T342" t="s">
        <v>6980</v>
      </c>
      <c r="U342" t="s">
        <v>6981</v>
      </c>
      <c r="V342" t="s">
        <v>6982</v>
      </c>
      <c r="W342" t="s">
        <v>6983</v>
      </c>
      <c r="X342" t="s">
        <v>6984</v>
      </c>
      <c r="Y342" t="s">
        <v>6985</v>
      </c>
    </row>
    <row r="343" spans="1:25" x14ac:dyDescent="0.3">
      <c r="A343">
        <v>17100</v>
      </c>
      <c r="B343" t="s">
        <v>6986</v>
      </c>
      <c r="C343" t="s">
        <v>6987</v>
      </c>
      <c r="D343" t="s">
        <v>6988</v>
      </c>
      <c r="E343" t="s">
        <v>6989</v>
      </c>
      <c r="F343" t="s">
        <v>6990</v>
      </c>
      <c r="G343" t="s">
        <v>6991</v>
      </c>
      <c r="H343" t="s">
        <v>6992</v>
      </c>
      <c r="I343" t="s">
        <v>6993</v>
      </c>
      <c r="J343" t="s">
        <v>6994</v>
      </c>
      <c r="K343" t="s">
        <v>6995</v>
      </c>
      <c r="L343" t="s">
        <v>6996</v>
      </c>
      <c r="M343" t="s">
        <v>6997</v>
      </c>
      <c r="N343" t="s">
        <v>6998</v>
      </c>
      <c r="O343" t="s">
        <v>6999</v>
      </c>
      <c r="P343">
        <f>-596.884564281999 -1.48520525596973 -232.273317678655</f>
        <v>-830.64308721662371</v>
      </c>
      <c r="Q343" t="s">
        <v>7000</v>
      </c>
      <c r="R343" t="s">
        <v>7001</v>
      </c>
      <c r="S343" t="s">
        <v>7002</v>
      </c>
      <c r="T343" t="s">
        <v>7003</v>
      </c>
      <c r="U343" t="s">
        <v>7004</v>
      </c>
      <c r="V343" t="s">
        <v>7005</v>
      </c>
      <c r="W343" t="s">
        <v>7006</v>
      </c>
      <c r="X343" t="s">
        <v>7007</v>
      </c>
      <c r="Y343" t="s">
        <v>7008</v>
      </c>
    </row>
    <row r="344" spans="1:25" x14ac:dyDescent="0.3">
      <c r="A344">
        <v>17150</v>
      </c>
      <c r="B344" t="s">
        <v>7009</v>
      </c>
      <c r="C344" t="s">
        <v>7010</v>
      </c>
      <c r="D344" t="s">
        <v>7011</v>
      </c>
      <c r="E344" t="s">
        <v>7012</v>
      </c>
      <c r="F344" t="s">
        <v>7013</v>
      </c>
      <c r="G344" t="s">
        <v>7014</v>
      </c>
      <c r="H344" t="s">
        <v>7015</v>
      </c>
      <c r="I344" t="s">
        <v>7016</v>
      </c>
      <c r="J344" t="s">
        <v>7017</v>
      </c>
      <c r="K344" t="s">
        <v>7018</v>
      </c>
      <c r="L344" t="s">
        <v>7019</v>
      </c>
      <c r="M344" t="s">
        <v>7020</v>
      </c>
      <c r="N344" t="s">
        <v>7021</v>
      </c>
      <c r="O344" t="s">
        <v>7022</v>
      </c>
      <c r="P344">
        <f>-596.479620753896 -1.13297253316182 -232.039119209361</f>
        <v>-829.6517124964189</v>
      </c>
      <c r="Q344" t="s">
        <v>7023</v>
      </c>
      <c r="R344" t="s">
        <v>7024</v>
      </c>
      <c r="S344" t="s">
        <v>7025</v>
      </c>
      <c r="T344" t="s">
        <v>7026</v>
      </c>
      <c r="U344" t="s">
        <v>7027</v>
      </c>
      <c r="V344" t="s">
        <v>7028</v>
      </c>
      <c r="W344" t="s">
        <v>7029</v>
      </c>
      <c r="X344" t="s">
        <v>7030</v>
      </c>
      <c r="Y344" t="s">
        <v>7031</v>
      </c>
    </row>
    <row r="345" spans="1:25" x14ac:dyDescent="0.3">
      <c r="A345">
        <v>17200</v>
      </c>
      <c r="B345" t="s">
        <v>7032</v>
      </c>
      <c r="C345" t="s">
        <v>7033</v>
      </c>
      <c r="D345" t="s">
        <v>7034</v>
      </c>
      <c r="E345" t="s">
        <v>7035</v>
      </c>
      <c r="F345" t="s">
        <v>7036</v>
      </c>
      <c r="G345" t="s">
        <v>7037</v>
      </c>
      <c r="H345" t="s">
        <v>7038</v>
      </c>
      <c r="I345" t="s">
        <v>7039</v>
      </c>
      <c r="J345" t="s">
        <v>7040</v>
      </c>
      <c r="K345" t="s">
        <v>7041</v>
      </c>
      <c r="L345" t="s">
        <v>7042</v>
      </c>
      <c r="M345" t="s">
        <v>7043</v>
      </c>
      <c r="N345" t="s">
        <v>7044</v>
      </c>
      <c r="O345" t="s">
        <v>7045</v>
      </c>
      <c r="P345">
        <f>-596.390376887993 -0.705826152561031 -231.830051124831</f>
        <v>-828.9262541653851</v>
      </c>
      <c r="Q345" t="s">
        <v>7046</v>
      </c>
      <c r="R345" t="s">
        <v>7047</v>
      </c>
      <c r="S345" t="s">
        <v>7048</v>
      </c>
      <c r="T345" t="s">
        <v>7049</v>
      </c>
      <c r="U345" t="s">
        <v>7050</v>
      </c>
      <c r="V345" t="s">
        <v>7051</v>
      </c>
      <c r="W345" t="s">
        <v>7052</v>
      </c>
      <c r="X345" t="s">
        <v>7053</v>
      </c>
      <c r="Y345" t="s">
        <v>7054</v>
      </c>
    </row>
    <row r="346" spans="1:25" x14ac:dyDescent="0.3">
      <c r="A346">
        <v>17250</v>
      </c>
      <c r="B346" t="s">
        <v>7055</v>
      </c>
      <c r="C346" t="s">
        <v>7056</v>
      </c>
      <c r="D346" t="s">
        <v>7057</v>
      </c>
      <c r="E346" t="s">
        <v>7058</v>
      </c>
      <c r="F346" t="s">
        <v>7059</v>
      </c>
      <c r="G346" t="s">
        <v>7060</v>
      </c>
      <c r="H346" t="s">
        <v>7061</v>
      </c>
      <c r="I346" t="s">
        <v>7062</v>
      </c>
      <c r="J346" t="s">
        <v>7063</v>
      </c>
      <c r="K346" t="s">
        <v>7064</v>
      </c>
      <c r="L346" t="s">
        <v>7065</v>
      </c>
      <c r="M346" t="s">
        <v>7066</v>
      </c>
      <c r="N346" t="s">
        <v>7067</v>
      </c>
      <c r="O346" t="s">
        <v>7068</v>
      </c>
      <c r="P346">
        <f>-596.068384192259 -0.0347442826848692 -231.42834034355</f>
        <v>-827.53146881849386</v>
      </c>
      <c r="Q346" t="s">
        <v>7069</v>
      </c>
      <c r="R346" t="s">
        <v>7070</v>
      </c>
      <c r="S346" t="s">
        <v>7071</v>
      </c>
      <c r="T346" t="s">
        <v>7072</v>
      </c>
      <c r="U346" t="s">
        <v>7073</v>
      </c>
      <c r="V346" t="s">
        <v>7074</v>
      </c>
      <c r="W346" t="s">
        <v>7075</v>
      </c>
      <c r="X346" t="s">
        <v>7076</v>
      </c>
      <c r="Y346" t="s">
        <v>7077</v>
      </c>
    </row>
    <row r="347" spans="1:25" x14ac:dyDescent="0.3">
      <c r="A347">
        <v>17300</v>
      </c>
      <c r="B347" t="s">
        <v>7078</v>
      </c>
      <c r="C347" t="s">
        <v>7079</v>
      </c>
      <c r="D347" t="s">
        <v>7080</v>
      </c>
      <c r="E347" t="s">
        <v>7081</v>
      </c>
      <c r="F347" t="s">
        <v>7082</v>
      </c>
      <c r="G347" t="s">
        <v>7083</v>
      </c>
      <c r="H347" t="s">
        <v>7084</v>
      </c>
      <c r="I347" t="s">
        <v>7085</v>
      </c>
      <c r="J347" t="s">
        <v>7086</v>
      </c>
      <c r="K347" t="s">
        <v>7087</v>
      </c>
      <c r="L347" t="s">
        <v>7088</v>
      </c>
      <c r="M347" t="s">
        <v>7089</v>
      </c>
      <c r="N347" t="s">
        <v>7090</v>
      </c>
      <c r="O347" t="s">
        <v>7091</v>
      </c>
      <c r="P347" t="s">
        <v>7092</v>
      </c>
      <c r="Q347" t="s">
        <v>7093</v>
      </c>
      <c r="R347" t="s">
        <v>7094</v>
      </c>
      <c r="S347" t="s">
        <v>7095</v>
      </c>
      <c r="T347" t="s">
        <v>7096</v>
      </c>
      <c r="U347" t="s">
        <v>7097</v>
      </c>
      <c r="V347" t="s">
        <v>7098</v>
      </c>
      <c r="W347" t="s">
        <v>7099</v>
      </c>
      <c r="X347" t="s">
        <v>7100</v>
      </c>
      <c r="Y347" t="s">
        <v>7101</v>
      </c>
    </row>
    <row r="348" spans="1:25" x14ac:dyDescent="0.3">
      <c r="A348">
        <v>17350</v>
      </c>
      <c r="B348" t="s">
        <v>7102</v>
      </c>
      <c r="C348" t="s">
        <v>7103</v>
      </c>
      <c r="D348" t="s">
        <v>7104</v>
      </c>
      <c r="E348" t="s">
        <v>7105</v>
      </c>
      <c r="F348" t="s">
        <v>7106</v>
      </c>
      <c r="G348" t="s">
        <v>7107</v>
      </c>
      <c r="H348" t="s">
        <v>7108</v>
      </c>
      <c r="I348" t="s">
        <v>7109</v>
      </c>
      <c r="J348" t="s">
        <v>7110</v>
      </c>
      <c r="K348" t="s">
        <v>7111</v>
      </c>
      <c r="L348" t="s">
        <v>7112</v>
      </c>
      <c r="M348" t="s">
        <v>7113</v>
      </c>
      <c r="N348" t="s">
        <v>7114</v>
      </c>
      <c r="O348" t="s">
        <v>7115</v>
      </c>
      <c r="P348" t="s">
        <v>7116</v>
      </c>
      <c r="Q348" t="s">
        <v>7117</v>
      </c>
      <c r="R348" t="s">
        <v>7118</v>
      </c>
      <c r="S348" t="s">
        <v>7119</v>
      </c>
      <c r="T348" t="s">
        <v>7120</v>
      </c>
      <c r="U348" t="s">
        <v>7121</v>
      </c>
      <c r="V348" t="s">
        <v>7122</v>
      </c>
      <c r="W348" t="s">
        <v>7123</v>
      </c>
      <c r="X348" t="s">
        <v>7124</v>
      </c>
      <c r="Y348" t="s">
        <v>7125</v>
      </c>
    </row>
    <row r="349" spans="1:25" x14ac:dyDescent="0.3">
      <c r="A349">
        <v>17400</v>
      </c>
      <c r="B349" t="s">
        <v>7126</v>
      </c>
      <c r="C349" t="s">
        <v>7127</v>
      </c>
      <c r="D349" t="s">
        <v>7128</v>
      </c>
      <c r="E349" t="s">
        <v>7129</v>
      </c>
      <c r="F349" t="s">
        <v>7130</v>
      </c>
      <c r="G349" t="s">
        <v>7131</v>
      </c>
      <c r="H349" t="s">
        <v>7132</v>
      </c>
      <c r="I349" t="s">
        <v>7133</v>
      </c>
      <c r="J349" t="s">
        <v>7134</v>
      </c>
      <c r="K349" t="s">
        <v>7135</v>
      </c>
      <c r="L349" t="s">
        <v>7136</v>
      </c>
      <c r="M349" t="s">
        <v>7137</v>
      </c>
      <c r="N349" t="s">
        <v>7138</v>
      </c>
      <c r="O349" t="s">
        <v>7139</v>
      </c>
      <c r="P349" t="s">
        <v>7140</v>
      </c>
      <c r="Q349" t="s">
        <v>7141</v>
      </c>
      <c r="R349" t="s">
        <v>7142</v>
      </c>
      <c r="S349" t="s">
        <v>7143</v>
      </c>
      <c r="T349" t="s">
        <v>7144</v>
      </c>
      <c r="U349" t="s">
        <v>7145</v>
      </c>
      <c r="V349" t="s">
        <v>7146</v>
      </c>
      <c r="W349" t="s">
        <v>7147</v>
      </c>
      <c r="X349" t="s">
        <v>7148</v>
      </c>
      <c r="Y349" t="s">
        <v>7149</v>
      </c>
    </row>
    <row r="350" spans="1:25" x14ac:dyDescent="0.3">
      <c r="A350">
        <v>17450</v>
      </c>
      <c r="B350" t="s">
        <v>7150</v>
      </c>
      <c r="C350" t="s">
        <v>7151</v>
      </c>
      <c r="D350" t="s">
        <v>7152</v>
      </c>
      <c r="E350" t="s">
        <v>7153</v>
      </c>
      <c r="F350" t="s">
        <v>7154</v>
      </c>
      <c r="G350" t="s">
        <v>7155</v>
      </c>
      <c r="H350" t="s">
        <v>7156</v>
      </c>
      <c r="I350" t="s">
        <v>7157</v>
      </c>
      <c r="J350" t="s">
        <v>7158</v>
      </c>
      <c r="K350" t="s">
        <v>7159</v>
      </c>
      <c r="L350" t="s">
        <v>7160</v>
      </c>
      <c r="M350" t="s">
        <v>7161</v>
      </c>
      <c r="N350" t="s">
        <v>7162</v>
      </c>
      <c r="O350" t="s">
        <v>7163</v>
      </c>
      <c r="P350" t="s">
        <v>7164</v>
      </c>
      <c r="Q350" t="s">
        <v>7165</v>
      </c>
      <c r="R350" t="s">
        <v>7166</v>
      </c>
      <c r="S350" t="s">
        <v>7167</v>
      </c>
      <c r="T350" t="s">
        <v>7168</v>
      </c>
      <c r="U350" t="s">
        <v>7169</v>
      </c>
      <c r="V350" t="s">
        <v>7170</v>
      </c>
      <c r="W350" t="s">
        <v>7171</v>
      </c>
      <c r="X350" t="s">
        <v>7172</v>
      </c>
      <c r="Y350" t="s">
        <v>7173</v>
      </c>
    </row>
    <row r="351" spans="1:25" x14ac:dyDescent="0.3">
      <c r="A351">
        <v>17500</v>
      </c>
      <c r="B351" t="s">
        <v>7174</v>
      </c>
      <c r="C351" t="s">
        <v>7175</v>
      </c>
      <c r="D351" t="s">
        <v>7176</v>
      </c>
      <c r="E351" t="s">
        <v>7177</v>
      </c>
      <c r="F351" t="s">
        <v>7178</v>
      </c>
      <c r="G351" t="s">
        <v>7179</v>
      </c>
      <c r="H351" t="s">
        <v>7180</v>
      </c>
      <c r="I351" t="s">
        <v>7181</v>
      </c>
      <c r="J351" t="s">
        <v>7182</v>
      </c>
      <c r="K351" t="s">
        <v>7183</v>
      </c>
      <c r="L351" t="s">
        <v>7184</v>
      </c>
      <c r="M351" t="s">
        <v>7185</v>
      </c>
      <c r="N351" t="s">
        <v>7186</v>
      </c>
      <c r="O351" t="s">
        <v>7187</v>
      </c>
      <c r="P351" t="s">
        <v>7188</v>
      </c>
      <c r="Q351" t="s">
        <v>7189</v>
      </c>
      <c r="R351" t="s">
        <v>7190</v>
      </c>
      <c r="S351" t="s">
        <v>7191</v>
      </c>
      <c r="T351" t="s">
        <v>7192</v>
      </c>
      <c r="U351" t="s">
        <v>7193</v>
      </c>
      <c r="V351" t="s">
        <v>7194</v>
      </c>
      <c r="W351" t="s">
        <v>7195</v>
      </c>
      <c r="X351" t="s">
        <v>7196</v>
      </c>
      <c r="Y351" t="s">
        <v>7197</v>
      </c>
    </row>
    <row r="352" spans="1:25" x14ac:dyDescent="0.3">
      <c r="A352">
        <v>17550</v>
      </c>
      <c r="B352" t="s">
        <v>7198</v>
      </c>
      <c r="C352" t="s">
        <v>7199</v>
      </c>
      <c r="D352" t="s">
        <v>7200</v>
      </c>
      <c r="E352" t="s">
        <v>7201</v>
      </c>
      <c r="F352" t="s">
        <v>7202</v>
      </c>
      <c r="G352" t="s">
        <v>7203</v>
      </c>
      <c r="H352" t="s">
        <v>7204</v>
      </c>
      <c r="I352" t="s">
        <v>7205</v>
      </c>
      <c r="J352" t="s">
        <v>7206</v>
      </c>
      <c r="K352" t="s">
        <v>7207</v>
      </c>
      <c r="L352" t="s">
        <v>7208</v>
      </c>
      <c r="M352" t="s">
        <v>7209</v>
      </c>
      <c r="N352" t="s">
        <v>7210</v>
      </c>
      <c r="O352" t="s">
        <v>7211</v>
      </c>
      <c r="P352" t="s">
        <v>7212</v>
      </c>
      <c r="Q352" t="s">
        <v>7213</v>
      </c>
      <c r="R352" t="s">
        <v>7214</v>
      </c>
      <c r="S352" t="s">
        <v>7215</v>
      </c>
      <c r="T352" t="s">
        <v>7216</v>
      </c>
      <c r="U352" t="s">
        <v>7217</v>
      </c>
      <c r="V352" t="s">
        <v>7218</v>
      </c>
      <c r="W352" t="s">
        <v>7219</v>
      </c>
      <c r="X352" t="s">
        <v>7220</v>
      </c>
      <c r="Y352" t="s">
        <v>7221</v>
      </c>
    </row>
    <row r="353" spans="1:25" x14ac:dyDescent="0.3">
      <c r="A353">
        <v>17600</v>
      </c>
      <c r="B353" t="s">
        <v>7222</v>
      </c>
      <c r="C353" t="s">
        <v>7223</v>
      </c>
      <c r="D353" t="s">
        <v>7224</v>
      </c>
      <c r="E353" t="s">
        <v>7225</v>
      </c>
      <c r="F353" t="s">
        <v>7226</v>
      </c>
      <c r="G353" t="s">
        <v>7227</v>
      </c>
      <c r="H353" t="s">
        <v>7228</v>
      </c>
      <c r="I353" t="s">
        <v>7229</v>
      </c>
      <c r="J353" t="s">
        <v>7230</v>
      </c>
      <c r="K353" t="s">
        <v>7231</v>
      </c>
      <c r="L353" t="s">
        <v>7232</v>
      </c>
      <c r="M353" t="s">
        <v>7233</v>
      </c>
      <c r="N353" t="s">
        <v>7234</v>
      </c>
      <c r="O353" t="s">
        <v>7235</v>
      </c>
      <c r="P353" t="s">
        <v>7236</v>
      </c>
      <c r="Q353" t="s">
        <v>7237</v>
      </c>
      <c r="R353" t="s">
        <v>7238</v>
      </c>
      <c r="S353" t="s">
        <v>7239</v>
      </c>
      <c r="T353" t="s">
        <v>7240</v>
      </c>
      <c r="U353" t="s">
        <v>7241</v>
      </c>
      <c r="V353" t="s">
        <v>7242</v>
      </c>
      <c r="W353" t="s">
        <v>7243</v>
      </c>
      <c r="X353" t="s">
        <v>7244</v>
      </c>
      <c r="Y353" t="s">
        <v>7245</v>
      </c>
    </row>
    <row r="354" spans="1:25" x14ac:dyDescent="0.3">
      <c r="A354">
        <v>17650</v>
      </c>
      <c r="B354" t="s">
        <v>7246</v>
      </c>
      <c r="C354" t="s">
        <v>7247</v>
      </c>
      <c r="D354" t="s">
        <v>7248</v>
      </c>
      <c r="E354" t="s">
        <v>7249</v>
      </c>
      <c r="F354" t="s">
        <v>7250</v>
      </c>
      <c r="G354" t="s">
        <v>7251</v>
      </c>
      <c r="H354" t="s">
        <v>7252</v>
      </c>
      <c r="I354" t="s">
        <v>7253</v>
      </c>
      <c r="J354" t="s">
        <v>7254</v>
      </c>
      <c r="K354" t="s">
        <v>7255</v>
      </c>
      <c r="L354" t="s">
        <v>7256</v>
      </c>
      <c r="M354" t="s">
        <v>7257</v>
      </c>
      <c r="N354" t="s">
        <v>7258</v>
      </c>
      <c r="O354" t="s">
        <v>7259</v>
      </c>
      <c r="P354" t="s">
        <v>7260</v>
      </c>
      <c r="Q354" t="s">
        <v>7261</v>
      </c>
      <c r="R354" t="s">
        <v>7262</v>
      </c>
      <c r="S354" t="s">
        <v>7263</v>
      </c>
      <c r="T354" t="s">
        <v>7264</v>
      </c>
      <c r="U354" t="s">
        <v>7265</v>
      </c>
      <c r="V354" t="s">
        <v>7266</v>
      </c>
      <c r="W354" t="s">
        <v>7267</v>
      </c>
      <c r="X354" t="s">
        <v>7268</v>
      </c>
      <c r="Y354" t="s">
        <v>7269</v>
      </c>
    </row>
    <row r="355" spans="1:25" x14ac:dyDescent="0.3">
      <c r="A355">
        <v>17700</v>
      </c>
      <c r="B355" t="s">
        <v>7270</v>
      </c>
      <c r="C355" t="s">
        <v>7271</v>
      </c>
      <c r="D355" t="s">
        <v>7272</v>
      </c>
      <c r="E355" t="s">
        <v>7273</v>
      </c>
      <c r="F355" t="s">
        <v>7274</v>
      </c>
      <c r="G355" t="s">
        <v>7275</v>
      </c>
      <c r="H355" t="s">
        <v>7276</v>
      </c>
      <c r="I355" t="s">
        <v>7277</v>
      </c>
      <c r="J355" t="s">
        <v>7278</v>
      </c>
      <c r="K355" t="s">
        <v>7279</v>
      </c>
      <c r="L355" t="s">
        <v>7280</v>
      </c>
      <c r="M355" t="s">
        <v>7281</v>
      </c>
      <c r="N355" t="s">
        <v>7282</v>
      </c>
      <c r="O355" t="s">
        <v>7283</v>
      </c>
      <c r="P355" t="s">
        <v>7284</v>
      </c>
      <c r="Q355" t="s">
        <v>7285</v>
      </c>
      <c r="R355" t="s">
        <v>7286</v>
      </c>
      <c r="S355" t="s">
        <v>7287</v>
      </c>
      <c r="T355" t="s">
        <v>7288</v>
      </c>
      <c r="U355" t="s">
        <v>7289</v>
      </c>
      <c r="V355" t="s">
        <v>7290</v>
      </c>
      <c r="W355" t="s">
        <v>7291</v>
      </c>
      <c r="X355" t="s">
        <v>7292</v>
      </c>
      <c r="Y355" t="s">
        <v>7293</v>
      </c>
    </row>
    <row r="356" spans="1:25" x14ac:dyDescent="0.3">
      <c r="A356">
        <v>17750</v>
      </c>
      <c r="B356" t="s">
        <v>7294</v>
      </c>
      <c r="C356" t="s">
        <v>7295</v>
      </c>
      <c r="D356" t="s">
        <v>7296</v>
      </c>
      <c r="E356" t="s">
        <v>7297</v>
      </c>
      <c r="F356" t="s">
        <v>7298</v>
      </c>
      <c r="G356" t="s">
        <v>7299</v>
      </c>
      <c r="H356" t="s">
        <v>7300</v>
      </c>
      <c r="I356" t="s">
        <v>7301</v>
      </c>
      <c r="J356" t="s">
        <v>7302</v>
      </c>
      <c r="K356" t="s">
        <v>7303</v>
      </c>
      <c r="L356" t="s">
        <v>7304</v>
      </c>
      <c r="M356" t="s">
        <v>7305</v>
      </c>
      <c r="N356" t="s">
        <v>7306</v>
      </c>
      <c r="O356" t="s">
        <v>7307</v>
      </c>
      <c r="P356" t="s">
        <v>7308</v>
      </c>
      <c r="Q356" t="s">
        <v>7309</v>
      </c>
      <c r="R356" t="s">
        <v>7310</v>
      </c>
      <c r="S356" t="s">
        <v>7311</v>
      </c>
      <c r="T356" t="s">
        <v>7312</v>
      </c>
      <c r="U356" t="s">
        <v>7313</v>
      </c>
      <c r="V356" t="s">
        <v>7314</v>
      </c>
      <c r="W356" t="s">
        <v>7315</v>
      </c>
      <c r="X356" t="s">
        <v>7316</v>
      </c>
      <c r="Y356" t="s">
        <v>7317</v>
      </c>
    </row>
    <row r="357" spans="1:25" x14ac:dyDescent="0.3">
      <c r="A357">
        <v>17800</v>
      </c>
      <c r="B357" t="s">
        <v>7318</v>
      </c>
      <c r="C357" t="s">
        <v>7319</v>
      </c>
      <c r="D357" t="s">
        <v>7320</v>
      </c>
      <c r="E357" t="s">
        <v>7321</v>
      </c>
      <c r="F357" t="s">
        <v>7322</v>
      </c>
      <c r="G357" t="s">
        <v>7323</v>
      </c>
      <c r="H357" t="s">
        <v>7324</v>
      </c>
      <c r="I357" t="s">
        <v>7325</v>
      </c>
      <c r="J357" t="s">
        <v>7326</v>
      </c>
      <c r="K357" t="s">
        <v>7327</v>
      </c>
      <c r="L357" t="s">
        <v>7328</v>
      </c>
      <c r="M357" t="s">
        <v>7329</v>
      </c>
      <c r="N357" t="s">
        <v>7330</v>
      </c>
      <c r="O357" t="s">
        <v>7331</v>
      </c>
      <c r="P357" t="s">
        <v>7332</v>
      </c>
      <c r="Q357" t="s">
        <v>7333</v>
      </c>
      <c r="R357" t="s">
        <v>7334</v>
      </c>
      <c r="S357" t="s">
        <v>7335</v>
      </c>
      <c r="T357" t="s">
        <v>7336</v>
      </c>
      <c r="U357" t="s">
        <v>7337</v>
      </c>
      <c r="V357" t="s">
        <v>7338</v>
      </c>
      <c r="W357" t="s">
        <v>7339</v>
      </c>
      <c r="X357" t="s">
        <v>7340</v>
      </c>
      <c r="Y357" t="s">
        <v>7341</v>
      </c>
    </row>
    <row r="358" spans="1:25" x14ac:dyDescent="0.3">
      <c r="A358">
        <v>17850</v>
      </c>
      <c r="B358" t="s">
        <v>7342</v>
      </c>
      <c r="C358" t="s">
        <v>7343</v>
      </c>
      <c r="D358" t="s">
        <v>7344</v>
      </c>
      <c r="E358" t="s">
        <v>7345</v>
      </c>
      <c r="F358" t="s">
        <v>7346</v>
      </c>
      <c r="G358" t="s">
        <v>7347</v>
      </c>
      <c r="H358" t="s">
        <v>7348</v>
      </c>
      <c r="I358" t="s">
        <v>7349</v>
      </c>
      <c r="J358" t="s">
        <v>7350</v>
      </c>
      <c r="K358" t="s">
        <v>7351</v>
      </c>
      <c r="L358" t="s">
        <v>7352</v>
      </c>
      <c r="M358" t="s">
        <v>7353</v>
      </c>
      <c r="N358" t="s">
        <v>7354</v>
      </c>
      <c r="O358" t="s">
        <v>7355</v>
      </c>
      <c r="P358" t="s">
        <v>7356</v>
      </c>
      <c r="Q358" t="s">
        <v>7357</v>
      </c>
      <c r="R358" t="s">
        <v>7358</v>
      </c>
      <c r="S358" t="s">
        <v>7359</v>
      </c>
      <c r="T358" t="s">
        <v>7360</v>
      </c>
      <c r="U358" t="s">
        <v>7361</v>
      </c>
      <c r="V358" t="s">
        <v>7362</v>
      </c>
      <c r="W358" t="s">
        <v>7363</v>
      </c>
      <c r="X358" t="s">
        <v>7364</v>
      </c>
      <c r="Y358" t="s">
        <v>7365</v>
      </c>
    </row>
    <row r="359" spans="1:25" x14ac:dyDescent="0.3">
      <c r="A359">
        <v>17900</v>
      </c>
      <c r="B359" t="s">
        <v>7366</v>
      </c>
      <c r="C359" t="s">
        <v>7367</v>
      </c>
      <c r="D359" t="s">
        <v>7368</v>
      </c>
      <c r="E359" t="s">
        <v>7369</v>
      </c>
      <c r="F359" t="s">
        <v>7370</v>
      </c>
      <c r="G359" t="s">
        <v>7371</v>
      </c>
      <c r="H359" t="s">
        <v>7372</v>
      </c>
      <c r="I359" t="s">
        <v>7373</v>
      </c>
      <c r="J359" t="s">
        <v>7374</v>
      </c>
      <c r="K359" t="s">
        <v>7375</v>
      </c>
      <c r="L359" t="s">
        <v>7376</v>
      </c>
      <c r="M359" t="s">
        <v>7377</v>
      </c>
      <c r="N359" t="s">
        <v>7378</v>
      </c>
      <c r="O359" t="s">
        <v>7379</v>
      </c>
      <c r="P359" t="s">
        <v>7380</v>
      </c>
      <c r="Q359" t="s">
        <v>7381</v>
      </c>
      <c r="R359" t="s">
        <v>7382</v>
      </c>
      <c r="S359" t="s">
        <v>7383</v>
      </c>
      <c r="T359" t="s">
        <v>7384</v>
      </c>
      <c r="U359" t="s">
        <v>7385</v>
      </c>
      <c r="V359" t="s">
        <v>7386</v>
      </c>
      <c r="W359" t="s">
        <v>7387</v>
      </c>
      <c r="X359" t="s">
        <v>7388</v>
      </c>
      <c r="Y359" t="s">
        <v>7389</v>
      </c>
    </row>
    <row r="360" spans="1:25" x14ac:dyDescent="0.3">
      <c r="A360">
        <v>17950</v>
      </c>
      <c r="B360" t="s">
        <v>7390</v>
      </c>
      <c r="C360" t="s">
        <v>7391</v>
      </c>
      <c r="D360" t="s">
        <v>7392</v>
      </c>
      <c r="E360" t="s">
        <v>7393</v>
      </c>
      <c r="F360" t="s">
        <v>7394</v>
      </c>
      <c r="G360" t="s">
        <v>7395</v>
      </c>
      <c r="H360" t="s">
        <v>7396</v>
      </c>
      <c r="I360" t="s">
        <v>7397</v>
      </c>
      <c r="J360" t="s">
        <v>7398</v>
      </c>
      <c r="K360" t="s">
        <v>7399</v>
      </c>
      <c r="L360" t="s">
        <v>7400</v>
      </c>
      <c r="M360" t="s">
        <v>7401</v>
      </c>
      <c r="N360" t="s">
        <v>7402</v>
      </c>
      <c r="O360" t="s">
        <v>7403</v>
      </c>
      <c r="P360" t="s">
        <v>7404</v>
      </c>
      <c r="Q360" t="s">
        <v>7405</v>
      </c>
      <c r="R360" t="s">
        <v>7406</v>
      </c>
      <c r="S360" t="s">
        <v>7407</v>
      </c>
      <c r="T360" t="s">
        <v>7408</v>
      </c>
      <c r="U360" t="s">
        <v>7409</v>
      </c>
      <c r="V360" t="s">
        <v>7410</v>
      </c>
      <c r="W360" t="s">
        <v>7411</v>
      </c>
      <c r="X360" t="s">
        <v>7412</v>
      </c>
      <c r="Y360" t="s">
        <v>7413</v>
      </c>
    </row>
    <row r="361" spans="1:25" x14ac:dyDescent="0.3">
      <c r="A361">
        <v>18000</v>
      </c>
      <c r="B361" t="s">
        <v>7414</v>
      </c>
      <c r="C361" t="s">
        <v>7415</v>
      </c>
      <c r="D361" t="s">
        <v>7416</v>
      </c>
      <c r="E361" t="s">
        <v>7417</v>
      </c>
      <c r="F361" t="s">
        <v>7418</v>
      </c>
      <c r="G361" t="s">
        <v>7419</v>
      </c>
      <c r="H361" t="s">
        <v>7420</v>
      </c>
      <c r="I361" t="s">
        <v>7421</v>
      </c>
      <c r="J361" t="s">
        <v>7422</v>
      </c>
      <c r="K361" t="s">
        <v>7423</v>
      </c>
      <c r="L361" t="s">
        <v>7424</v>
      </c>
      <c r="M361" t="s">
        <v>7425</v>
      </c>
      <c r="N361" t="s">
        <v>7426</v>
      </c>
      <c r="O361" t="s">
        <v>7427</v>
      </c>
      <c r="P361" t="s">
        <v>7428</v>
      </c>
      <c r="Q361" t="s">
        <v>7429</v>
      </c>
      <c r="R361" t="s">
        <v>7430</v>
      </c>
      <c r="S361" t="s">
        <v>7431</v>
      </c>
      <c r="T361" t="s">
        <v>7432</v>
      </c>
      <c r="U361" t="s">
        <v>7433</v>
      </c>
      <c r="V361" t="s">
        <v>7434</v>
      </c>
      <c r="W361" t="s">
        <v>7435</v>
      </c>
      <c r="X361" t="s">
        <v>7436</v>
      </c>
      <c r="Y361" t="s">
        <v>7437</v>
      </c>
    </row>
    <row r="362" spans="1:25" x14ac:dyDescent="0.3">
      <c r="A362">
        <v>18050</v>
      </c>
      <c r="B362" t="s">
        <v>7438</v>
      </c>
      <c r="C362" t="s">
        <v>7439</v>
      </c>
      <c r="D362" t="s">
        <v>7440</v>
      </c>
      <c r="E362" t="s">
        <v>7441</v>
      </c>
      <c r="F362" t="s">
        <v>7442</v>
      </c>
      <c r="G362" t="s">
        <v>7443</v>
      </c>
      <c r="H362" t="s">
        <v>7444</v>
      </c>
      <c r="I362" t="s">
        <v>7445</v>
      </c>
      <c r="J362" t="s">
        <v>7446</v>
      </c>
      <c r="K362" t="s">
        <v>7447</v>
      </c>
      <c r="L362" t="s">
        <v>7448</v>
      </c>
      <c r="M362" t="s">
        <v>7449</v>
      </c>
      <c r="N362" t="s">
        <v>7450</v>
      </c>
      <c r="O362" t="s">
        <v>7451</v>
      </c>
      <c r="P362" t="s">
        <v>7452</v>
      </c>
      <c r="Q362" t="s">
        <v>7453</v>
      </c>
      <c r="R362" t="s">
        <v>7454</v>
      </c>
      <c r="S362" t="s">
        <v>7455</v>
      </c>
      <c r="T362" t="s">
        <v>7456</v>
      </c>
      <c r="U362" t="s">
        <v>7457</v>
      </c>
      <c r="V362" t="s">
        <v>7458</v>
      </c>
      <c r="W362" t="s">
        <v>7459</v>
      </c>
      <c r="X362" t="s">
        <v>7460</v>
      </c>
      <c r="Y362" t="s">
        <v>7461</v>
      </c>
    </row>
    <row r="363" spans="1:25" x14ac:dyDescent="0.3">
      <c r="A363">
        <v>18100</v>
      </c>
      <c r="B363" t="s">
        <v>7462</v>
      </c>
      <c r="C363" t="s">
        <v>7463</v>
      </c>
      <c r="D363" t="s">
        <v>7464</v>
      </c>
      <c r="E363" t="s">
        <v>7465</v>
      </c>
      <c r="F363" t="s">
        <v>7466</v>
      </c>
      <c r="G363" t="s">
        <v>7467</v>
      </c>
      <c r="H363" t="s">
        <v>7468</v>
      </c>
      <c r="I363" t="s">
        <v>7469</v>
      </c>
      <c r="J363" t="s">
        <v>7470</v>
      </c>
      <c r="K363" t="s">
        <v>7471</v>
      </c>
      <c r="L363" t="s">
        <v>7472</v>
      </c>
      <c r="M363" t="s">
        <v>7473</v>
      </c>
      <c r="N363" t="s">
        <v>7474</v>
      </c>
      <c r="O363" t="s">
        <v>7475</v>
      </c>
      <c r="P363" t="s">
        <v>7476</v>
      </c>
      <c r="Q363" t="s">
        <v>7477</v>
      </c>
      <c r="R363" t="s">
        <v>7478</v>
      </c>
      <c r="S363" t="s">
        <v>7479</v>
      </c>
      <c r="T363" t="s">
        <v>7480</v>
      </c>
      <c r="U363" t="s">
        <v>7481</v>
      </c>
      <c r="V363" t="s">
        <v>7482</v>
      </c>
      <c r="W363" t="s">
        <v>7483</v>
      </c>
      <c r="X363" t="s">
        <v>7484</v>
      </c>
      <c r="Y363" t="s">
        <v>7485</v>
      </c>
    </row>
    <row r="364" spans="1:25" x14ac:dyDescent="0.3">
      <c r="A364">
        <v>18150</v>
      </c>
      <c r="B364" t="s">
        <v>7486</v>
      </c>
      <c r="C364" t="s">
        <v>7487</v>
      </c>
      <c r="D364" t="s">
        <v>7488</v>
      </c>
      <c r="E364" t="s">
        <v>7489</v>
      </c>
      <c r="F364" t="s">
        <v>7490</v>
      </c>
      <c r="G364" t="s">
        <v>7491</v>
      </c>
      <c r="H364" t="s">
        <v>7492</v>
      </c>
      <c r="I364" t="s">
        <v>7493</v>
      </c>
      <c r="J364" t="s">
        <v>7494</v>
      </c>
      <c r="K364" t="s">
        <v>7495</v>
      </c>
      <c r="L364" t="s">
        <v>7496</v>
      </c>
      <c r="M364" t="s">
        <v>7497</v>
      </c>
      <c r="N364" t="s">
        <v>7498</v>
      </c>
      <c r="O364" t="s">
        <v>7499</v>
      </c>
      <c r="P364" t="s">
        <v>7500</v>
      </c>
      <c r="Q364" t="s">
        <v>7501</v>
      </c>
      <c r="R364" t="s">
        <v>7502</v>
      </c>
      <c r="S364" t="s">
        <v>7503</v>
      </c>
      <c r="T364" t="s">
        <v>7504</v>
      </c>
      <c r="U364" t="s">
        <v>7505</v>
      </c>
      <c r="V364" t="s">
        <v>7506</v>
      </c>
      <c r="W364" t="s">
        <v>7507</v>
      </c>
      <c r="X364" t="s">
        <v>7508</v>
      </c>
      <c r="Y364" t="s">
        <v>7509</v>
      </c>
    </row>
    <row r="365" spans="1:25" x14ac:dyDescent="0.3">
      <c r="A365">
        <v>18200</v>
      </c>
      <c r="B365" t="s">
        <v>7510</v>
      </c>
      <c r="C365" t="s">
        <v>7511</v>
      </c>
      <c r="D365" t="s">
        <v>7512</v>
      </c>
      <c r="E365" t="s">
        <v>7513</v>
      </c>
      <c r="F365" t="s">
        <v>7514</v>
      </c>
      <c r="G365" t="s">
        <v>7515</v>
      </c>
      <c r="H365" t="s">
        <v>7516</v>
      </c>
      <c r="I365" t="s">
        <v>7517</v>
      </c>
      <c r="J365" t="s">
        <v>7518</v>
      </c>
      <c r="K365" t="s">
        <v>7519</v>
      </c>
      <c r="L365" t="s">
        <v>7520</v>
      </c>
      <c r="M365" t="s">
        <v>7521</v>
      </c>
      <c r="N365" t="s">
        <v>7522</v>
      </c>
      <c r="O365" t="s">
        <v>7523</v>
      </c>
      <c r="P365" t="s">
        <v>7524</v>
      </c>
      <c r="Q365" t="s">
        <v>7525</v>
      </c>
      <c r="R365" t="s">
        <v>7526</v>
      </c>
      <c r="S365" t="s">
        <v>7527</v>
      </c>
      <c r="T365" t="s">
        <v>7528</v>
      </c>
      <c r="U365" t="s">
        <v>7529</v>
      </c>
      <c r="V365" t="s">
        <v>7530</v>
      </c>
      <c r="W365" t="s">
        <v>7531</v>
      </c>
      <c r="X365" t="s">
        <v>7532</v>
      </c>
      <c r="Y365" t="s">
        <v>7533</v>
      </c>
    </row>
    <row r="366" spans="1:25" x14ac:dyDescent="0.3">
      <c r="A366">
        <v>18250</v>
      </c>
      <c r="B366" t="s">
        <v>7534</v>
      </c>
      <c r="C366" t="s">
        <v>7535</v>
      </c>
      <c r="D366" t="s">
        <v>7536</v>
      </c>
      <c r="E366" t="s">
        <v>7537</v>
      </c>
      <c r="F366" t="s">
        <v>7538</v>
      </c>
      <c r="G366" t="s">
        <v>7539</v>
      </c>
      <c r="H366" t="s">
        <v>7540</v>
      </c>
      <c r="I366" t="s">
        <v>7541</v>
      </c>
      <c r="J366" t="s">
        <v>7542</v>
      </c>
      <c r="K366" t="s">
        <v>7543</v>
      </c>
      <c r="L366" t="s">
        <v>7544</v>
      </c>
      <c r="M366" t="s">
        <v>7545</v>
      </c>
      <c r="N366" t="s">
        <v>7546</v>
      </c>
      <c r="O366" t="s">
        <v>7547</v>
      </c>
      <c r="P366" t="s">
        <v>7548</v>
      </c>
      <c r="Q366" t="s">
        <v>7549</v>
      </c>
      <c r="R366" t="s">
        <v>7550</v>
      </c>
      <c r="S366" t="s">
        <v>7551</v>
      </c>
      <c r="T366" t="s">
        <v>7552</v>
      </c>
      <c r="U366" t="s">
        <v>7553</v>
      </c>
      <c r="V366" t="s">
        <v>7554</v>
      </c>
      <c r="W366" t="s">
        <v>7555</v>
      </c>
      <c r="X366" t="s">
        <v>7556</v>
      </c>
      <c r="Y366" t="s">
        <v>7557</v>
      </c>
    </row>
    <row r="367" spans="1:25" x14ac:dyDescent="0.3">
      <c r="A367">
        <v>18300</v>
      </c>
      <c r="B367" t="s">
        <v>7558</v>
      </c>
      <c r="C367" t="s">
        <v>7559</v>
      </c>
      <c r="D367" t="s">
        <v>7560</v>
      </c>
      <c r="E367" t="s">
        <v>7561</v>
      </c>
      <c r="F367" t="s">
        <v>7562</v>
      </c>
      <c r="G367" t="s">
        <v>7563</v>
      </c>
      <c r="H367" t="s">
        <v>7564</v>
      </c>
      <c r="I367" t="s">
        <v>7565</v>
      </c>
      <c r="J367" t="s">
        <v>7566</v>
      </c>
      <c r="K367" t="s">
        <v>7567</v>
      </c>
      <c r="L367" t="s">
        <v>7568</v>
      </c>
      <c r="M367" t="s">
        <v>7569</v>
      </c>
      <c r="N367" t="s">
        <v>7570</v>
      </c>
      <c r="O367" t="s">
        <v>7571</v>
      </c>
      <c r="P367" t="s">
        <v>7572</v>
      </c>
      <c r="Q367" t="s">
        <v>7573</v>
      </c>
      <c r="R367" t="s">
        <v>7574</v>
      </c>
      <c r="S367" t="s">
        <v>7575</v>
      </c>
      <c r="T367" t="s">
        <v>7576</v>
      </c>
      <c r="U367" t="s">
        <v>7577</v>
      </c>
      <c r="V367" t="s">
        <v>7578</v>
      </c>
      <c r="W367" t="s">
        <v>7579</v>
      </c>
      <c r="X367" t="s">
        <v>7580</v>
      </c>
      <c r="Y367" t="s">
        <v>7581</v>
      </c>
    </row>
    <row r="368" spans="1:25" x14ac:dyDescent="0.3">
      <c r="A368">
        <v>18350</v>
      </c>
      <c r="B368" t="s">
        <v>7582</v>
      </c>
      <c r="C368" t="s">
        <v>7583</v>
      </c>
      <c r="D368" t="s">
        <v>7584</v>
      </c>
      <c r="E368" t="s">
        <v>7585</v>
      </c>
      <c r="F368" t="s">
        <v>7586</v>
      </c>
      <c r="G368" t="s">
        <v>7587</v>
      </c>
      <c r="H368" t="s">
        <v>7588</v>
      </c>
      <c r="I368" t="s">
        <v>7589</v>
      </c>
      <c r="J368" t="s">
        <v>7590</v>
      </c>
      <c r="K368" t="s">
        <v>7591</v>
      </c>
      <c r="L368" t="s">
        <v>7592</v>
      </c>
      <c r="M368" t="s">
        <v>7593</v>
      </c>
      <c r="N368" t="s">
        <v>7594</v>
      </c>
      <c r="O368" t="s">
        <v>7595</v>
      </c>
      <c r="P368" t="s">
        <v>7596</v>
      </c>
      <c r="Q368" t="s">
        <v>7597</v>
      </c>
      <c r="R368" t="s">
        <v>7598</v>
      </c>
      <c r="S368" t="s">
        <v>7599</v>
      </c>
      <c r="T368" t="s">
        <v>7600</v>
      </c>
      <c r="U368" t="s">
        <v>7601</v>
      </c>
      <c r="V368" t="s">
        <v>7602</v>
      </c>
      <c r="W368" t="s">
        <v>7603</v>
      </c>
      <c r="X368" t="s">
        <v>7604</v>
      </c>
      <c r="Y368" t="s">
        <v>7605</v>
      </c>
    </row>
    <row r="369" spans="1:25" x14ac:dyDescent="0.3">
      <c r="A369">
        <v>18400</v>
      </c>
      <c r="B369" t="s">
        <v>7606</v>
      </c>
      <c r="C369" t="s">
        <v>7607</v>
      </c>
      <c r="D369" t="s">
        <v>7608</v>
      </c>
      <c r="E369" t="s">
        <v>7609</v>
      </c>
      <c r="F369" t="s">
        <v>7610</v>
      </c>
      <c r="G369" t="s">
        <v>7611</v>
      </c>
      <c r="H369" t="s">
        <v>7612</v>
      </c>
      <c r="I369" t="s">
        <v>7613</v>
      </c>
      <c r="J369" t="s">
        <v>7614</v>
      </c>
      <c r="K369" t="s">
        <v>7615</v>
      </c>
      <c r="L369" t="s">
        <v>7616</v>
      </c>
      <c r="M369" t="s">
        <v>7617</v>
      </c>
      <c r="N369" t="s">
        <v>7618</v>
      </c>
      <c r="O369" t="s">
        <v>7619</v>
      </c>
      <c r="P369" t="s">
        <v>7620</v>
      </c>
      <c r="Q369" t="s">
        <v>7621</v>
      </c>
      <c r="R369" t="s">
        <v>7622</v>
      </c>
      <c r="S369" t="s">
        <v>7623</v>
      </c>
      <c r="T369" t="s">
        <v>7624</v>
      </c>
      <c r="U369" t="s">
        <v>7625</v>
      </c>
      <c r="V369" t="s">
        <v>7626</v>
      </c>
      <c r="W369" t="s">
        <v>7627</v>
      </c>
      <c r="X369" t="s">
        <v>7628</v>
      </c>
      <c r="Y369" t="s">
        <v>7629</v>
      </c>
    </row>
    <row r="370" spans="1:25" x14ac:dyDescent="0.3">
      <c r="A370">
        <v>18450</v>
      </c>
      <c r="B370" t="s">
        <v>7630</v>
      </c>
      <c r="C370" t="s">
        <v>7631</v>
      </c>
      <c r="D370" t="s">
        <v>7632</v>
      </c>
      <c r="E370" t="s">
        <v>7633</v>
      </c>
      <c r="F370" t="s">
        <v>7634</v>
      </c>
      <c r="G370" t="s">
        <v>7635</v>
      </c>
      <c r="H370" t="s">
        <v>7636</v>
      </c>
      <c r="I370" t="s">
        <v>7637</v>
      </c>
      <c r="J370" t="s">
        <v>7638</v>
      </c>
      <c r="K370" t="s">
        <v>7639</v>
      </c>
      <c r="L370" t="s">
        <v>7640</v>
      </c>
      <c r="M370" t="s">
        <v>7641</v>
      </c>
      <c r="N370" t="s">
        <v>7642</v>
      </c>
      <c r="O370" t="s">
        <v>7643</v>
      </c>
      <c r="P370" t="s">
        <v>7644</v>
      </c>
      <c r="Q370" t="s">
        <v>7645</v>
      </c>
      <c r="R370" t="s">
        <v>7646</v>
      </c>
      <c r="S370" t="s">
        <v>7647</v>
      </c>
      <c r="T370" t="s">
        <v>7648</v>
      </c>
      <c r="U370" t="s">
        <v>7649</v>
      </c>
      <c r="V370" t="s">
        <v>7650</v>
      </c>
      <c r="W370" t="s">
        <v>7651</v>
      </c>
      <c r="X370" t="s">
        <v>7652</v>
      </c>
      <c r="Y370" t="s">
        <v>7653</v>
      </c>
    </row>
    <row r="371" spans="1:25" x14ac:dyDescent="0.3">
      <c r="A371">
        <v>18500</v>
      </c>
      <c r="B371" t="s">
        <v>7654</v>
      </c>
      <c r="C371" t="s">
        <v>7655</v>
      </c>
      <c r="D371" t="s">
        <v>7656</v>
      </c>
      <c r="E371" t="s">
        <v>7657</v>
      </c>
      <c r="F371" t="s">
        <v>7658</v>
      </c>
      <c r="G371" t="s">
        <v>7659</v>
      </c>
      <c r="H371" t="s">
        <v>7660</v>
      </c>
      <c r="I371" t="s">
        <v>7661</v>
      </c>
      <c r="J371" t="s">
        <v>7662</v>
      </c>
      <c r="K371" t="s">
        <v>7663</v>
      </c>
      <c r="L371" t="s">
        <v>7664</v>
      </c>
      <c r="M371" t="s">
        <v>7665</v>
      </c>
      <c r="N371" t="s">
        <v>7666</v>
      </c>
      <c r="O371" t="s">
        <v>7667</v>
      </c>
      <c r="P371" t="s">
        <v>7668</v>
      </c>
      <c r="Q371" t="s">
        <v>7669</v>
      </c>
      <c r="R371" t="s">
        <v>7670</v>
      </c>
      <c r="S371" t="s">
        <v>7671</v>
      </c>
      <c r="T371" t="s">
        <v>7672</v>
      </c>
      <c r="U371" t="s">
        <v>7673</v>
      </c>
      <c r="V371" t="s">
        <v>7674</v>
      </c>
      <c r="W371" t="s">
        <v>7675</v>
      </c>
      <c r="X371" t="s">
        <v>7676</v>
      </c>
      <c r="Y371" t="s">
        <v>7677</v>
      </c>
    </row>
    <row r="372" spans="1:25" x14ac:dyDescent="0.3">
      <c r="A372">
        <v>18550</v>
      </c>
      <c r="B372" t="s">
        <v>7678</v>
      </c>
      <c r="C372" t="s">
        <v>7679</v>
      </c>
      <c r="D372" t="s">
        <v>7680</v>
      </c>
      <c r="E372" t="s">
        <v>7681</v>
      </c>
      <c r="F372" t="s">
        <v>7682</v>
      </c>
      <c r="G372" t="s">
        <v>7683</v>
      </c>
      <c r="H372" t="s">
        <v>7684</v>
      </c>
      <c r="I372" t="s">
        <v>7685</v>
      </c>
      <c r="J372" t="s">
        <v>7686</v>
      </c>
      <c r="K372" t="s">
        <v>7687</v>
      </c>
      <c r="L372" t="s">
        <v>7688</v>
      </c>
      <c r="M372" t="s">
        <v>7689</v>
      </c>
      <c r="N372" t="s">
        <v>7690</v>
      </c>
      <c r="O372" t="s">
        <v>7691</v>
      </c>
      <c r="P372" t="s">
        <v>7692</v>
      </c>
      <c r="Q372" t="s">
        <v>7693</v>
      </c>
      <c r="R372" t="s">
        <v>7694</v>
      </c>
      <c r="S372" t="s">
        <v>7695</v>
      </c>
      <c r="T372" t="s">
        <v>7696</v>
      </c>
      <c r="U372" t="s">
        <v>7697</v>
      </c>
      <c r="V372" t="s">
        <v>7698</v>
      </c>
      <c r="W372" t="s">
        <v>7699</v>
      </c>
      <c r="X372" t="s">
        <v>7700</v>
      </c>
      <c r="Y372" t="s">
        <v>7701</v>
      </c>
    </row>
    <row r="373" spans="1:25" x14ac:dyDescent="0.3">
      <c r="A373">
        <v>18600</v>
      </c>
      <c r="B373" t="s">
        <v>7702</v>
      </c>
      <c r="C373" t="s">
        <v>7703</v>
      </c>
      <c r="D373" t="s">
        <v>7704</v>
      </c>
      <c r="E373" t="s">
        <v>7705</v>
      </c>
      <c r="F373" t="s">
        <v>7706</v>
      </c>
      <c r="G373" t="s">
        <v>7707</v>
      </c>
      <c r="H373" t="s">
        <v>7708</v>
      </c>
      <c r="I373" t="s">
        <v>7709</v>
      </c>
      <c r="J373" t="s">
        <v>7710</v>
      </c>
      <c r="K373" t="s">
        <v>7711</v>
      </c>
      <c r="L373" t="s">
        <v>7712</v>
      </c>
      <c r="M373" t="s">
        <v>7713</v>
      </c>
      <c r="N373" t="s">
        <v>7714</v>
      </c>
      <c r="O373" t="s">
        <v>7715</v>
      </c>
      <c r="P373" t="s">
        <v>7716</v>
      </c>
      <c r="Q373" t="s">
        <v>7717</v>
      </c>
      <c r="R373" t="s">
        <v>7718</v>
      </c>
      <c r="S373" t="s">
        <v>7719</v>
      </c>
      <c r="T373" t="s">
        <v>7720</v>
      </c>
      <c r="U373" t="s">
        <v>7721</v>
      </c>
      <c r="V373" t="s">
        <v>7722</v>
      </c>
      <c r="W373" t="s">
        <v>7723</v>
      </c>
      <c r="X373" t="s">
        <v>7724</v>
      </c>
      <c r="Y373" t="s">
        <v>7725</v>
      </c>
    </row>
    <row r="374" spans="1:25" x14ac:dyDescent="0.3">
      <c r="A374">
        <v>18650</v>
      </c>
      <c r="B374" t="s">
        <v>7726</v>
      </c>
      <c r="C374" t="s">
        <v>7727</v>
      </c>
      <c r="D374" t="s">
        <v>7728</v>
      </c>
      <c r="E374" t="s">
        <v>7729</v>
      </c>
      <c r="F374" t="s">
        <v>7730</v>
      </c>
      <c r="G374" t="s">
        <v>7731</v>
      </c>
      <c r="H374" t="s">
        <v>7732</v>
      </c>
      <c r="I374" t="s">
        <v>7733</v>
      </c>
      <c r="J374" t="s">
        <v>7734</v>
      </c>
      <c r="K374" t="s">
        <v>7735</v>
      </c>
      <c r="L374" t="s">
        <v>7736</v>
      </c>
      <c r="M374" t="s">
        <v>7737</v>
      </c>
      <c r="N374" t="s">
        <v>7738</v>
      </c>
      <c r="O374" t="s">
        <v>7739</v>
      </c>
      <c r="P374" t="s">
        <v>7740</v>
      </c>
      <c r="Q374" t="s">
        <v>7741</v>
      </c>
      <c r="R374" t="s">
        <v>7742</v>
      </c>
      <c r="S374" t="s">
        <v>7743</v>
      </c>
      <c r="T374" t="s">
        <v>7744</v>
      </c>
      <c r="U374" t="s">
        <v>7745</v>
      </c>
      <c r="V374" t="s">
        <v>7746</v>
      </c>
      <c r="W374" t="s">
        <v>7747</v>
      </c>
      <c r="X374" t="s">
        <v>7748</v>
      </c>
      <c r="Y374" t="s">
        <v>7749</v>
      </c>
    </row>
    <row r="375" spans="1:25" x14ac:dyDescent="0.3">
      <c r="A375">
        <v>18700</v>
      </c>
      <c r="B375" t="s">
        <v>7750</v>
      </c>
      <c r="C375" t="s">
        <v>7751</v>
      </c>
      <c r="D375" t="s">
        <v>7752</v>
      </c>
      <c r="E375" t="s">
        <v>7753</v>
      </c>
      <c r="F375" t="s">
        <v>7754</v>
      </c>
      <c r="G375" t="s">
        <v>7755</v>
      </c>
      <c r="H375" t="s">
        <v>7756</v>
      </c>
      <c r="I375" t="s">
        <v>7757</v>
      </c>
      <c r="J375" t="s">
        <v>7758</v>
      </c>
      <c r="K375" t="s">
        <v>7759</v>
      </c>
      <c r="L375" t="s">
        <v>7760</v>
      </c>
      <c r="M375" t="s">
        <v>7761</v>
      </c>
      <c r="N375" t="s">
        <v>7762</v>
      </c>
      <c r="O375" t="s">
        <v>7763</v>
      </c>
      <c r="P375" t="s">
        <v>7764</v>
      </c>
      <c r="Q375" t="s">
        <v>7765</v>
      </c>
      <c r="R375" t="s">
        <v>7766</v>
      </c>
      <c r="S375" t="s">
        <v>7767</v>
      </c>
      <c r="T375" t="s">
        <v>7768</v>
      </c>
      <c r="U375" t="s">
        <v>7769</v>
      </c>
      <c r="V375" t="s">
        <v>7770</v>
      </c>
      <c r="W375" t="s">
        <v>7771</v>
      </c>
      <c r="X375" t="s">
        <v>7772</v>
      </c>
      <c r="Y375" t="s">
        <v>7773</v>
      </c>
    </row>
    <row r="376" spans="1:25" x14ac:dyDescent="0.3">
      <c r="A376">
        <v>18750</v>
      </c>
      <c r="B376" t="s">
        <v>7774</v>
      </c>
      <c r="C376" t="s">
        <v>7775</v>
      </c>
      <c r="D376" t="s">
        <v>7776</v>
      </c>
      <c r="E376" t="s">
        <v>7777</v>
      </c>
      <c r="F376" t="s">
        <v>7778</v>
      </c>
      <c r="G376" t="s">
        <v>7779</v>
      </c>
      <c r="H376" t="s">
        <v>7780</v>
      </c>
      <c r="I376" t="s">
        <v>7781</v>
      </c>
      <c r="J376" t="s">
        <v>7782</v>
      </c>
      <c r="K376" t="s">
        <v>7783</v>
      </c>
      <c r="L376" t="s">
        <v>7784</v>
      </c>
      <c r="M376" t="s">
        <v>7785</v>
      </c>
      <c r="N376" t="s">
        <v>7786</v>
      </c>
      <c r="O376" t="s">
        <v>7787</v>
      </c>
      <c r="P376" t="s">
        <v>7788</v>
      </c>
      <c r="Q376" t="s">
        <v>7789</v>
      </c>
      <c r="R376" t="s">
        <v>7790</v>
      </c>
      <c r="S376" t="s">
        <v>7791</v>
      </c>
      <c r="T376" t="s">
        <v>7792</v>
      </c>
      <c r="U376" t="s">
        <v>7793</v>
      </c>
      <c r="V376" t="s">
        <v>7794</v>
      </c>
      <c r="W376" t="s">
        <v>7795</v>
      </c>
      <c r="X376" t="s">
        <v>7796</v>
      </c>
      <c r="Y376" t="s">
        <v>7797</v>
      </c>
    </row>
    <row r="377" spans="1:25" x14ac:dyDescent="0.3">
      <c r="A377">
        <v>18800</v>
      </c>
      <c r="B377" t="s">
        <v>7798</v>
      </c>
      <c r="C377" t="s">
        <v>7799</v>
      </c>
      <c r="D377" t="s">
        <v>7800</v>
      </c>
      <c r="E377" t="s">
        <v>7801</v>
      </c>
      <c r="F377" t="s">
        <v>7802</v>
      </c>
      <c r="G377" t="s">
        <v>7803</v>
      </c>
      <c r="H377" t="s">
        <v>7804</v>
      </c>
      <c r="I377" t="s">
        <v>7805</v>
      </c>
      <c r="J377" t="s">
        <v>7806</v>
      </c>
      <c r="K377" t="s">
        <v>7807</v>
      </c>
      <c r="L377" t="s">
        <v>7808</v>
      </c>
      <c r="M377" t="s">
        <v>7809</v>
      </c>
      <c r="N377" t="s">
        <v>7810</v>
      </c>
      <c r="O377" t="s">
        <v>7811</v>
      </c>
      <c r="P377" t="s">
        <v>7812</v>
      </c>
      <c r="Q377" t="s">
        <v>7813</v>
      </c>
      <c r="R377" t="s">
        <v>7814</v>
      </c>
      <c r="S377" t="s">
        <v>7815</v>
      </c>
      <c r="T377" t="s">
        <v>7816</v>
      </c>
      <c r="U377" t="s">
        <v>7817</v>
      </c>
      <c r="V377" t="s">
        <v>7818</v>
      </c>
      <c r="W377" t="s">
        <v>7819</v>
      </c>
      <c r="X377" t="s">
        <v>7820</v>
      </c>
      <c r="Y377" t="s">
        <v>7821</v>
      </c>
    </row>
    <row r="378" spans="1:25" x14ac:dyDescent="0.3">
      <c r="A378">
        <v>18850</v>
      </c>
      <c r="B378" t="s">
        <v>7822</v>
      </c>
      <c r="C378" t="s">
        <v>7823</v>
      </c>
      <c r="D378" t="s">
        <v>7824</v>
      </c>
      <c r="E378" t="s">
        <v>7825</v>
      </c>
      <c r="F378" t="s">
        <v>7826</v>
      </c>
      <c r="G378" t="s">
        <v>7827</v>
      </c>
      <c r="H378" t="s">
        <v>7828</v>
      </c>
      <c r="I378" t="s">
        <v>7829</v>
      </c>
      <c r="J378" t="s">
        <v>7830</v>
      </c>
      <c r="K378" t="s">
        <v>7831</v>
      </c>
      <c r="L378" t="s">
        <v>7832</v>
      </c>
      <c r="M378" t="s">
        <v>7833</v>
      </c>
      <c r="N378" t="s">
        <v>7834</v>
      </c>
      <c r="O378" t="s">
        <v>7835</v>
      </c>
      <c r="P378" t="s">
        <v>7836</v>
      </c>
      <c r="Q378" t="s">
        <v>7837</v>
      </c>
      <c r="R378" t="s">
        <v>7838</v>
      </c>
      <c r="S378" t="s">
        <v>7839</v>
      </c>
      <c r="T378" t="s">
        <v>7840</v>
      </c>
      <c r="U378" t="s">
        <v>7841</v>
      </c>
      <c r="V378" t="s">
        <v>7842</v>
      </c>
      <c r="W378" t="s">
        <v>7843</v>
      </c>
      <c r="X378" t="s">
        <v>7844</v>
      </c>
      <c r="Y378" t="s">
        <v>7845</v>
      </c>
    </row>
    <row r="379" spans="1:25" x14ac:dyDescent="0.3">
      <c r="A379">
        <v>18900</v>
      </c>
      <c r="B379" t="s">
        <v>7846</v>
      </c>
      <c r="C379" t="s">
        <v>7847</v>
      </c>
      <c r="D379" t="s">
        <v>7848</v>
      </c>
      <c r="E379" t="s">
        <v>7849</v>
      </c>
      <c r="F379" t="s">
        <v>7850</v>
      </c>
      <c r="G379" t="s">
        <v>7851</v>
      </c>
      <c r="H379" t="s">
        <v>7852</v>
      </c>
      <c r="I379" t="s">
        <v>7853</v>
      </c>
      <c r="J379" t="s">
        <v>7854</v>
      </c>
      <c r="K379" t="s">
        <v>7855</v>
      </c>
      <c r="L379" t="s">
        <v>7856</v>
      </c>
      <c r="M379" t="s">
        <v>7857</v>
      </c>
      <c r="N379" t="s">
        <v>7858</v>
      </c>
      <c r="O379" t="s">
        <v>7859</v>
      </c>
      <c r="P379" t="s">
        <v>7860</v>
      </c>
      <c r="Q379" t="s">
        <v>7861</v>
      </c>
      <c r="R379" t="s">
        <v>7862</v>
      </c>
      <c r="S379" t="s">
        <v>7863</v>
      </c>
      <c r="T379" t="s">
        <v>7864</v>
      </c>
      <c r="U379" t="s">
        <v>7865</v>
      </c>
      <c r="V379" t="s">
        <v>7866</v>
      </c>
      <c r="W379" t="s">
        <v>7867</v>
      </c>
      <c r="X379" t="s">
        <v>7868</v>
      </c>
      <c r="Y379" t="s">
        <v>7869</v>
      </c>
    </row>
    <row r="380" spans="1:25" x14ac:dyDescent="0.3">
      <c r="A380">
        <v>18950</v>
      </c>
      <c r="B380" t="s">
        <v>7870</v>
      </c>
      <c r="C380" t="s">
        <v>7871</v>
      </c>
      <c r="D380" t="s">
        <v>7872</v>
      </c>
      <c r="E380" t="s">
        <v>7873</v>
      </c>
      <c r="F380" t="s">
        <v>7874</v>
      </c>
      <c r="G380" t="s">
        <v>7875</v>
      </c>
      <c r="H380" t="s">
        <v>7876</v>
      </c>
      <c r="I380" t="s">
        <v>7877</v>
      </c>
      <c r="J380" t="s">
        <v>7878</v>
      </c>
      <c r="K380" t="s">
        <v>7879</v>
      </c>
      <c r="L380" t="s">
        <v>7880</v>
      </c>
      <c r="M380" t="s">
        <v>7881</v>
      </c>
      <c r="N380" t="s">
        <v>7882</v>
      </c>
      <c r="O380" t="s">
        <v>7883</v>
      </c>
      <c r="P380" t="s">
        <v>7884</v>
      </c>
      <c r="Q380" t="s">
        <v>7885</v>
      </c>
      <c r="R380" t="s">
        <v>7886</v>
      </c>
      <c r="S380" t="s">
        <v>7887</v>
      </c>
      <c r="T380" t="s">
        <v>7888</v>
      </c>
      <c r="U380" t="s">
        <v>7889</v>
      </c>
      <c r="V380" t="s">
        <v>7890</v>
      </c>
      <c r="W380" t="s">
        <v>7891</v>
      </c>
      <c r="X380" t="s">
        <v>7892</v>
      </c>
      <c r="Y380" t="s">
        <v>7893</v>
      </c>
    </row>
    <row r="381" spans="1:25" x14ac:dyDescent="0.3">
      <c r="A381">
        <v>19000</v>
      </c>
      <c r="B381" t="s">
        <v>7894</v>
      </c>
      <c r="C381" t="s">
        <v>7895</v>
      </c>
      <c r="D381" t="s">
        <v>7896</v>
      </c>
      <c r="E381" t="s">
        <v>7897</v>
      </c>
      <c r="F381" t="s">
        <v>7898</v>
      </c>
      <c r="G381" t="s">
        <v>7899</v>
      </c>
      <c r="H381" t="s">
        <v>7900</v>
      </c>
      <c r="I381" t="s">
        <v>7901</v>
      </c>
      <c r="J381" t="s">
        <v>7902</v>
      </c>
      <c r="K381" t="s">
        <v>7903</v>
      </c>
      <c r="L381" t="s">
        <v>7904</v>
      </c>
      <c r="M381" t="s">
        <v>7905</v>
      </c>
      <c r="N381" t="s">
        <v>7906</v>
      </c>
      <c r="O381" t="s">
        <v>7907</v>
      </c>
      <c r="P381" t="s">
        <v>7908</v>
      </c>
      <c r="Q381" t="s">
        <v>7909</v>
      </c>
      <c r="R381" t="s">
        <v>7910</v>
      </c>
      <c r="S381" t="s">
        <v>7911</v>
      </c>
      <c r="T381" t="s">
        <v>7912</v>
      </c>
      <c r="U381" t="s">
        <v>7913</v>
      </c>
      <c r="V381" t="s">
        <v>7914</v>
      </c>
      <c r="W381" t="s">
        <v>7915</v>
      </c>
      <c r="X381" t="s">
        <v>7916</v>
      </c>
      <c r="Y381" t="s">
        <v>7917</v>
      </c>
    </row>
    <row r="382" spans="1:25" x14ac:dyDescent="0.3">
      <c r="A382">
        <v>19050</v>
      </c>
      <c r="B382" t="s">
        <v>7918</v>
      </c>
      <c r="C382" t="s">
        <v>7919</v>
      </c>
      <c r="D382" t="s">
        <v>7920</v>
      </c>
      <c r="E382" t="s">
        <v>7921</v>
      </c>
      <c r="F382" t="s">
        <v>7922</v>
      </c>
      <c r="G382" t="s">
        <v>7923</v>
      </c>
      <c r="H382" t="s">
        <v>7924</v>
      </c>
      <c r="I382" t="s">
        <v>7925</v>
      </c>
      <c r="J382" t="s">
        <v>7926</v>
      </c>
      <c r="K382" t="s">
        <v>7927</v>
      </c>
      <c r="L382" t="s">
        <v>7928</v>
      </c>
      <c r="M382" t="s">
        <v>7929</v>
      </c>
      <c r="N382" t="s">
        <v>7930</v>
      </c>
      <c r="O382" t="s">
        <v>7931</v>
      </c>
      <c r="P382" t="s">
        <v>7932</v>
      </c>
      <c r="Q382" t="s">
        <v>7933</v>
      </c>
      <c r="R382" t="s">
        <v>7934</v>
      </c>
      <c r="S382" t="s">
        <v>7935</v>
      </c>
      <c r="T382" t="s">
        <v>7936</v>
      </c>
      <c r="U382" t="s">
        <v>7937</v>
      </c>
      <c r="V382" t="s">
        <v>7938</v>
      </c>
      <c r="W382" t="s">
        <v>7939</v>
      </c>
      <c r="X382" t="s">
        <v>7940</v>
      </c>
      <c r="Y382" t="s">
        <v>7941</v>
      </c>
    </row>
    <row r="383" spans="1:25" x14ac:dyDescent="0.3">
      <c r="A383">
        <v>19100</v>
      </c>
      <c r="B383" t="s">
        <v>7942</v>
      </c>
      <c r="C383" t="s">
        <v>7943</v>
      </c>
      <c r="D383" t="s">
        <v>7944</v>
      </c>
      <c r="E383" t="s">
        <v>7945</v>
      </c>
      <c r="F383" t="s">
        <v>7946</v>
      </c>
      <c r="G383" t="s">
        <v>7947</v>
      </c>
      <c r="H383" t="s">
        <v>7948</v>
      </c>
      <c r="I383" t="s">
        <v>7949</v>
      </c>
      <c r="J383" t="s">
        <v>7950</v>
      </c>
      <c r="K383" t="s">
        <v>7951</v>
      </c>
      <c r="L383" t="s">
        <v>7952</v>
      </c>
      <c r="M383" t="s">
        <v>7953</v>
      </c>
      <c r="N383" t="s">
        <v>7954</v>
      </c>
      <c r="O383" t="s">
        <v>7955</v>
      </c>
      <c r="P383" t="s">
        <v>7956</v>
      </c>
      <c r="Q383" t="s">
        <v>7957</v>
      </c>
      <c r="R383" t="s">
        <v>7958</v>
      </c>
      <c r="S383" t="s">
        <v>7959</v>
      </c>
      <c r="T383" t="s">
        <v>7960</v>
      </c>
      <c r="U383" t="s">
        <v>7961</v>
      </c>
      <c r="V383" t="s">
        <v>7962</v>
      </c>
      <c r="W383" t="s">
        <v>7963</v>
      </c>
      <c r="X383" t="s">
        <v>7964</v>
      </c>
      <c r="Y383" t="s">
        <v>7965</v>
      </c>
    </row>
    <row r="384" spans="1:25" x14ac:dyDescent="0.3">
      <c r="A384">
        <v>19150</v>
      </c>
      <c r="B384" t="s">
        <v>7966</v>
      </c>
      <c r="C384" t="s">
        <v>7967</v>
      </c>
      <c r="D384" t="s">
        <v>7968</v>
      </c>
      <c r="E384" t="s">
        <v>7969</v>
      </c>
      <c r="F384" t="s">
        <v>7970</v>
      </c>
      <c r="G384" t="s">
        <v>7971</v>
      </c>
      <c r="H384" t="s">
        <v>7972</v>
      </c>
      <c r="I384" t="s">
        <v>7973</v>
      </c>
      <c r="J384" t="s">
        <v>7974</v>
      </c>
      <c r="K384" t="s">
        <v>7975</v>
      </c>
      <c r="L384" t="s">
        <v>7976</v>
      </c>
      <c r="M384" t="s">
        <v>7977</v>
      </c>
      <c r="N384" t="s">
        <v>7978</v>
      </c>
      <c r="O384" t="s">
        <v>7979</v>
      </c>
      <c r="P384" t="s">
        <v>7980</v>
      </c>
      <c r="Q384" t="s">
        <v>7981</v>
      </c>
      <c r="R384" t="s">
        <v>7982</v>
      </c>
      <c r="S384" t="s">
        <v>7983</v>
      </c>
      <c r="T384" t="s">
        <v>7984</v>
      </c>
      <c r="U384" t="s">
        <v>7985</v>
      </c>
      <c r="V384" t="s">
        <v>7986</v>
      </c>
      <c r="W384" t="s">
        <v>7987</v>
      </c>
      <c r="X384" t="s">
        <v>7988</v>
      </c>
      <c r="Y384" t="s">
        <v>7989</v>
      </c>
    </row>
    <row r="385" spans="1:25" x14ac:dyDescent="0.3">
      <c r="A385">
        <v>19200</v>
      </c>
      <c r="B385" t="s">
        <v>7990</v>
      </c>
      <c r="C385" t="s">
        <v>7991</v>
      </c>
      <c r="D385" t="s">
        <v>7992</v>
      </c>
      <c r="E385" t="s">
        <v>7993</v>
      </c>
      <c r="F385" t="s">
        <v>7994</v>
      </c>
      <c r="G385" t="s">
        <v>7995</v>
      </c>
      <c r="H385" t="s">
        <v>7996</v>
      </c>
      <c r="I385" t="s">
        <v>7997</v>
      </c>
      <c r="J385" t="s">
        <v>7998</v>
      </c>
      <c r="K385" t="s">
        <v>7999</v>
      </c>
      <c r="L385" t="s">
        <v>8000</v>
      </c>
      <c r="M385" t="s">
        <v>8001</v>
      </c>
      <c r="N385" t="s">
        <v>8002</v>
      </c>
      <c r="O385" t="s">
        <v>8003</v>
      </c>
      <c r="P385" t="s">
        <v>8004</v>
      </c>
      <c r="Q385" t="s">
        <v>8005</v>
      </c>
      <c r="R385" t="s">
        <v>8006</v>
      </c>
      <c r="S385" t="s">
        <v>8007</v>
      </c>
      <c r="T385" t="s">
        <v>8008</v>
      </c>
      <c r="U385" t="s">
        <v>8009</v>
      </c>
      <c r="V385" t="s">
        <v>8010</v>
      </c>
      <c r="W385" t="s">
        <v>8011</v>
      </c>
      <c r="X385" t="s">
        <v>8012</v>
      </c>
      <c r="Y385" t="s">
        <v>8013</v>
      </c>
    </row>
    <row r="386" spans="1:25" x14ac:dyDescent="0.3">
      <c r="A386">
        <v>19250</v>
      </c>
      <c r="B386" t="s">
        <v>8014</v>
      </c>
      <c r="C386" t="s">
        <v>8015</v>
      </c>
      <c r="D386" t="s">
        <v>8016</v>
      </c>
      <c r="E386" t="s">
        <v>8017</v>
      </c>
      <c r="F386" t="s">
        <v>8018</v>
      </c>
      <c r="G386" t="s">
        <v>8019</v>
      </c>
      <c r="H386" t="s">
        <v>8020</v>
      </c>
      <c r="I386" t="s">
        <v>8021</v>
      </c>
      <c r="J386" t="s">
        <v>8022</v>
      </c>
      <c r="K386" t="s">
        <v>8023</v>
      </c>
      <c r="L386" t="s">
        <v>8024</v>
      </c>
      <c r="M386" t="s">
        <v>8025</v>
      </c>
      <c r="N386" t="s">
        <v>8026</v>
      </c>
      <c r="O386" t="s">
        <v>8027</v>
      </c>
      <c r="P386" t="s">
        <v>8028</v>
      </c>
      <c r="Q386" t="s">
        <v>8029</v>
      </c>
      <c r="R386" t="s">
        <v>8030</v>
      </c>
      <c r="S386" t="s">
        <v>8031</v>
      </c>
      <c r="T386" t="s">
        <v>8032</v>
      </c>
      <c r="U386" t="s">
        <v>8033</v>
      </c>
      <c r="V386" t="s">
        <v>8034</v>
      </c>
      <c r="W386" t="s">
        <v>8035</v>
      </c>
      <c r="X386" t="s">
        <v>8036</v>
      </c>
      <c r="Y386" t="s">
        <v>8037</v>
      </c>
    </row>
    <row r="387" spans="1:25" x14ac:dyDescent="0.3">
      <c r="A387">
        <v>19300</v>
      </c>
      <c r="B387" t="s">
        <v>8038</v>
      </c>
      <c r="C387" t="s">
        <v>8039</v>
      </c>
      <c r="D387" t="s">
        <v>8040</v>
      </c>
      <c r="E387" t="s">
        <v>8041</v>
      </c>
      <c r="F387" t="s">
        <v>8042</v>
      </c>
      <c r="G387" t="s">
        <v>8043</v>
      </c>
      <c r="H387" t="s">
        <v>8044</v>
      </c>
      <c r="I387" t="s">
        <v>8045</v>
      </c>
      <c r="J387" t="s">
        <v>8046</v>
      </c>
      <c r="K387" t="s">
        <v>8047</v>
      </c>
      <c r="L387" t="s">
        <v>8048</v>
      </c>
      <c r="M387" t="s">
        <v>8049</v>
      </c>
      <c r="N387" t="s">
        <v>8050</v>
      </c>
      <c r="O387" t="s">
        <v>8051</v>
      </c>
      <c r="P387" t="s">
        <v>8052</v>
      </c>
      <c r="Q387" t="s">
        <v>8053</v>
      </c>
      <c r="R387" t="s">
        <v>8054</v>
      </c>
      <c r="S387" t="s">
        <v>8055</v>
      </c>
      <c r="T387" t="s">
        <v>8056</v>
      </c>
      <c r="U387" t="s">
        <v>8057</v>
      </c>
      <c r="V387" t="s">
        <v>8058</v>
      </c>
      <c r="W387" t="s">
        <v>8059</v>
      </c>
      <c r="X387" t="s">
        <v>8060</v>
      </c>
      <c r="Y387" t="s">
        <v>8061</v>
      </c>
    </row>
    <row r="388" spans="1:25" x14ac:dyDescent="0.3">
      <c r="A388">
        <v>19350</v>
      </c>
      <c r="B388" t="s">
        <v>8062</v>
      </c>
      <c r="C388" t="s">
        <v>8063</v>
      </c>
      <c r="D388" t="s">
        <v>8064</v>
      </c>
      <c r="E388" t="s">
        <v>8065</v>
      </c>
      <c r="F388" t="s">
        <v>8066</v>
      </c>
      <c r="G388" t="s">
        <v>8067</v>
      </c>
      <c r="H388" t="s">
        <v>8068</v>
      </c>
      <c r="I388" t="s">
        <v>8069</v>
      </c>
      <c r="J388" t="s">
        <v>8070</v>
      </c>
      <c r="K388" t="s">
        <v>8071</v>
      </c>
      <c r="L388" t="s">
        <v>8072</v>
      </c>
      <c r="M388" t="s">
        <v>8073</v>
      </c>
      <c r="N388" t="s">
        <v>8074</v>
      </c>
      <c r="O388" t="s">
        <v>8075</v>
      </c>
      <c r="P388" t="s">
        <v>8076</v>
      </c>
      <c r="Q388" t="s">
        <v>8077</v>
      </c>
      <c r="R388" t="s">
        <v>8078</v>
      </c>
      <c r="S388" t="s">
        <v>8079</v>
      </c>
      <c r="T388" t="s">
        <v>8080</v>
      </c>
      <c r="U388" t="s">
        <v>8081</v>
      </c>
      <c r="V388" t="s">
        <v>8082</v>
      </c>
      <c r="W388" t="s">
        <v>8083</v>
      </c>
      <c r="X388" t="s">
        <v>8084</v>
      </c>
      <c r="Y388" t="s">
        <v>8085</v>
      </c>
    </row>
    <row r="389" spans="1:25" x14ac:dyDescent="0.3">
      <c r="A389">
        <v>19400</v>
      </c>
      <c r="B389" t="s">
        <v>8086</v>
      </c>
      <c r="C389" t="s">
        <v>8087</v>
      </c>
      <c r="D389" t="s">
        <v>8088</v>
      </c>
      <c r="E389" t="s">
        <v>8089</v>
      </c>
      <c r="F389" t="s">
        <v>8090</v>
      </c>
      <c r="G389" t="s">
        <v>8091</v>
      </c>
      <c r="H389" t="s">
        <v>8092</v>
      </c>
      <c r="I389" t="s">
        <v>8093</v>
      </c>
      <c r="J389" t="s">
        <v>8094</v>
      </c>
      <c r="K389" t="s">
        <v>8095</v>
      </c>
      <c r="L389" t="s">
        <v>8096</v>
      </c>
      <c r="M389" t="s">
        <v>8097</v>
      </c>
      <c r="N389" t="s">
        <v>8098</v>
      </c>
      <c r="O389" t="s">
        <v>8099</v>
      </c>
      <c r="P389" t="s">
        <v>8100</v>
      </c>
      <c r="Q389" t="s">
        <v>8101</v>
      </c>
      <c r="R389" t="s">
        <v>8102</v>
      </c>
      <c r="S389" t="s">
        <v>8103</v>
      </c>
      <c r="T389" t="s">
        <v>8104</v>
      </c>
      <c r="U389" t="s">
        <v>8105</v>
      </c>
      <c r="V389" t="s">
        <v>8106</v>
      </c>
      <c r="W389" t="s">
        <v>8107</v>
      </c>
      <c r="X389" t="s">
        <v>8108</v>
      </c>
      <c r="Y389" t="s">
        <v>8109</v>
      </c>
    </row>
    <row r="390" spans="1:25" x14ac:dyDescent="0.3">
      <c r="A390">
        <v>19450</v>
      </c>
      <c r="B390" t="s">
        <v>8110</v>
      </c>
      <c r="C390" t="s">
        <v>8111</v>
      </c>
      <c r="D390" t="s">
        <v>8112</v>
      </c>
      <c r="E390" t="s">
        <v>8113</v>
      </c>
      <c r="F390" t="s">
        <v>8114</v>
      </c>
      <c r="G390" t="s">
        <v>8115</v>
      </c>
      <c r="H390" t="s">
        <v>8116</v>
      </c>
      <c r="I390" t="s">
        <v>8117</v>
      </c>
      <c r="J390" t="s">
        <v>8118</v>
      </c>
      <c r="K390" t="s">
        <v>8119</v>
      </c>
      <c r="L390" t="s">
        <v>8120</v>
      </c>
      <c r="M390" t="s">
        <v>8121</v>
      </c>
      <c r="N390" t="s">
        <v>8122</v>
      </c>
      <c r="O390" t="s">
        <v>8123</v>
      </c>
      <c r="P390" t="s">
        <v>8124</v>
      </c>
      <c r="Q390" t="s">
        <v>8125</v>
      </c>
      <c r="R390" t="s">
        <v>8126</v>
      </c>
      <c r="S390" t="s">
        <v>8127</v>
      </c>
      <c r="T390" t="s">
        <v>8128</v>
      </c>
      <c r="U390" t="s">
        <v>8129</v>
      </c>
      <c r="V390" t="s">
        <v>8130</v>
      </c>
      <c r="W390" t="s">
        <v>8131</v>
      </c>
      <c r="X390" t="s">
        <v>8132</v>
      </c>
      <c r="Y390" t="s">
        <v>8133</v>
      </c>
    </row>
    <row r="391" spans="1:25" x14ac:dyDescent="0.3">
      <c r="A391">
        <v>19500</v>
      </c>
      <c r="B391" t="s">
        <v>8134</v>
      </c>
      <c r="C391" t="s">
        <v>8135</v>
      </c>
      <c r="D391" t="s">
        <v>8136</v>
      </c>
      <c r="E391" t="s">
        <v>8137</v>
      </c>
      <c r="F391" t="s">
        <v>8138</v>
      </c>
      <c r="G391" t="s">
        <v>8139</v>
      </c>
      <c r="H391" t="s">
        <v>8140</v>
      </c>
      <c r="I391" t="s">
        <v>8141</v>
      </c>
      <c r="J391" t="s">
        <v>8142</v>
      </c>
      <c r="K391" t="s">
        <v>8143</v>
      </c>
      <c r="L391" t="s">
        <v>8144</v>
      </c>
      <c r="M391" t="s">
        <v>8145</v>
      </c>
      <c r="N391" t="s">
        <v>8146</v>
      </c>
      <c r="O391" t="s">
        <v>8147</v>
      </c>
      <c r="P391" t="s">
        <v>8148</v>
      </c>
      <c r="Q391" t="s">
        <v>8149</v>
      </c>
      <c r="R391" t="s">
        <v>8150</v>
      </c>
      <c r="S391" t="s">
        <v>8151</v>
      </c>
      <c r="T391" t="s">
        <v>8152</v>
      </c>
      <c r="U391" t="s">
        <v>8153</v>
      </c>
      <c r="V391" t="s">
        <v>8154</v>
      </c>
      <c r="W391" t="s">
        <v>8155</v>
      </c>
      <c r="X391" t="s">
        <v>8156</v>
      </c>
      <c r="Y391" t="s">
        <v>8157</v>
      </c>
    </row>
    <row r="392" spans="1:25" x14ac:dyDescent="0.3">
      <c r="A392">
        <v>19550</v>
      </c>
      <c r="B392" t="s">
        <v>8158</v>
      </c>
      <c r="C392" t="s">
        <v>8159</v>
      </c>
      <c r="D392" t="s">
        <v>8160</v>
      </c>
      <c r="E392" t="s">
        <v>8161</v>
      </c>
      <c r="F392" t="s">
        <v>8162</v>
      </c>
      <c r="G392" t="s">
        <v>8163</v>
      </c>
      <c r="H392" t="s">
        <v>8164</v>
      </c>
      <c r="I392" t="s">
        <v>8165</v>
      </c>
      <c r="J392" t="s">
        <v>8166</v>
      </c>
      <c r="K392" t="s">
        <v>8167</v>
      </c>
      <c r="L392" t="s">
        <v>8168</v>
      </c>
      <c r="M392" t="s">
        <v>8169</v>
      </c>
      <c r="N392" t="s">
        <v>8170</v>
      </c>
      <c r="O392" t="s">
        <v>8171</v>
      </c>
      <c r="P392" t="s">
        <v>8172</v>
      </c>
      <c r="Q392" t="s">
        <v>8173</v>
      </c>
      <c r="R392" t="s">
        <v>8174</v>
      </c>
      <c r="S392" t="s">
        <v>8175</v>
      </c>
      <c r="T392" t="s">
        <v>8176</v>
      </c>
      <c r="U392" t="s">
        <v>8177</v>
      </c>
      <c r="V392" t="s">
        <v>8178</v>
      </c>
      <c r="W392" t="s">
        <v>8179</v>
      </c>
      <c r="X392" t="s">
        <v>8180</v>
      </c>
      <c r="Y392" t="s">
        <v>8181</v>
      </c>
    </row>
    <row r="393" spans="1:25" x14ac:dyDescent="0.3">
      <c r="A393">
        <v>19600</v>
      </c>
      <c r="B393" t="s">
        <v>8182</v>
      </c>
      <c r="C393" t="s">
        <v>8183</v>
      </c>
      <c r="D393" t="s">
        <v>8184</v>
      </c>
      <c r="E393" t="s">
        <v>8185</v>
      </c>
      <c r="F393" t="s">
        <v>8186</v>
      </c>
      <c r="G393" t="s">
        <v>8187</v>
      </c>
      <c r="H393" t="s">
        <v>8188</v>
      </c>
      <c r="I393" t="s">
        <v>8189</v>
      </c>
      <c r="J393" t="s">
        <v>8190</v>
      </c>
      <c r="K393" t="s">
        <v>8191</v>
      </c>
      <c r="L393" t="s">
        <v>8192</v>
      </c>
      <c r="M393" t="s">
        <v>8193</v>
      </c>
      <c r="N393" t="s">
        <v>8194</v>
      </c>
      <c r="O393" t="s">
        <v>8195</v>
      </c>
      <c r="P393" t="s">
        <v>8196</v>
      </c>
      <c r="Q393" t="s">
        <v>8197</v>
      </c>
      <c r="R393" t="s">
        <v>8198</v>
      </c>
      <c r="S393" t="s">
        <v>8199</v>
      </c>
      <c r="T393" t="s">
        <v>8200</v>
      </c>
      <c r="U393" t="s">
        <v>8201</v>
      </c>
      <c r="V393" t="s">
        <v>8202</v>
      </c>
      <c r="W393" t="s">
        <v>8203</v>
      </c>
      <c r="X393" t="s">
        <v>8204</v>
      </c>
      <c r="Y393" t="s">
        <v>8205</v>
      </c>
    </row>
    <row r="394" spans="1:25" x14ac:dyDescent="0.3">
      <c r="A394">
        <v>19650</v>
      </c>
      <c r="B394" t="s">
        <v>8206</v>
      </c>
      <c r="C394" t="s">
        <v>8207</v>
      </c>
      <c r="D394" t="s">
        <v>8208</v>
      </c>
      <c r="E394" t="s">
        <v>8209</v>
      </c>
      <c r="F394" t="s">
        <v>8210</v>
      </c>
      <c r="G394" t="s">
        <v>8211</v>
      </c>
      <c r="H394" t="s">
        <v>8212</v>
      </c>
      <c r="I394" t="s">
        <v>8213</v>
      </c>
      <c r="J394" t="s">
        <v>8214</v>
      </c>
      <c r="K394" t="s">
        <v>8215</v>
      </c>
      <c r="L394" t="s">
        <v>8216</v>
      </c>
      <c r="M394" t="s">
        <v>8217</v>
      </c>
      <c r="N394" t="s">
        <v>8218</v>
      </c>
      <c r="O394" t="s">
        <v>8219</v>
      </c>
      <c r="P394" t="s">
        <v>8220</v>
      </c>
      <c r="Q394" t="s">
        <v>8221</v>
      </c>
      <c r="R394" t="s">
        <v>8222</v>
      </c>
      <c r="S394" t="s">
        <v>8223</v>
      </c>
      <c r="T394" t="s">
        <v>8224</v>
      </c>
      <c r="U394" t="s">
        <v>8225</v>
      </c>
      <c r="V394" t="s">
        <v>8226</v>
      </c>
      <c r="W394" t="s">
        <v>8227</v>
      </c>
      <c r="X394" t="s">
        <v>8228</v>
      </c>
      <c r="Y394" t="s">
        <v>8229</v>
      </c>
    </row>
    <row r="395" spans="1:25" x14ac:dyDescent="0.3">
      <c r="A395">
        <v>19700</v>
      </c>
      <c r="B395" t="s">
        <v>8230</v>
      </c>
      <c r="C395" t="s">
        <v>8231</v>
      </c>
      <c r="D395" t="s">
        <v>8232</v>
      </c>
      <c r="E395" t="s">
        <v>8233</v>
      </c>
      <c r="F395" t="s">
        <v>8234</v>
      </c>
      <c r="G395" t="s">
        <v>8235</v>
      </c>
      <c r="H395" t="s">
        <v>8236</v>
      </c>
      <c r="I395" t="s">
        <v>8237</v>
      </c>
      <c r="J395" t="s">
        <v>8238</v>
      </c>
      <c r="K395" t="s">
        <v>8239</v>
      </c>
      <c r="L395" t="s">
        <v>8240</v>
      </c>
      <c r="M395" t="s">
        <v>8241</v>
      </c>
      <c r="N395" t="s">
        <v>8242</v>
      </c>
      <c r="O395" t="s">
        <v>8243</v>
      </c>
      <c r="P395" t="s">
        <v>8244</v>
      </c>
      <c r="Q395" t="s">
        <v>8245</v>
      </c>
      <c r="R395" t="s">
        <v>8246</v>
      </c>
      <c r="S395" t="s">
        <v>8247</v>
      </c>
      <c r="T395" t="s">
        <v>8248</v>
      </c>
      <c r="U395" t="s">
        <v>8249</v>
      </c>
      <c r="V395" t="s">
        <v>8250</v>
      </c>
      <c r="W395" t="s">
        <v>8251</v>
      </c>
      <c r="X395" t="s">
        <v>8252</v>
      </c>
      <c r="Y395" t="s">
        <v>8253</v>
      </c>
    </row>
    <row r="396" spans="1:25" x14ac:dyDescent="0.3">
      <c r="A396">
        <v>19750</v>
      </c>
      <c r="B396" t="s">
        <v>8254</v>
      </c>
      <c r="C396" t="s">
        <v>8255</v>
      </c>
      <c r="D396" t="s">
        <v>8256</v>
      </c>
      <c r="E396" t="s">
        <v>8257</v>
      </c>
      <c r="F396" t="s">
        <v>8258</v>
      </c>
      <c r="G396" t="s">
        <v>8259</v>
      </c>
      <c r="H396" t="s">
        <v>8260</v>
      </c>
      <c r="I396" t="s">
        <v>8261</v>
      </c>
      <c r="J396" t="s">
        <v>8262</v>
      </c>
      <c r="K396" t="s">
        <v>8263</v>
      </c>
      <c r="L396" t="s">
        <v>8264</v>
      </c>
      <c r="M396" t="s">
        <v>8265</v>
      </c>
      <c r="N396" t="s">
        <v>8266</v>
      </c>
      <c r="O396" t="s">
        <v>8267</v>
      </c>
      <c r="P396" t="s">
        <v>8268</v>
      </c>
      <c r="Q396" t="s">
        <v>8269</v>
      </c>
      <c r="R396" t="s">
        <v>8270</v>
      </c>
      <c r="S396" t="s">
        <v>8271</v>
      </c>
      <c r="T396" t="s">
        <v>8272</v>
      </c>
      <c r="U396" t="s">
        <v>8273</v>
      </c>
      <c r="V396" t="s">
        <v>8274</v>
      </c>
      <c r="W396" t="s">
        <v>8275</v>
      </c>
      <c r="X396" t="s">
        <v>8276</v>
      </c>
      <c r="Y396" t="s">
        <v>8277</v>
      </c>
    </row>
    <row r="397" spans="1:25" x14ac:dyDescent="0.3">
      <c r="A397">
        <v>19800</v>
      </c>
      <c r="B397" t="s">
        <v>8278</v>
      </c>
      <c r="C397" t="s">
        <v>8279</v>
      </c>
      <c r="D397" t="s">
        <v>8280</v>
      </c>
      <c r="E397" t="s">
        <v>8281</v>
      </c>
      <c r="F397" t="s">
        <v>8282</v>
      </c>
      <c r="G397" t="s">
        <v>8283</v>
      </c>
      <c r="H397" t="s">
        <v>8284</v>
      </c>
      <c r="I397" t="s">
        <v>8285</v>
      </c>
      <c r="J397" t="s">
        <v>8286</v>
      </c>
      <c r="K397" t="s">
        <v>8287</v>
      </c>
      <c r="L397" t="s">
        <v>8288</v>
      </c>
      <c r="M397" t="s">
        <v>8289</v>
      </c>
      <c r="N397" t="s">
        <v>8290</v>
      </c>
      <c r="O397" t="s">
        <v>8291</v>
      </c>
      <c r="P397" t="s">
        <v>8292</v>
      </c>
      <c r="Q397" t="s">
        <v>8293</v>
      </c>
      <c r="R397" t="s">
        <v>8294</v>
      </c>
      <c r="S397" t="s">
        <v>8295</v>
      </c>
      <c r="T397" t="s">
        <v>8296</v>
      </c>
      <c r="U397" t="s">
        <v>8297</v>
      </c>
      <c r="V397" t="s">
        <v>8298</v>
      </c>
      <c r="W397" t="s">
        <v>8299</v>
      </c>
      <c r="X397" t="s">
        <v>8300</v>
      </c>
      <c r="Y397" t="s">
        <v>8301</v>
      </c>
    </row>
    <row r="398" spans="1:25" x14ac:dyDescent="0.3">
      <c r="A398">
        <v>19850</v>
      </c>
      <c r="B398" t="s">
        <v>8302</v>
      </c>
      <c r="C398" t="s">
        <v>8303</v>
      </c>
      <c r="D398" t="s">
        <v>8304</v>
      </c>
      <c r="E398" t="s">
        <v>8305</v>
      </c>
      <c r="F398" t="s">
        <v>8306</v>
      </c>
      <c r="G398" t="s">
        <v>8307</v>
      </c>
      <c r="H398" t="s">
        <v>8308</v>
      </c>
      <c r="I398" t="s">
        <v>8309</v>
      </c>
      <c r="J398" t="s">
        <v>8310</v>
      </c>
      <c r="K398" t="s">
        <v>8311</v>
      </c>
      <c r="L398" t="s">
        <v>8312</v>
      </c>
      <c r="M398" t="s">
        <v>8313</v>
      </c>
      <c r="N398" t="s">
        <v>8314</v>
      </c>
      <c r="O398" t="s">
        <v>8315</v>
      </c>
      <c r="P398" t="s">
        <v>8316</v>
      </c>
      <c r="Q398" t="s">
        <v>8317</v>
      </c>
      <c r="R398" t="s">
        <v>8318</v>
      </c>
      <c r="S398" t="s">
        <v>8319</v>
      </c>
      <c r="T398" t="s">
        <v>8320</v>
      </c>
      <c r="U398" t="s">
        <v>8321</v>
      </c>
      <c r="V398" t="s">
        <v>8322</v>
      </c>
      <c r="W398" t="s">
        <v>8323</v>
      </c>
      <c r="X398" t="s">
        <v>8324</v>
      </c>
      <c r="Y398" t="s">
        <v>8325</v>
      </c>
    </row>
    <row r="399" spans="1:25" x14ac:dyDescent="0.3">
      <c r="A399">
        <v>19900</v>
      </c>
      <c r="B399" t="s">
        <v>8326</v>
      </c>
      <c r="C399" t="s">
        <v>8327</v>
      </c>
      <c r="D399" t="s">
        <v>8328</v>
      </c>
      <c r="E399" t="s">
        <v>8329</v>
      </c>
      <c r="F399" t="s">
        <v>8330</v>
      </c>
      <c r="G399" t="s">
        <v>8331</v>
      </c>
      <c r="H399" t="s">
        <v>8332</v>
      </c>
      <c r="I399" t="s">
        <v>8333</v>
      </c>
      <c r="J399" t="s">
        <v>8334</v>
      </c>
      <c r="K399" t="s">
        <v>8335</v>
      </c>
      <c r="L399" t="s">
        <v>8336</v>
      </c>
      <c r="M399" t="s">
        <v>8337</v>
      </c>
      <c r="N399" t="s">
        <v>8338</v>
      </c>
      <c r="O399" t="s">
        <v>8339</v>
      </c>
      <c r="P399" t="s">
        <v>8340</v>
      </c>
      <c r="Q399" t="s">
        <v>8341</v>
      </c>
      <c r="R399" t="s">
        <v>8342</v>
      </c>
      <c r="S399" t="s">
        <v>8343</v>
      </c>
      <c r="T399" t="s">
        <v>8344</v>
      </c>
      <c r="U399" t="s">
        <v>8345</v>
      </c>
      <c r="V399" t="s">
        <v>8346</v>
      </c>
      <c r="W399" t="s">
        <v>8347</v>
      </c>
      <c r="X399" t="s">
        <v>8348</v>
      </c>
      <c r="Y399" t="s">
        <v>8349</v>
      </c>
    </row>
    <row r="400" spans="1:25" x14ac:dyDescent="0.3">
      <c r="A400">
        <v>19950</v>
      </c>
      <c r="B400" t="s">
        <v>8350</v>
      </c>
      <c r="C400" t="s">
        <v>8351</v>
      </c>
      <c r="D400" t="s">
        <v>8352</v>
      </c>
      <c r="E400" t="s">
        <v>8353</v>
      </c>
      <c r="F400" t="s">
        <v>8354</v>
      </c>
      <c r="G400" t="s">
        <v>8355</v>
      </c>
      <c r="H400" t="s">
        <v>8356</v>
      </c>
      <c r="I400" t="s">
        <v>8357</v>
      </c>
      <c r="J400" t="s">
        <v>8358</v>
      </c>
      <c r="K400" t="s">
        <v>8359</v>
      </c>
      <c r="L400" t="s">
        <v>8360</v>
      </c>
      <c r="M400" t="s">
        <v>8361</v>
      </c>
      <c r="N400" t="s">
        <v>8362</v>
      </c>
      <c r="O400" t="s">
        <v>8363</v>
      </c>
      <c r="P400" t="s">
        <v>8364</v>
      </c>
      <c r="Q400" t="s">
        <v>8365</v>
      </c>
      <c r="R400" t="s">
        <v>8366</v>
      </c>
      <c r="S400" t="s">
        <v>8367</v>
      </c>
      <c r="T400" t="s">
        <v>8368</v>
      </c>
      <c r="U400" t="s">
        <v>8369</v>
      </c>
      <c r="V400" t="s">
        <v>8370</v>
      </c>
      <c r="W400" t="s">
        <v>8371</v>
      </c>
      <c r="X400" t="s">
        <v>8372</v>
      </c>
      <c r="Y400" t="s">
        <v>8373</v>
      </c>
    </row>
    <row r="401" spans="1:25" x14ac:dyDescent="0.3">
      <c r="A401">
        <v>20000</v>
      </c>
      <c r="B401" t="s">
        <v>8374</v>
      </c>
      <c r="C401" t="s">
        <v>8375</v>
      </c>
      <c r="D401" t="s">
        <v>8376</v>
      </c>
      <c r="E401" t="s">
        <v>8377</v>
      </c>
      <c r="F401" t="s">
        <v>8378</v>
      </c>
      <c r="G401" t="s">
        <v>8379</v>
      </c>
      <c r="H401" t="s">
        <v>8380</v>
      </c>
      <c r="I401" t="s">
        <v>8381</v>
      </c>
      <c r="J401" t="s">
        <v>8382</v>
      </c>
      <c r="K401" t="s">
        <v>8383</v>
      </c>
      <c r="L401" t="s">
        <v>8384</v>
      </c>
      <c r="M401" t="s">
        <v>8385</v>
      </c>
      <c r="N401" t="s">
        <v>8386</v>
      </c>
      <c r="O401" t="s">
        <v>8387</v>
      </c>
      <c r="P401" t="s">
        <v>8388</v>
      </c>
      <c r="Q401" t="s">
        <v>8389</v>
      </c>
      <c r="R401" t="s">
        <v>8390</v>
      </c>
      <c r="S401" t="s">
        <v>8391</v>
      </c>
      <c r="T401" t="s">
        <v>8392</v>
      </c>
      <c r="U401" t="s">
        <v>8393</v>
      </c>
      <c r="V401" t="s">
        <v>8394</v>
      </c>
      <c r="W401" t="s">
        <v>8395</v>
      </c>
      <c r="X401" t="s">
        <v>8396</v>
      </c>
      <c r="Y401" t="s">
        <v>8397</v>
      </c>
    </row>
    <row r="402" spans="1:25" x14ac:dyDescent="0.3">
      <c r="A402">
        <v>20050</v>
      </c>
      <c r="B402" t="s">
        <v>8398</v>
      </c>
      <c r="C402" t="s">
        <v>8399</v>
      </c>
      <c r="D402" t="s">
        <v>8400</v>
      </c>
      <c r="E402" t="s">
        <v>8401</v>
      </c>
      <c r="F402" t="s">
        <v>8402</v>
      </c>
      <c r="G402" t="s">
        <v>8403</v>
      </c>
      <c r="H402" t="s">
        <v>8404</v>
      </c>
      <c r="I402" t="s">
        <v>8405</v>
      </c>
      <c r="J402" t="s">
        <v>8406</v>
      </c>
      <c r="K402" t="s">
        <v>8407</v>
      </c>
      <c r="L402" t="s">
        <v>8408</v>
      </c>
      <c r="M402" t="s">
        <v>8409</v>
      </c>
      <c r="N402" t="s">
        <v>8410</v>
      </c>
      <c r="O402" t="s">
        <v>8411</v>
      </c>
      <c r="P402" t="s">
        <v>8412</v>
      </c>
      <c r="Q402" t="s">
        <v>8413</v>
      </c>
      <c r="R402" t="s">
        <v>8414</v>
      </c>
      <c r="S402" t="s">
        <v>8415</v>
      </c>
      <c r="T402" t="s">
        <v>8416</v>
      </c>
      <c r="U402" t="s">
        <v>8417</v>
      </c>
      <c r="V402" t="s">
        <v>8418</v>
      </c>
      <c r="W402" t="s">
        <v>8419</v>
      </c>
      <c r="X402" t="s">
        <v>8420</v>
      </c>
      <c r="Y402" t="s">
        <v>8421</v>
      </c>
    </row>
    <row r="403" spans="1:25" x14ac:dyDescent="0.3">
      <c r="A403">
        <v>20100</v>
      </c>
      <c r="B403" t="s">
        <v>8422</v>
      </c>
      <c r="C403" t="s">
        <v>8423</v>
      </c>
      <c r="D403" t="s">
        <v>8424</v>
      </c>
      <c r="E403" t="s">
        <v>8425</v>
      </c>
      <c r="F403" t="s">
        <v>8426</v>
      </c>
      <c r="G403" t="s">
        <v>8427</v>
      </c>
      <c r="H403" t="s">
        <v>8428</v>
      </c>
      <c r="I403" t="s">
        <v>8429</v>
      </c>
      <c r="J403" t="s">
        <v>8430</v>
      </c>
      <c r="K403" t="s">
        <v>8431</v>
      </c>
      <c r="L403" t="s">
        <v>8432</v>
      </c>
      <c r="M403" t="s">
        <v>8433</v>
      </c>
      <c r="N403" t="s">
        <v>8434</v>
      </c>
      <c r="O403" t="s">
        <v>8435</v>
      </c>
      <c r="P403" t="s">
        <v>8436</v>
      </c>
      <c r="Q403" t="s">
        <v>8437</v>
      </c>
      <c r="R403" t="s">
        <v>8438</v>
      </c>
      <c r="S403" t="s">
        <v>8439</v>
      </c>
      <c r="T403" t="s">
        <v>8440</v>
      </c>
      <c r="U403" t="s">
        <v>8441</v>
      </c>
      <c r="V403" t="s">
        <v>8442</v>
      </c>
      <c r="W403" t="s">
        <v>8443</v>
      </c>
      <c r="X403" t="s">
        <v>8444</v>
      </c>
      <c r="Y403" t="s">
        <v>8445</v>
      </c>
    </row>
    <row r="404" spans="1:25" x14ac:dyDescent="0.3">
      <c r="A404">
        <v>20150</v>
      </c>
      <c r="B404" t="s">
        <v>8446</v>
      </c>
      <c r="C404" t="s">
        <v>8447</v>
      </c>
      <c r="D404" t="s">
        <v>8448</v>
      </c>
      <c r="E404" t="s">
        <v>8449</v>
      </c>
      <c r="F404" t="s">
        <v>8450</v>
      </c>
      <c r="G404" t="s">
        <v>8451</v>
      </c>
      <c r="H404" t="s">
        <v>8452</v>
      </c>
      <c r="I404" t="s">
        <v>8453</v>
      </c>
      <c r="J404" t="s">
        <v>8454</v>
      </c>
      <c r="K404" t="s">
        <v>8455</v>
      </c>
      <c r="L404" t="s">
        <v>8456</v>
      </c>
      <c r="M404" t="s">
        <v>8457</v>
      </c>
      <c r="N404" t="s">
        <v>8458</v>
      </c>
      <c r="O404" t="s">
        <v>8459</v>
      </c>
      <c r="P404" t="s">
        <v>8460</v>
      </c>
      <c r="Q404" t="s">
        <v>8461</v>
      </c>
      <c r="R404" t="s">
        <v>8462</v>
      </c>
      <c r="S404" t="s">
        <v>8463</v>
      </c>
      <c r="T404" t="s">
        <v>8464</v>
      </c>
      <c r="U404" t="s">
        <v>8465</v>
      </c>
      <c r="V404" t="s">
        <v>8466</v>
      </c>
      <c r="W404" t="s">
        <v>8467</v>
      </c>
      <c r="X404" t="s">
        <v>8468</v>
      </c>
      <c r="Y404" t="s">
        <v>8469</v>
      </c>
    </row>
    <row r="405" spans="1:25" x14ac:dyDescent="0.3">
      <c r="A405">
        <v>20200</v>
      </c>
      <c r="B405" t="s">
        <v>8470</v>
      </c>
      <c r="C405" t="s">
        <v>8471</v>
      </c>
      <c r="D405" t="s">
        <v>8472</v>
      </c>
      <c r="E405" t="s">
        <v>8473</v>
      </c>
      <c r="F405" t="s">
        <v>8474</v>
      </c>
      <c r="G405" t="s">
        <v>8475</v>
      </c>
      <c r="H405" t="s">
        <v>8476</v>
      </c>
      <c r="I405" t="s">
        <v>8477</v>
      </c>
      <c r="J405" t="s">
        <v>8478</v>
      </c>
      <c r="K405" t="s">
        <v>8479</v>
      </c>
      <c r="L405" t="s">
        <v>8480</v>
      </c>
      <c r="M405" t="s">
        <v>8481</v>
      </c>
      <c r="N405" t="s">
        <v>8482</v>
      </c>
      <c r="O405" t="s">
        <v>8483</v>
      </c>
      <c r="P405" t="s">
        <v>8484</v>
      </c>
      <c r="Q405" t="s">
        <v>8485</v>
      </c>
      <c r="R405" t="s">
        <v>8486</v>
      </c>
      <c r="S405" t="s">
        <v>8487</v>
      </c>
      <c r="T405" t="s">
        <v>8488</v>
      </c>
      <c r="U405" t="s">
        <v>8489</v>
      </c>
      <c r="V405" t="s">
        <v>8490</v>
      </c>
      <c r="W405" t="s">
        <v>8491</v>
      </c>
      <c r="X405" t="s">
        <v>8492</v>
      </c>
      <c r="Y405" t="s">
        <v>8493</v>
      </c>
    </row>
    <row r="406" spans="1:25" x14ac:dyDescent="0.3">
      <c r="A406">
        <v>20250</v>
      </c>
      <c r="B406" t="s">
        <v>8494</v>
      </c>
      <c r="C406" t="s">
        <v>8495</v>
      </c>
      <c r="D406" t="s">
        <v>8496</v>
      </c>
      <c r="E406" t="s">
        <v>8497</v>
      </c>
      <c r="F406" t="s">
        <v>8498</v>
      </c>
      <c r="G406" t="s">
        <v>8499</v>
      </c>
      <c r="H406" t="s">
        <v>8500</v>
      </c>
      <c r="I406" t="s">
        <v>8501</v>
      </c>
      <c r="J406" t="s">
        <v>8502</v>
      </c>
      <c r="K406" t="s">
        <v>8503</v>
      </c>
      <c r="L406" t="s">
        <v>8504</v>
      </c>
      <c r="M406" t="s">
        <v>8505</v>
      </c>
      <c r="N406" t="s">
        <v>8506</v>
      </c>
      <c r="O406" t="s">
        <v>8507</v>
      </c>
      <c r="P406" t="s">
        <v>8508</v>
      </c>
      <c r="Q406" t="s">
        <v>8509</v>
      </c>
      <c r="R406" t="s">
        <v>8510</v>
      </c>
      <c r="S406" t="s">
        <v>8511</v>
      </c>
      <c r="T406" t="s">
        <v>8512</v>
      </c>
      <c r="U406" t="s">
        <v>8513</v>
      </c>
      <c r="V406" t="s">
        <v>8514</v>
      </c>
      <c r="W406" t="s">
        <v>8515</v>
      </c>
      <c r="X406" t="s">
        <v>8516</v>
      </c>
      <c r="Y406" t="s">
        <v>8517</v>
      </c>
    </row>
    <row r="407" spans="1:25" x14ac:dyDescent="0.3">
      <c r="A407">
        <v>20300</v>
      </c>
      <c r="B407" t="s">
        <v>8518</v>
      </c>
      <c r="C407" t="s">
        <v>8519</v>
      </c>
      <c r="D407" t="s">
        <v>8520</v>
      </c>
      <c r="E407" t="s">
        <v>8521</v>
      </c>
      <c r="F407" t="s">
        <v>8522</v>
      </c>
      <c r="G407" t="s">
        <v>8523</v>
      </c>
      <c r="H407" t="s">
        <v>8524</v>
      </c>
      <c r="I407" t="s">
        <v>8525</v>
      </c>
      <c r="J407" t="s">
        <v>8526</v>
      </c>
      <c r="K407" t="s">
        <v>8527</v>
      </c>
      <c r="L407" t="s">
        <v>8528</v>
      </c>
      <c r="M407" t="s">
        <v>8529</v>
      </c>
      <c r="N407" t="s">
        <v>8530</v>
      </c>
      <c r="O407" t="s">
        <v>8531</v>
      </c>
      <c r="P407" t="s">
        <v>8532</v>
      </c>
      <c r="Q407" t="s">
        <v>8533</v>
      </c>
      <c r="R407" t="s">
        <v>8534</v>
      </c>
      <c r="S407" t="s">
        <v>8535</v>
      </c>
      <c r="T407" t="s">
        <v>8536</v>
      </c>
      <c r="U407" t="s">
        <v>8537</v>
      </c>
      <c r="V407" t="s">
        <v>8538</v>
      </c>
      <c r="W407" t="s">
        <v>8539</v>
      </c>
      <c r="X407" t="s">
        <v>8540</v>
      </c>
      <c r="Y407" t="s">
        <v>8541</v>
      </c>
    </row>
    <row r="408" spans="1:25" x14ac:dyDescent="0.3">
      <c r="A408">
        <v>20350</v>
      </c>
      <c r="B408" t="s">
        <v>8542</v>
      </c>
      <c r="C408" t="s">
        <v>8543</v>
      </c>
      <c r="D408" t="s">
        <v>8544</v>
      </c>
      <c r="E408" t="s">
        <v>8545</v>
      </c>
      <c r="F408" t="s">
        <v>8546</v>
      </c>
      <c r="G408" t="s">
        <v>8547</v>
      </c>
      <c r="H408" t="s">
        <v>8548</v>
      </c>
      <c r="I408" t="s">
        <v>8549</v>
      </c>
      <c r="J408" t="s">
        <v>8550</v>
      </c>
      <c r="K408" t="s">
        <v>8551</v>
      </c>
      <c r="L408" t="s">
        <v>8552</v>
      </c>
      <c r="M408" t="s">
        <v>8553</v>
      </c>
      <c r="N408" t="s">
        <v>8554</v>
      </c>
      <c r="O408" t="s">
        <v>8555</v>
      </c>
      <c r="P408" t="s">
        <v>8556</v>
      </c>
      <c r="Q408" t="s">
        <v>8557</v>
      </c>
      <c r="R408" t="s">
        <v>8558</v>
      </c>
      <c r="S408" t="s">
        <v>8559</v>
      </c>
      <c r="T408" t="s">
        <v>8560</v>
      </c>
      <c r="U408" t="s">
        <v>8561</v>
      </c>
      <c r="V408" t="s">
        <v>8562</v>
      </c>
      <c r="W408" t="s">
        <v>8563</v>
      </c>
      <c r="X408" t="s">
        <v>8564</v>
      </c>
      <c r="Y408" t="s">
        <v>8565</v>
      </c>
    </row>
    <row r="409" spans="1:25" x14ac:dyDescent="0.3">
      <c r="A409">
        <v>20400</v>
      </c>
      <c r="B409" t="s">
        <v>8566</v>
      </c>
      <c r="C409" t="s">
        <v>8567</v>
      </c>
      <c r="D409" t="s">
        <v>8568</v>
      </c>
      <c r="E409" t="s">
        <v>8569</v>
      </c>
      <c r="F409" t="s">
        <v>8570</v>
      </c>
      <c r="G409" t="s">
        <v>8571</v>
      </c>
      <c r="H409" t="s">
        <v>8572</v>
      </c>
      <c r="I409" t="s">
        <v>8573</v>
      </c>
      <c r="J409" t="s">
        <v>8574</v>
      </c>
      <c r="K409" t="s">
        <v>8575</v>
      </c>
      <c r="L409" t="s">
        <v>8576</v>
      </c>
      <c r="M409" t="s">
        <v>8577</v>
      </c>
      <c r="N409" t="s">
        <v>8578</v>
      </c>
      <c r="O409" t="s">
        <v>8579</v>
      </c>
      <c r="P409" t="s">
        <v>8580</v>
      </c>
      <c r="Q409" t="s">
        <v>8581</v>
      </c>
      <c r="R409" t="s">
        <v>8582</v>
      </c>
      <c r="S409" t="s">
        <v>8583</v>
      </c>
      <c r="T409" t="s">
        <v>8584</v>
      </c>
      <c r="U409" t="s">
        <v>8585</v>
      </c>
      <c r="V409" t="s">
        <v>8586</v>
      </c>
      <c r="W409" t="s">
        <v>8587</v>
      </c>
      <c r="X409" t="s">
        <v>8588</v>
      </c>
      <c r="Y409" t="s">
        <v>8589</v>
      </c>
    </row>
    <row r="410" spans="1:25" x14ac:dyDescent="0.3">
      <c r="A410">
        <v>20450</v>
      </c>
      <c r="B410" t="s">
        <v>8590</v>
      </c>
      <c r="C410" t="s">
        <v>8591</v>
      </c>
      <c r="D410" t="s">
        <v>8592</v>
      </c>
      <c r="E410" t="s">
        <v>8593</v>
      </c>
      <c r="F410" t="s">
        <v>8594</v>
      </c>
      <c r="G410" t="s">
        <v>8595</v>
      </c>
      <c r="H410" t="s">
        <v>8596</v>
      </c>
      <c r="I410" t="s">
        <v>8597</v>
      </c>
      <c r="J410" t="s">
        <v>8598</v>
      </c>
      <c r="K410" t="s">
        <v>8599</v>
      </c>
      <c r="L410" t="s">
        <v>8600</v>
      </c>
      <c r="M410" t="s">
        <v>8601</v>
      </c>
      <c r="N410" t="s">
        <v>8602</v>
      </c>
      <c r="O410" t="s">
        <v>8603</v>
      </c>
      <c r="P410" t="s">
        <v>8604</v>
      </c>
      <c r="Q410" t="s">
        <v>8605</v>
      </c>
      <c r="R410" t="s">
        <v>8606</v>
      </c>
      <c r="S410" t="s">
        <v>8607</v>
      </c>
      <c r="T410" t="s">
        <v>8608</v>
      </c>
      <c r="U410" t="s">
        <v>8609</v>
      </c>
      <c r="V410" t="s">
        <v>8610</v>
      </c>
      <c r="W410" t="s">
        <v>8611</v>
      </c>
      <c r="X410" t="s">
        <v>8612</v>
      </c>
      <c r="Y410" t="s">
        <v>8613</v>
      </c>
    </row>
    <row r="411" spans="1:25" x14ac:dyDescent="0.3">
      <c r="A411">
        <v>20500</v>
      </c>
      <c r="B411" t="s">
        <v>8614</v>
      </c>
      <c r="C411" t="s">
        <v>8615</v>
      </c>
      <c r="D411" t="s">
        <v>8616</v>
      </c>
      <c r="E411" t="s">
        <v>8617</v>
      </c>
      <c r="F411" t="s">
        <v>8618</v>
      </c>
      <c r="G411" t="s">
        <v>8619</v>
      </c>
      <c r="H411" t="s">
        <v>8620</v>
      </c>
      <c r="I411" t="s">
        <v>8621</v>
      </c>
      <c r="J411" t="s">
        <v>8622</v>
      </c>
      <c r="K411" t="s">
        <v>8623</v>
      </c>
      <c r="L411" t="s">
        <v>8624</v>
      </c>
      <c r="M411" t="s">
        <v>8625</v>
      </c>
      <c r="N411" t="s">
        <v>8626</v>
      </c>
      <c r="O411" t="s">
        <v>8627</v>
      </c>
      <c r="P411" t="s">
        <v>8628</v>
      </c>
      <c r="Q411" t="s">
        <v>8629</v>
      </c>
      <c r="R411" t="s">
        <v>8630</v>
      </c>
      <c r="S411" t="s">
        <v>8631</v>
      </c>
      <c r="T411" t="s">
        <v>8632</v>
      </c>
      <c r="U411" t="s">
        <v>8633</v>
      </c>
      <c r="V411" t="s">
        <v>8634</v>
      </c>
      <c r="W411" t="s">
        <v>8635</v>
      </c>
      <c r="X411" t="s">
        <v>8636</v>
      </c>
      <c r="Y411" t="s">
        <v>8637</v>
      </c>
    </row>
    <row r="412" spans="1:25" x14ac:dyDescent="0.3">
      <c r="A412">
        <v>20550</v>
      </c>
      <c r="B412" t="s">
        <v>8638</v>
      </c>
      <c r="C412" t="s">
        <v>8639</v>
      </c>
      <c r="D412" t="s">
        <v>8640</v>
      </c>
      <c r="E412" t="s">
        <v>8641</v>
      </c>
      <c r="F412" t="s">
        <v>8642</v>
      </c>
      <c r="G412" t="s">
        <v>8643</v>
      </c>
      <c r="H412" t="s">
        <v>8644</v>
      </c>
      <c r="I412" t="s">
        <v>8645</v>
      </c>
      <c r="J412" t="s">
        <v>8646</v>
      </c>
      <c r="K412" t="s">
        <v>8647</v>
      </c>
      <c r="L412" t="s">
        <v>8648</v>
      </c>
      <c r="M412" t="s">
        <v>8649</v>
      </c>
      <c r="N412" t="s">
        <v>8650</v>
      </c>
      <c r="O412" t="s">
        <v>8651</v>
      </c>
      <c r="P412" t="s">
        <v>8652</v>
      </c>
      <c r="Q412" t="s">
        <v>8653</v>
      </c>
      <c r="R412" t="s">
        <v>8654</v>
      </c>
      <c r="S412" t="s">
        <v>8655</v>
      </c>
      <c r="T412" t="s">
        <v>8656</v>
      </c>
      <c r="U412" t="s">
        <v>8657</v>
      </c>
      <c r="V412" t="s">
        <v>8658</v>
      </c>
      <c r="W412" t="s">
        <v>8659</v>
      </c>
      <c r="X412" t="s">
        <v>8660</v>
      </c>
      <c r="Y412" t="s">
        <v>8661</v>
      </c>
    </row>
    <row r="413" spans="1:25" x14ac:dyDescent="0.3">
      <c r="A413">
        <v>20600</v>
      </c>
      <c r="B413" t="s">
        <v>8662</v>
      </c>
      <c r="C413" t="s">
        <v>8663</v>
      </c>
      <c r="D413" t="s">
        <v>8664</v>
      </c>
      <c r="E413" t="s">
        <v>8665</v>
      </c>
      <c r="F413" t="s">
        <v>8666</v>
      </c>
      <c r="G413" t="s">
        <v>8667</v>
      </c>
      <c r="H413" t="s">
        <v>8668</v>
      </c>
      <c r="I413" t="s">
        <v>8669</v>
      </c>
      <c r="J413" t="s">
        <v>8670</v>
      </c>
      <c r="K413" t="s">
        <v>8671</v>
      </c>
      <c r="L413" t="s">
        <v>8672</v>
      </c>
      <c r="M413" t="s">
        <v>8673</v>
      </c>
      <c r="N413" t="s">
        <v>8674</v>
      </c>
      <c r="O413" t="s">
        <v>8675</v>
      </c>
      <c r="P413" t="s">
        <v>8676</v>
      </c>
      <c r="Q413" t="s">
        <v>8677</v>
      </c>
      <c r="R413" t="s">
        <v>8678</v>
      </c>
      <c r="S413" t="s">
        <v>8679</v>
      </c>
      <c r="T413" t="s">
        <v>8680</v>
      </c>
      <c r="U413" t="s">
        <v>8681</v>
      </c>
      <c r="V413" t="s">
        <v>8682</v>
      </c>
      <c r="W413" t="s">
        <v>8683</v>
      </c>
      <c r="X413" t="s">
        <v>8684</v>
      </c>
      <c r="Y413" t="s">
        <v>8685</v>
      </c>
    </row>
    <row r="414" spans="1:25" x14ac:dyDescent="0.3">
      <c r="A414">
        <v>20650</v>
      </c>
      <c r="B414" t="s">
        <v>8686</v>
      </c>
      <c r="C414" t="s">
        <v>8687</v>
      </c>
      <c r="D414" t="s">
        <v>8688</v>
      </c>
      <c r="E414" t="s">
        <v>8689</v>
      </c>
      <c r="F414" t="s">
        <v>8690</v>
      </c>
      <c r="G414" t="s">
        <v>8691</v>
      </c>
      <c r="H414" t="s">
        <v>8692</v>
      </c>
      <c r="I414" t="s">
        <v>8693</v>
      </c>
      <c r="J414" t="s">
        <v>8694</v>
      </c>
      <c r="K414" t="s">
        <v>8695</v>
      </c>
      <c r="L414" t="s">
        <v>8696</v>
      </c>
      <c r="M414" t="s">
        <v>8697</v>
      </c>
      <c r="N414" t="s">
        <v>8698</v>
      </c>
      <c r="O414" t="s">
        <v>8699</v>
      </c>
      <c r="P414" t="s">
        <v>8700</v>
      </c>
      <c r="Q414" t="s">
        <v>8701</v>
      </c>
      <c r="R414" t="s">
        <v>8702</v>
      </c>
      <c r="S414" t="s">
        <v>8703</v>
      </c>
      <c r="T414" t="s">
        <v>8704</v>
      </c>
      <c r="U414" t="s">
        <v>8705</v>
      </c>
      <c r="V414" t="s">
        <v>8706</v>
      </c>
      <c r="W414" t="s">
        <v>8707</v>
      </c>
      <c r="X414" t="s">
        <v>8708</v>
      </c>
      <c r="Y414" t="s">
        <v>8709</v>
      </c>
    </row>
    <row r="415" spans="1:25" x14ac:dyDescent="0.3">
      <c r="A415">
        <v>20700</v>
      </c>
      <c r="B415" t="s">
        <v>8710</v>
      </c>
      <c r="C415" t="s">
        <v>8711</v>
      </c>
      <c r="D415" t="s">
        <v>8712</v>
      </c>
      <c r="E415" t="s">
        <v>8713</v>
      </c>
      <c r="F415" t="s">
        <v>8714</v>
      </c>
      <c r="G415" t="s">
        <v>8715</v>
      </c>
      <c r="H415" t="s">
        <v>8716</v>
      </c>
      <c r="I415" t="s">
        <v>8717</v>
      </c>
      <c r="J415" t="s">
        <v>8718</v>
      </c>
      <c r="K415" t="s">
        <v>8719</v>
      </c>
      <c r="L415" t="s">
        <v>8720</v>
      </c>
      <c r="M415" t="s">
        <v>8721</v>
      </c>
      <c r="N415" t="s">
        <v>8722</v>
      </c>
      <c r="O415" t="s">
        <v>8723</v>
      </c>
      <c r="P415" t="s">
        <v>8724</v>
      </c>
      <c r="Q415" t="s">
        <v>8725</v>
      </c>
      <c r="R415" t="s">
        <v>8726</v>
      </c>
      <c r="S415" t="s">
        <v>8727</v>
      </c>
      <c r="T415" t="s">
        <v>8728</v>
      </c>
      <c r="U415" t="s">
        <v>8729</v>
      </c>
      <c r="V415" t="s">
        <v>8730</v>
      </c>
      <c r="W415" t="s">
        <v>8731</v>
      </c>
      <c r="X415" t="s">
        <v>8732</v>
      </c>
      <c r="Y415" t="s">
        <v>8733</v>
      </c>
    </row>
    <row r="416" spans="1:25" x14ac:dyDescent="0.3">
      <c r="A416">
        <v>20750</v>
      </c>
      <c r="B416" t="s">
        <v>8734</v>
      </c>
      <c r="C416" t="s">
        <v>8735</v>
      </c>
      <c r="D416" t="s">
        <v>8736</v>
      </c>
      <c r="E416" t="s">
        <v>8737</v>
      </c>
      <c r="F416" t="s">
        <v>8738</v>
      </c>
      <c r="G416" t="s">
        <v>8739</v>
      </c>
      <c r="H416" t="s">
        <v>8740</v>
      </c>
      <c r="I416" t="s">
        <v>8741</v>
      </c>
      <c r="J416" t="s">
        <v>8742</v>
      </c>
      <c r="K416" t="s">
        <v>8743</v>
      </c>
      <c r="L416" t="s">
        <v>8744</v>
      </c>
      <c r="M416" t="s">
        <v>8745</v>
      </c>
      <c r="N416" t="s">
        <v>8746</v>
      </c>
      <c r="O416" t="s">
        <v>8747</v>
      </c>
      <c r="P416" t="s">
        <v>8748</v>
      </c>
      <c r="Q416" t="s">
        <v>8749</v>
      </c>
      <c r="R416" t="s">
        <v>8750</v>
      </c>
      <c r="S416" t="s">
        <v>8751</v>
      </c>
      <c r="T416" t="s">
        <v>8752</v>
      </c>
      <c r="U416" t="s">
        <v>8753</v>
      </c>
      <c r="V416" t="s">
        <v>8754</v>
      </c>
      <c r="W416" t="s">
        <v>8755</v>
      </c>
      <c r="X416" t="s">
        <v>8756</v>
      </c>
      <c r="Y416" t="s">
        <v>8757</v>
      </c>
    </row>
    <row r="417" spans="1:25" x14ac:dyDescent="0.3">
      <c r="A417">
        <v>20800</v>
      </c>
      <c r="B417" t="s">
        <v>8758</v>
      </c>
      <c r="C417" t="s">
        <v>8759</v>
      </c>
      <c r="D417" t="s">
        <v>8760</v>
      </c>
      <c r="E417" t="s">
        <v>8761</v>
      </c>
      <c r="F417" t="s">
        <v>8762</v>
      </c>
      <c r="G417" t="s">
        <v>8763</v>
      </c>
      <c r="H417" t="s">
        <v>8764</v>
      </c>
      <c r="I417" t="s">
        <v>8765</v>
      </c>
      <c r="J417" t="s">
        <v>8766</v>
      </c>
      <c r="K417" t="s">
        <v>8767</v>
      </c>
      <c r="L417" t="s">
        <v>8768</v>
      </c>
      <c r="M417" t="s">
        <v>8769</v>
      </c>
      <c r="N417" t="s">
        <v>8770</v>
      </c>
      <c r="O417" t="s">
        <v>8771</v>
      </c>
      <c r="P417" t="s">
        <v>8772</v>
      </c>
      <c r="Q417" t="s">
        <v>8773</v>
      </c>
      <c r="R417" t="s">
        <v>8774</v>
      </c>
      <c r="S417" t="s">
        <v>8775</v>
      </c>
      <c r="T417" t="s">
        <v>8776</v>
      </c>
      <c r="U417" t="s">
        <v>8777</v>
      </c>
      <c r="V417" t="s">
        <v>8778</v>
      </c>
      <c r="W417" t="s">
        <v>8779</v>
      </c>
      <c r="X417" t="s">
        <v>8780</v>
      </c>
      <c r="Y417" t="s">
        <v>8781</v>
      </c>
    </row>
    <row r="418" spans="1:25" x14ac:dyDescent="0.3">
      <c r="A418">
        <v>20850</v>
      </c>
      <c r="B418" t="s">
        <v>8782</v>
      </c>
      <c r="C418" t="s">
        <v>8783</v>
      </c>
      <c r="D418" t="s">
        <v>8784</v>
      </c>
      <c r="E418" t="s">
        <v>8785</v>
      </c>
      <c r="F418" t="s">
        <v>8786</v>
      </c>
      <c r="G418" t="s">
        <v>8787</v>
      </c>
      <c r="H418" t="s">
        <v>8788</v>
      </c>
      <c r="I418" t="s">
        <v>8789</v>
      </c>
      <c r="J418" t="s">
        <v>8790</v>
      </c>
      <c r="K418" t="s">
        <v>8791</v>
      </c>
      <c r="L418" t="s">
        <v>8792</v>
      </c>
      <c r="M418" t="s">
        <v>8793</v>
      </c>
      <c r="N418" t="s">
        <v>8794</v>
      </c>
      <c r="O418" t="s">
        <v>8795</v>
      </c>
      <c r="P418" t="s">
        <v>8796</v>
      </c>
      <c r="Q418" t="s">
        <v>8797</v>
      </c>
      <c r="R418" t="s">
        <v>8798</v>
      </c>
      <c r="S418" t="s">
        <v>8799</v>
      </c>
      <c r="T418" t="s">
        <v>8800</v>
      </c>
      <c r="U418" t="s">
        <v>8801</v>
      </c>
      <c r="V418" t="s">
        <v>8802</v>
      </c>
      <c r="W418" t="s">
        <v>8803</v>
      </c>
      <c r="X418" t="s">
        <v>8804</v>
      </c>
      <c r="Y418" t="s">
        <v>8805</v>
      </c>
    </row>
    <row r="419" spans="1:25" x14ac:dyDescent="0.3">
      <c r="A419">
        <v>20900</v>
      </c>
      <c r="B419" t="s">
        <v>8806</v>
      </c>
      <c r="C419" t="s">
        <v>8807</v>
      </c>
      <c r="D419" t="s">
        <v>8808</v>
      </c>
      <c r="E419" t="s">
        <v>8809</v>
      </c>
      <c r="F419" t="s">
        <v>8810</v>
      </c>
      <c r="G419" t="s">
        <v>8811</v>
      </c>
      <c r="H419" t="s">
        <v>8812</v>
      </c>
      <c r="I419" t="s">
        <v>8813</v>
      </c>
      <c r="J419" t="s">
        <v>8814</v>
      </c>
      <c r="K419" t="s">
        <v>8815</v>
      </c>
      <c r="L419" t="s">
        <v>8816</v>
      </c>
      <c r="M419" t="s">
        <v>8817</v>
      </c>
      <c r="N419" t="s">
        <v>8818</v>
      </c>
      <c r="O419" t="s">
        <v>8819</v>
      </c>
      <c r="P419" t="s">
        <v>8820</v>
      </c>
      <c r="Q419" t="s">
        <v>8821</v>
      </c>
      <c r="R419" t="s">
        <v>8822</v>
      </c>
      <c r="S419" t="s">
        <v>8823</v>
      </c>
      <c r="T419" t="s">
        <v>8824</v>
      </c>
      <c r="U419" t="s">
        <v>8825</v>
      </c>
      <c r="V419" t="s">
        <v>8826</v>
      </c>
      <c r="W419" t="s">
        <v>8827</v>
      </c>
      <c r="X419" t="s">
        <v>8828</v>
      </c>
      <c r="Y419" t="s">
        <v>8829</v>
      </c>
    </row>
    <row r="420" spans="1:25" x14ac:dyDescent="0.3">
      <c r="A420">
        <v>20950</v>
      </c>
      <c r="B420" t="s">
        <v>8830</v>
      </c>
      <c r="C420" t="s">
        <v>8831</v>
      </c>
      <c r="D420" t="s">
        <v>8832</v>
      </c>
      <c r="E420" t="s">
        <v>8833</v>
      </c>
      <c r="F420" t="s">
        <v>8834</v>
      </c>
      <c r="G420" t="s">
        <v>8835</v>
      </c>
      <c r="H420" t="s">
        <v>8836</v>
      </c>
      <c r="I420" t="s">
        <v>8837</v>
      </c>
      <c r="J420" t="s">
        <v>8838</v>
      </c>
      <c r="K420" t="s">
        <v>8839</v>
      </c>
      <c r="L420" t="s">
        <v>8840</v>
      </c>
      <c r="M420" t="s">
        <v>8841</v>
      </c>
      <c r="N420" t="s">
        <v>8842</v>
      </c>
      <c r="O420" t="s">
        <v>8843</v>
      </c>
      <c r="P420" t="s">
        <v>8844</v>
      </c>
      <c r="Q420" t="s">
        <v>8845</v>
      </c>
      <c r="R420" t="s">
        <v>8846</v>
      </c>
      <c r="S420" t="s">
        <v>8847</v>
      </c>
      <c r="T420" t="s">
        <v>8848</v>
      </c>
      <c r="U420" t="s">
        <v>8849</v>
      </c>
      <c r="V420" t="s">
        <v>8850</v>
      </c>
      <c r="W420" t="s">
        <v>8851</v>
      </c>
      <c r="X420" t="s">
        <v>8852</v>
      </c>
      <c r="Y420" t="s">
        <v>8853</v>
      </c>
    </row>
    <row r="421" spans="1:25" x14ac:dyDescent="0.3">
      <c r="A421">
        <v>21000</v>
      </c>
      <c r="B421" t="s">
        <v>8854</v>
      </c>
      <c r="C421" t="s">
        <v>8855</v>
      </c>
      <c r="D421" t="s">
        <v>8856</v>
      </c>
      <c r="E421" t="s">
        <v>8857</v>
      </c>
      <c r="F421" t="s">
        <v>8858</v>
      </c>
      <c r="G421" t="s">
        <v>8859</v>
      </c>
      <c r="H421" t="s">
        <v>8860</v>
      </c>
      <c r="I421" t="s">
        <v>8861</v>
      </c>
      <c r="J421" t="s">
        <v>8862</v>
      </c>
      <c r="K421" t="s">
        <v>8863</v>
      </c>
      <c r="L421" t="s">
        <v>8864</v>
      </c>
      <c r="M421" t="s">
        <v>8865</v>
      </c>
      <c r="N421" t="s">
        <v>8866</v>
      </c>
      <c r="O421" t="s">
        <v>8867</v>
      </c>
      <c r="P421" t="s">
        <v>8868</v>
      </c>
      <c r="Q421" t="s">
        <v>8869</v>
      </c>
      <c r="R421" t="s">
        <v>8870</v>
      </c>
      <c r="S421" t="s">
        <v>8871</v>
      </c>
      <c r="T421" t="s">
        <v>8872</v>
      </c>
      <c r="U421" t="s">
        <v>8873</v>
      </c>
      <c r="V421" t="s">
        <v>8874</v>
      </c>
      <c r="W421" t="s">
        <v>8875</v>
      </c>
      <c r="X421" t="s">
        <v>8876</v>
      </c>
      <c r="Y421" t="s">
        <v>8877</v>
      </c>
    </row>
    <row r="422" spans="1:25" x14ac:dyDescent="0.3">
      <c r="A422">
        <v>21050</v>
      </c>
      <c r="B422" t="s">
        <v>8878</v>
      </c>
      <c r="C422" t="s">
        <v>8879</v>
      </c>
      <c r="D422" t="s">
        <v>8880</v>
      </c>
      <c r="E422" t="s">
        <v>8881</v>
      </c>
      <c r="F422" t="s">
        <v>8882</v>
      </c>
      <c r="G422" t="s">
        <v>8883</v>
      </c>
      <c r="H422" t="s">
        <v>8884</v>
      </c>
      <c r="I422" t="s">
        <v>8885</v>
      </c>
      <c r="J422" t="s">
        <v>8886</v>
      </c>
      <c r="K422" t="s">
        <v>8887</v>
      </c>
      <c r="L422" t="s">
        <v>8888</v>
      </c>
      <c r="M422" t="s">
        <v>8889</v>
      </c>
      <c r="N422" t="s">
        <v>8890</v>
      </c>
      <c r="O422" t="s">
        <v>8891</v>
      </c>
      <c r="P422" t="s">
        <v>8892</v>
      </c>
      <c r="Q422" t="s">
        <v>8893</v>
      </c>
      <c r="R422" t="s">
        <v>8894</v>
      </c>
      <c r="S422" t="s">
        <v>8895</v>
      </c>
      <c r="T422" t="s">
        <v>8896</v>
      </c>
      <c r="U422" t="s">
        <v>8897</v>
      </c>
      <c r="V422" t="s">
        <v>8898</v>
      </c>
      <c r="W422" t="s">
        <v>8899</v>
      </c>
      <c r="X422" t="s">
        <v>8900</v>
      </c>
      <c r="Y422" t="s">
        <v>8901</v>
      </c>
    </row>
    <row r="423" spans="1:25" x14ac:dyDescent="0.3">
      <c r="A423">
        <v>21100</v>
      </c>
      <c r="B423" t="s">
        <v>8902</v>
      </c>
      <c r="C423" t="s">
        <v>8903</v>
      </c>
      <c r="D423" t="s">
        <v>8904</v>
      </c>
      <c r="E423" t="s">
        <v>8905</v>
      </c>
      <c r="F423" t="s">
        <v>8906</v>
      </c>
      <c r="G423" t="s">
        <v>8907</v>
      </c>
      <c r="H423" t="s">
        <v>8908</v>
      </c>
      <c r="I423" t="s">
        <v>8909</v>
      </c>
      <c r="J423" t="s">
        <v>8910</v>
      </c>
      <c r="K423" t="s">
        <v>8911</v>
      </c>
      <c r="L423" t="s">
        <v>8912</v>
      </c>
      <c r="M423" t="s">
        <v>8913</v>
      </c>
      <c r="N423" t="s">
        <v>8914</v>
      </c>
      <c r="O423" t="s">
        <v>8915</v>
      </c>
      <c r="P423" t="s">
        <v>8916</v>
      </c>
      <c r="Q423" t="s">
        <v>8917</v>
      </c>
      <c r="R423" t="s">
        <v>8918</v>
      </c>
      <c r="S423" t="s">
        <v>8919</v>
      </c>
      <c r="T423" t="s">
        <v>8920</v>
      </c>
      <c r="U423" t="s">
        <v>8921</v>
      </c>
      <c r="V423" t="s">
        <v>8922</v>
      </c>
      <c r="W423" t="s">
        <v>8923</v>
      </c>
      <c r="X423" t="s">
        <v>8924</v>
      </c>
      <c r="Y423" t="s">
        <v>8925</v>
      </c>
    </row>
    <row r="424" spans="1:25" x14ac:dyDescent="0.3">
      <c r="A424">
        <v>21150</v>
      </c>
      <c r="B424" t="s">
        <v>8926</v>
      </c>
      <c r="C424" t="s">
        <v>8927</v>
      </c>
      <c r="D424" t="s">
        <v>8928</v>
      </c>
      <c r="E424" t="s">
        <v>8929</v>
      </c>
      <c r="F424" t="s">
        <v>8930</v>
      </c>
      <c r="G424" t="s">
        <v>8931</v>
      </c>
      <c r="H424" t="s">
        <v>8932</v>
      </c>
      <c r="I424" t="s">
        <v>8933</v>
      </c>
      <c r="J424" t="s">
        <v>8934</v>
      </c>
      <c r="K424" t="s">
        <v>8935</v>
      </c>
      <c r="L424" t="s">
        <v>8936</v>
      </c>
      <c r="M424" t="s">
        <v>8937</v>
      </c>
      <c r="N424" t="s">
        <v>8938</v>
      </c>
      <c r="O424" t="s">
        <v>8939</v>
      </c>
      <c r="P424">
        <f>-578.545708527968 -0.646880404488684 -237.044151382052</f>
        <v>-816.23674031450878</v>
      </c>
      <c r="Q424" t="s">
        <v>8940</v>
      </c>
      <c r="R424" t="s">
        <v>8941</v>
      </c>
      <c r="S424" t="s">
        <v>8942</v>
      </c>
      <c r="T424" t="s">
        <v>8943</v>
      </c>
      <c r="U424" t="s">
        <v>8944</v>
      </c>
      <c r="V424" t="s">
        <v>8945</v>
      </c>
      <c r="W424" t="s">
        <v>8946</v>
      </c>
      <c r="X424" t="s">
        <v>8947</v>
      </c>
      <c r="Y424" t="s">
        <v>8948</v>
      </c>
    </row>
    <row r="425" spans="1:25" x14ac:dyDescent="0.3">
      <c r="A425">
        <v>21200</v>
      </c>
      <c r="B425" t="s">
        <v>8949</v>
      </c>
      <c r="C425" t="s">
        <v>8950</v>
      </c>
      <c r="D425" t="s">
        <v>8951</v>
      </c>
      <c r="E425" t="s">
        <v>8952</v>
      </c>
      <c r="F425" t="s">
        <v>8953</v>
      </c>
      <c r="G425" t="s">
        <v>8954</v>
      </c>
      <c r="H425" t="s">
        <v>8955</v>
      </c>
      <c r="I425" t="s">
        <v>8956</v>
      </c>
      <c r="J425" t="s">
        <v>8957</v>
      </c>
      <c r="K425" t="s">
        <v>8958</v>
      </c>
      <c r="L425" t="s">
        <v>8959</v>
      </c>
      <c r="M425" t="s">
        <v>8960</v>
      </c>
      <c r="N425" t="s">
        <v>8961</v>
      </c>
      <c r="O425" t="s">
        <v>8962</v>
      </c>
      <c r="P425">
        <f>-577.72060780328 -1.68840510339942 -237.624618144641</f>
        <v>-817.03363105132041</v>
      </c>
      <c r="Q425" t="s">
        <v>8963</v>
      </c>
      <c r="R425" t="s">
        <v>8964</v>
      </c>
      <c r="S425" t="s">
        <v>8965</v>
      </c>
      <c r="T425" t="s">
        <v>8966</v>
      </c>
      <c r="U425" t="s">
        <v>8967</v>
      </c>
      <c r="V425" t="s">
        <v>8968</v>
      </c>
      <c r="W425" t="s">
        <v>8969</v>
      </c>
      <c r="X425" t="s">
        <v>8970</v>
      </c>
      <c r="Y425" t="s">
        <v>8971</v>
      </c>
    </row>
    <row r="426" spans="1:25" x14ac:dyDescent="0.3">
      <c r="A426">
        <v>21250</v>
      </c>
      <c r="B426" t="s">
        <v>8972</v>
      </c>
      <c r="C426" t="s">
        <v>8973</v>
      </c>
      <c r="D426" t="s">
        <v>8974</v>
      </c>
      <c r="E426" t="s">
        <v>8975</v>
      </c>
      <c r="F426" t="s">
        <v>8976</v>
      </c>
      <c r="G426" t="s">
        <v>8977</v>
      </c>
      <c r="H426" t="s">
        <v>8978</v>
      </c>
      <c r="I426" t="s">
        <v>8979</v>
      </c>
      <c r="J426" t="s">
        <v>8980</v>
      </c>
      <c r="K426" t="s">
        <v>8981</v>
      </c>
      <c r="L426" t="s">
        <v>8982</v>
      </c>
      <c r="M426" t="s">
        <v>8983</v>
      </c>
      <c r="N426" t="s">
        <v>8984</v>
      </c>
      <c r="O426" t="s">
        <v>8985</v>
      </c>
      <c r="P426">
        <f>-576.502405355699 -3.7132768602512 -238.842864052064</f>
        <v>-819.0585462680142</v>
      </c>
      <c r="Q426" t="s">
        <v>8986</v>
      </c>
      <c r="R426" t="s">
        <v>8987</v>
      </c>
      <c r="S426" t="s">
        <v>8988</v>
      </c>
      <c r="T426" t="s">
        <v>8989</v>
      </c>
      <c r="U426" t="s">
        <v>8990</v>
      </c>
      <c r="V426" t="s">
        <v>8991</v>
      </c>
      <c r="W426" t="s">
        <v>8992</v>
      </c>
      <c r="X426" t="s">
        <v>8993</v>
      </c>
      <c r="Y426" t="s">
        <v>8994</v>
      </c>
    </row>
    <row r="427" spans="1:25" x14ac:dyDescent="0.3">
      <c r="A427">
        <v>21300</v>
      </c>
      <c r="B427" t="s">
        <v>8995</v>
      </c>
      <c r="C427" t="s">
        <v>8996</v>
      </c>
      <c r="D427" t="s">
        <v>8997</v>
      </c>
      <c r="E427" t="s">
        <v>8998</v>
      </c>
      <c r="F427" t="s">
        <v>8999</v>
      </c>
      <c r="G427" t="s">
        <v>9000</v>
      </c>
      <c r="H427" t="s">
        <v>9001</v>
      </c>
      <c r="I427" t="s">
        <v>9002</v>
      </c>
      <c r="J427" t="s">
        <v>9003</v>
      </c>
      <c r="K427" t="s">
        <v>9004</v>
      </c>
      <c r="L427" t="s">
        <v>9005</v>
      </c>
      <c r="M427" t="s">
        <v>9006</v>
      </c>
      <c r="N427" t="s">
        <v>9007</v>
      </c>
      <c r="O427" t="s">
        <v>9008</v>
      </c>
      <c r="P427">
        <f>-575.796583403887 -4.88725124403641 -239.470422326712</f>
        <v>-820.15425697463536</v>
      </c>
      <c r="Q427" t="s">
        <v>9009</v>
      </c>
      <c r="R427" t="s">
        <v>9010</v>
      </c>
      <c r="S427" t="s">
        <v>9011</v>
      </c>
      <c r="T427" t="s">
        <v>9012</v>
      </c>
      <c r="U427" t="s">
        <v>9013</v>
      </c>
      <c r="V427" t="s">
        <v>9014</v>
      </c>
      <c r="W427" t="s">
        <v>9015</v>
      </c>
      <c r="X427" t="s">
        <v>9016</v>
      </c>
      <c r="Y427" t="s">
        <v>9017</v>
      </c>
    </row>
    <row r="428" spans="1:25" x14ac:dyDescent="0.3">
      <c r="A428">
        <v>21350</v>
      </c>
      <c r="B428" t="s">
        <v>9018</v>
      </c>
      <c r="C428" t="s">
        <v>9019</v>
      </c>
      <c r="D428" t="s">
        <v>9020</v>
      </c>
      <c r="E428" t="s">
        <v>9021</v>
      </c>
      <c r="F428" t="s">
        <v>9022</v>
      </c>
      <c r="G428" t="s">
        <v>9023</v>
      </c>
      <c r="H428" t="s">
        <v>9024</v>
      </c>
      <c r="I428" t="s">
        <v>9025</v>
      </c>
      <c r="J428" t="s">
        <v>9026</v>
      </c>
      <c r="K428" t="s">
        <v>9027</v>
      </c>
      <c r="L428" t="s">
        <v>9028</v>
      </c>
      <c r="M428" t="s">
        <v>9029</v>
      </c>
      <c r="N428" t="s">
        <v>9030</v>
      </c>
      <c r="O428" t="s">
        <v>9031</v>
      </c>
      <c r="P428">
        <f>-574.205361042274 -7.19136773603077 -240.662263124984</f>
        <v>-822.05899190328887</v>
      </c>
      <c r="Q428" t="s">
        <v>9032</v>
      </c>
      <c r="R428" t="s">
        <v>9033</v>
      </c>
      <c r="S428" t="s">
        <v>9034</v>
      </c>
      <c r="T428" t="s">
        <v>9035</v>
      </c>
      <c r="U428" t="s">
        <v>9036</v>
      </c>
      <c r="V428" t="s">
        <v>9037</v>
      </c>
      <c r="W428" t="s">
        <v>9038</v>
      </c>
      <c r="X428" t="s">
        <v>9039</v>
      </c>
      <c r="Y428" t="s">
        <v>9040</v>
      </c>
    </row>
    <row r="429" spans="1:25" x14ac:dyDescent="0.3">
      <c r="A429">
        <v>21400</v>
      </c>
      <c r="B429" t="s">
        <v>9041</v>
      </c>
      <c r="C429" t="s">
        <v>9042</v>
      </c>
      <c r="D429" t="s">
        <v>9043</v>
      </c>
      <c r="E429" t="s">
        <v>9044</v>
      </c>
      <c r="F429" t="s">
        <v>9045</v>
      </c>
      <c r="G429" t="s">
        <v>9046</v>
      </c>
      <c r="H429" t="s">
        <v>9047</v>
      </c>
      <c r="I429" t="s">
        <v>9048</v>
      </c>
      <c r="J429" t="s">
        <v>9049</v>
      </c>
      <c r="K429" t="s">
        <v>9050</v>
      </c>
      <c r="L429" t="s">
        <v>9051</v>
      </c>
      <c r="M429" t="s">
        <v>9052</v>
      </c>
      <c r="N429" t="s">
        <v>9053</v>
      </c>
      <c r="O429" t="s">
        <v>9054</v>
      </c>
      <c r="P429">
        <f>-572.487485985461 -9.8079572382519 -242.079868818775</f>
        <v>-824.37531204248796</v>
      </c>
      <c r="Q429" t="s">
        <v>9055</v>
      </c>
      <c r="R429" t="s">
        <v>9056</v>
      </c>
      <c r="S429" t="s">
        <v>9057</v>
      </c>
      <c r="T429" t="s">
        <v>9058</v>
      </c>
      <c r="U429" t="s">
        <v>9059</v>
      </c>
      <c r="V429" t="s">
        <v>9060</v>
      </c>
      <c r="W429" t="s">
        <v>9061</v>
      </c>
      <c r="X429" t="s">
        <v>9062</v>
      </c>
      <c r="Y429" t="s">
        <v>9063</v>
      </c>
    </row>
    <row r="430" spans="1:25" x14ac:dyDescent="0.3">
      <c r="A430">
        <v>21450</v>
      </c>
      <c r="B430" t="s">
        <v>9064</v>
      </c>
      <c r="C430" t="s">
        <v>9065</v>
      </c>
      <c r="D430" t="s">
        <v>9066</v>
      </c>
      <c r="E430" t="s">
        <v>9067</v>
      </c>
      <c r="F430" t="s">
        <v>9068</v>
      </c>
      <c r="G430" t="s">
        <v>9069</v>
      </c>
      <c r="H430" t="s">
        <v>9070</v>
      </c>
      <c r="I430" t="s">
        <v>9071</v>
      </c>
      <c r="J430" t="s">
        <v>9072</v>
      </c>
      <c r="K430" t="s">
        <v>9073</v>
      </c>
      <c r="L430" t="s">
        <v>9074</v>
      </c>
      <c r="M430" t="s">
        <v>9075</v>
      </c>
      <c r="N430" t="s">
        <v>9076</v>
      </c>
      <c r="O430" t="s">
        <v>9077</v>
      </c>
      <c r="P430">
        <f>-571.594442058857 -10.9229771549469 -242.821339366524</f>
        <v>-825.33875858032798</v>
      </c>
      <c r="Q430" t="s">
        <v>9078</v>
      </c>
      <c r="R430" t="s">
        <v>9079</v>
      </c>
      <c r="S430" t="s">
        <v>9080</v>
      </c>
      <c r="T430" t="s">
        <v>9081</v>
      </c>
      <c r="U430" t="s">
        <v>9082</v>
      </c>
      <c r="V430" t="s">
        <v>9083</v>
      </c>
      <c r="W430" t="s">
        <v>9084</v>
      </c>
      <c r="X430" t="s">
        <v>9085</v>
      </c>
      <c r="Y430" t="s">
        <v>9086</v>
      </c>
    </row>
    <row r="431" spans="1:25" x14ac:dyDescent="0.3">
      <c r="A431">
        <v>21500</v>
      </c>
      <c r="B431" t="s">
        <v>9087</v>
      </c>
      <c r="C431" t="s">
        <v>9088</v>
      </c>
      <c r="D431" t="s">
        <v>9089</v>
      </c>
      <c r="E431" t="s">
        <v>9090</v>
      </c>
      <c r="F431" t="s">
        <v>9091</v>
      </c>
      <c r="G431" t="s">
        <v>9092</v>
      </c>
      <c r="H431" t="s">
        <v>9093</v>
      </c>
      <c r="I431" t="s">
        <v>9094</v>
      </c>
      <c r="J431" t="s">
        <v>9095</v>
      </c>
      <c r="K431" t="s">
        <v>9096</v>
      </c>
      <c r="L431" t="s">
        <v>9097</v>
      </c>
      <c r="M431" t="s">
        <v>9098</v>
      </c>
      <c r="N431" t="s">
        <v>9099</v>
      </c>
      <c r="O431" t="s">
        <v>9100</v>
      </c>
      <c r="P431">
        <f>-570.691078225283 -11.7572349592492 -243.451386634458</f>
        <v>-825.89969981899026</v>
      </c>
      <c r="Q431" t="s">
        <v>9101</v>
      </c>
      <c r="R431" t="s">
        <v>9102</v>
      </c>
      <c r="S431" t="s">
        <v>9103</v>
      </c>
      <c r="T431" t="s">
        <v>9104</v>
      </c>
      <c r="U431" t="s">
        <v>9105</v>
      </c>
      <c r="V431" t="s">
        <v>9106</v>
      </c>
      <c r="W431" t="s">
        <v>9107</v>
      </c>
      <c r="X431" t="s">
        <v>9108</v>
      </c>
      <c r="Y431" t="s">
        <v>9109</v>
      </c>
    </row>
    <row r="432" spans="1:25" x14ac:dyDescent="0.3">
      <c r="A432">
        <v>21550</v>
      </c>
      <c r="B432" t="s">
        <v>9110</v>
      </c>
      <c r="C432" t="s">
        <v>9111</v>
      </c>
      <c r="D432" t="s">
        <v>9112</v>
      </c>
      <c r="E432" t="s">
        <v>9113</v>
      </c>
      <c r="F432" t="s">
        <v>9114</v>
      </c>
      <c r="G432" t="s">
        <v>9115</v>
      </c>
      <c r="H432" t="s">
        <v>9116</v>
      </c>
      <c r="I432" t="s">
        <v>9117</v>
      </c>
      <c r="J432" t="s">
        <v>9118</v>
      </c>
      <c r="K432" t="s">
        <v>9119</v>
      </c>
      <c r="L432" t="s">
        <v>9120</v>
      </c>
      <c r="M432" t="s">
        <v>9121</v>
      </c>
      <c r="N432" t="s">
        <v>9122</v>
      </c>
      <c r="O432" t="s">
        <v>9123</v>
      </c>
      <c r="P432">
        <f>-569.213069679692 -13.021744449482 -244.418822069453</f>
        <v>-826.65363619862694</v>
      </c>
      <c r="Q432" t="s">
        <v>9124</v>
      </c>
      <c r="R432" t="s">
        <v>9125</v>
      </c>
      <c r="S432" t="s">
        <v>9126</v>
      </c>
      <c r="T432" t="s">
        <v>9127</v>
      </c>
      <c r="U432" t="s">
        <v>9128</v>
      </c>
      <c r="V432" t="s">
        <v>9129</v>
      </c>
      <c r="W432" t="s">
        <v>9130</v>
      </c>
      <c r="X432" t="s">
        <v>9131</v>
      </c>
      <c r="Y432" t="s">
        <v>9132</v>
      </c>
    </row>
    <row r="433" spans="1:25" x14ac:dyDescent="0.3">
      <c r="A433">
        <v>21600</v>
      </c>
      <c r="B433" t="s">
        <v>9133</v>
      </c>
      <c r="C433" t="s">
        <v>9134</v>
      </c>
      <c r="D433" t="s">
        <v>9135</v>
      </c>
      <c r="E433" t="s">
        <v>9136</v>
      </c>
      <c r="F433" t="s">
        <v>9137</v>
      </c>
      <c r="G433" t="s">
        <v>9138</v>
      </c>
      <c r="H433" t="s">
        <v>9139</v>
      </c>
      <c r="I433" t="s">
        <v>9140</v>
      </c>
      <c r="J433" t="s">
        <v>9141</v>
      </c>
      <c r="K433" t="s">
        <v>9142</v>
      </c>
      <c r="L433" t="s">
        <v>9143</v>
      </c>
      <c r="M433" t="s">
        <v>9144</v>
      </c>
      <c r="N433" t="s">
        <v>9145</v>
      </c>
      <c r="O433" t="s">
        <v>9146</v>
      </c>
      <c r="P433">
        <f>-568.463053608724 -13.5370871204959 -244.823062003447</f>
        <v>-826.82320273266691</v>
      </c>
      <c r="Q433" t="s">
        <v>9147</v>
      </c>
      <c r="R433" t="s">
        <v>9148</v>
      </c>
      <c r="S433" t="s">
        <v>9149</v>
      </c>
      <c r="T433" t="s">
        <v>9150</v>
      </c>
      <c r="U433" t="s">
        <v>9151</v>
      </c>
      <c r="V433" t="s">
        <v>9152</v>
      </c>
      <c r="W433" t="s">
        <v>9153</v>
      </c>
      <c r="X433" t="s">
        <v>9154</v>
      </c>
      <c r="Y433" t="s">
        <v>9155</v>
      </c>
    </row>
    <row r="434" spans="1:25" x14ac:dyDescent="0.3">
      <c r="A434">
        <v>21650</v>
      </c>
      <c r="B434" t="s">
        <v>9156</v>
      </c>
      <c r="C434" t="s">
        <v>9157</v>
      </c>
      <c r="D434" t="s">
        <v>9158</v>
      </c>
      <c r="E434" t="s">
        <v>9159</v>
      </c>
      <c r="F434" t="s">
        <v>9160</v>
      </c>
      <c r="G434" t="s">
        <v>9161</v>
      </c>
      <c r="H434" t="s">
        <v>9162</v>
      </c>
      <c r="I434" t="s">
        <v>9163</v>
      </c>
      <c r="J434" t="s">
        <v>9164</v>
      </c>
      <c r="K434" t="s">
        <v>9165</v>
      </c>
      <c r="L434" t="s">
        <v>9166</v>
      </c>
      <c r="M434" t="s">
        <v>9167</v>
      </c>
      <c r="N434" t="s">
        <v>9168</v>
      </c>
      <c r="O434" t="s">
        <v>9169</v>
      </c>
      <c r="P434">
        <f>-567.039691334191 -13.7833305166057 -245.641537192851</f>
        <v>-826.4645590436478</v>
      </c>
      <c r="Q434" t="s">
        <v>9170</v>
      </c>
      <c r="R434" t="s">
        <v>9171</v>
      </c>
      <c r="S434" t="s">
        <v>9172</v>
      </c>
      <c r="T434" t="s">
        <v>9173</v>
      </c>
      <c r="U434" t="s">
        <v>9174</v>
      </c>
      <c r="V434" t="s">
        <v>9175</v>
      </c>
      <c r="W434" t="s">
        <v>9176</v>
      </c>
      <c r="X434" t="s">
        <v>9177</v>
      </c>
      <c r="Y434" t="s">
        <v>9178</v>
      </c>
    </row>
    <row r="435" spans="1:25" x14ac:dyDescent="0.3">
      <c r="A435">
        <v>21700</v>
      </c>
      <c r="B435" t="s">
        <v>9179</v>
      </c>
      <c r="C435" t="s">
        <v>9180</v>
      </c>
      <c r="D435" t="s">
        <v>9181</v>
      </c>
      <c r="E435" t="s">
        <v>9182</v>
      </c>
      <c r="F435" t="s">
        <v>9183</v>
      </c>
      <c r="G435" t="s">
        <v>9184</v>
      </c>
      <c r="H435" t="s">
        <v>9185</v>
      </c>
      <c r="I435" t="s">
        <v>9186</v>
      </c>
      <c r="J435" t="s">
        <v>9187</v>
      </c>
      <c r="K435" t="s">
        <v>9188</v>
      </c>
      <c r="L435" t="s">
        <v>9189</v>
      </c>
      <c r="M435" t="s">
        <v>9190</v>
      </c>
      <c r="N435" t="s">
        <v>9191</v>
      </c>
      <c r="O435" t="s">
        <v>9192</v>
      </c>
      <c r="P435">
        <f>-566.433820400356 -13.9072908416122 -246.029279685486</f>
        <v>-826.3703909274542</v>
      </c>
      <c r="Q435" t="s">
        <v>9193</v>
      </c>
      <c r="R435" t="s">
        <v>9194</v>
      </c>
      <c r="S435" t="s">
        <v>9195</v>
      </c>
      <c r="T435" t="s">
        <v>9196</v>
      </c>
      <c r="U435" t="s">
        <v>9197</v>
      </c>
      <c r="V435" t="s">
        <v>9198</v>
      </c>
      <c r="W435" t="s">
        <v>9199</v>
      </c>
      <c r="X435" t="s">
        <v>9200</v>
      </c>
      <c r="Y435" t="s">
        <v>9201</v>
      </c>
    </row>
    <row r="436" spans="1:25" x14ac:dyDescent="0.3">
      <c r="A436">
        <v>21750</v>
      </c>
      <c r="B436" t="s">
        <v>9202</v>
      </c>
      <c r="C436" t="s">
        <v>9203</v>
      </c>
      <c r="D436" t="s">
        <v>9204</v>
      </c>
      <c r="E436" t="s">
        <v>9205</v>
      </c>
      <c r="F436" t="s">
        <v>9206</v>
      </c>
      <c r="G436" t="s">
        <v>9207</v>
      </c>
      <c r="H436" t="s">
        <v>9208</v>
      </c>
      <c r="I436" t="s">
        <v>9209</v>
      </c>
      <c r="J436" t="s">
        <v>9210</v>
      </c>
      <c r="K436" t="s">
        <v>9211</v>
      </c>
      <c r="L436" t="s">
        <v>9212</v>
      </c>
      <c r="M436" t="s">
        <v>9213</v>
      </c>
      <c r="N436" t="s">
        <v>9214</v>
      </c>
      <c r="O436" t="s">
        <v>9215</v>
      </c>
      <c r="P436">
        <f>-565.563180032879 -14.4694661824994 -246.732514009488</f>
        <v>-826.76516022486646</v>
      </c>
      <c r="Q436" t="s">
        <v>9216</v>
      </c>
      <c r="R436" t="s">
        <v>9217</v>
      </c>
      <c r="S436" t="s">
        <v>9218</v>
      </c>
      <c r="T436" t="s">
        <v>9219</v>
      </c>
      <c r="U436" t="s">
        <v>9220</v>
      </c>
      <c r="V436" t="s">
        <v>9221</v>
      </c>
      <c r="W436" t="s">
        <v>9222</v>
      </c>
      <c r="X436" t="s">
        <v>9223</v>
      </c>
      <c r="Y436" t="s">
        <v>9224</v>
      </c>
    </row>
    <row r="437" spans="1:25" x14ac:dyDescent="0.3">
      <c r="A437">
        <v>21800</v>
      </c>
      <c r="B437" t="s">
        <v>9225</v>
      </c>
      <c r="C437" t="s">
        <v>9226</v>
      </c>
      <c r="D437" t="s">
        <v>9227</v>
      </c>
      <c r="E437" t="s">
        <v>9228</v>
      </c>
      <c r="F437" t="s">
        <v>9229</v>
      </c>
      <c r="G437" t="s">
        <v>9230</v>
      </c>
      <c r="H437" t="s">
        <v>9231</v>
      </c>
      <c r="I437" t="s">
        <v>9232</v>
      </c>
      <c r="J437" t="s">
        <v>9233</v>
      </c>
      <c r="K437" t="s">
        <v>9234</v>
      </c>
      <c r="L437" t="s">
        <v>9235</v>
      </c>
      <c r="M437" t="s">
        <v>9236</v>
      </c>
      <c r="N437" t="s">
        <v>9237</v>
      </c>
      <c r="O437" t="s">
        <v>9238</v>
      </c>
      <c r="P437">
        <f>-565.570910462109 -14.6489420841385 -246.993606507222</f>
        <v>-827.21345905346959</v>
      </c>
      <c r="Q437" t="s">
        <v>9239</v>
      </c>
      <c r="R437" t="s">
        <v>9240</v>
      </c>
      <c r="S437" t="s">
        <v>9241</v>
      </c>
      <c r="T437" t="s">
        <v>9242</v>
      </c>
      <c r="U437" t="s">
        <v>9243</v>
      </c>
      <c r="V437" t="s">
        <v>9244</v>
      </c>
      <c r="W437" t="s">
        <v>9245</v>
      </c>
      <c r="X437" t="s">
        <v>9246</v>
      </c>
      <c r="Y437" t="s">
        <v>9247</v>
      </c>
    </row>
    <row r="438" spans="1:25" x14ac:dyDescent="0.3">
      <c r="A438">
        <v>21850</v>
      </c>
      <c r="B438" t="s">
        <v>9248</v>
      </c>
      <c r="C438" t="s">
        <v>9249</v>
      </c>
      <c r="D438" t="s">
        <v>9250</v>
      </c>
      <c r="E438" t="s">
        <v>9251</v>
      </c>
      <c r="F438" t="s">
        <v>9252</v>
      </c>
      <c r="G438" t="s">
        <v>9253</v>
      </c>
      <c r="H438" t="s">
        <v>9254</v>
      </c>
      <c r="I438" t="s">
        <v>9255</v>
      </c>
      <c r="J438" t="s">
        <v>9256</v>
      </c>
      <c r="K438" t="s">
        <v>9257</v>
      </c>
      <c r="L438" t="s">
        <v>9258</v>
      </c>
      <c r="M438" t="s">
        <v>9259</v>
      </c>
      <c r="N438" t="s">
        <v>9260</v>
      </c>
      <c r="O438" t="s">
        <v>9261</v>
      </c>
      <c r="P438">
        <f>-566.782765035084 -14.7992113048201 -247.279559111173</f>
        <v>-828.86153545107709</v>
      </c>
      <c r="Q438" t="s">
        <v>9262</v>
      </c>
      <c r="R438" t="s">
        <v>9263</v>
      </c>
      <c r="S438" t="s">
        <v>9264</v>
      </c>
      <c r="T438" t="s">
        <v>9265</v>
      </c>
      <c r="U438" t="s">
        <v>9266</v>
      </c>
      <c r="V438" t="s">
        <v>9267</v>
      </c>
      <c r="W438" t="s">
        <v>9268</v>
      </c>
      <c r="X438" t="s">
        <v>9269</v>
      </c>
      <c r="Y438" t="s">
        <v>9270</v>
      </c>
    </row>
    <row r="439" spans="1:25" x14ac:dyDescent="0.3">
      <c r="A439">
        <v>21900</v>
      </c>
      <c r="B439" t="s">
        <v>9271</v>
      </c>
      <c r="C439" t="s">
        <v>9272</v>
      </c>
      <c r="D439" t="s">
        <v>9273</v>
      </c>
      <c r="E439" t="s">
        <v>9274</v>
      </c>
      <c r="F439" t="s">
        <v>9275</v>
      </c>
      <c r="G439" t="s">
        <v>9276</v>
      </c>
      <c r="H439" t="s">
        <v>9277</v>
      </c>
      <c r="I439" t="s">
        <v>9278</v>
      </c>
      <c r="J439" t="s">
        <v>9279</v>
      </c>
      <c r="K439" t="s">
        <v>9280</v>
      </c>
      <c r="L439" t="s">
        <v>9281</v>
      </c>
      <c r="M439" t="s">
        <v>9282</v>
      </c>
      <c r="N439" t="s">
        <v>9283</v>
      </c>
      <c r="O439" t="s">
        <v>9284</v>
      </c>
      <c r="P439">
        <f>-567.785504229347 -14.8392779519688 -247.28997164409</f>
        <v>-829.9147538254058</v>
      </c>
      <c r="Q439" t="s">
        <v>9285</v>
      </c>
      <c r="R439" t="s">
        <v>9286</v>
      </c>
      <c r="S439" t="s">
        <v>9287</v>
      </c>
      <c r="T439" t="s">
        <v>9288</v>
      </c>
      <c r="U439" t="s">
        <v>9289</v>
      </c>
      <c r="V439" t="s">
        <v>9290</v>
      </c>
      <c r="W439" t="s">
        <v>9291</v>
      </c>
      <c r="X439" t="s">
        <v>9292</v>
      </c>
      <c r="Y439" t="s">
        <v>9293</v>
      </c>
    </row>
    <row r="440" spans="1:25" x14ac:dyDescent="0.3">
      <c r="A440">
        <v>21950</v>
      </c>
      <c r="B440" t="s">
        <v>9294</v>
      </c>
      <c r="C440" t="s">
        <v>9295</v>
      </c>
      <c r="D440" t="s">
        <v>9296</v>
      </c>
      <c r="E440" t="s">
        <v>9297</v>
      </c>
      <c r="F440" t="s">
        <v>9298</v>
      </c>
      <c r="G440" t="s">
        <v>9299</v>
      </c>
      <c r="H440" t="s">
        <v>9300</v>
      </c>
      <c r="I440" t="s">
        <v>9301</v>
      </c>
      <c r="J440" t="s">
        <v>9302</v>
      </c>
      <c r="K440" t="s">
        <v>9303</v>
      </c>
      <c r="L440" t="s">
        <v>9304</v>
      </c>
      <c r="M440" t="s">
        <v>9305</v>
      </c>
      <c r="N440" t="s">
        <v>9306</v>
      </c>
      <c r="O440" t="s">
        <v>9307</v>
      </c>
      <c r="P440">
        <f>-569.990988323088 -14.4595779195627 -247.152288256937</f>
        <v>-831.60285449958769</v>
      </c>
      <c r="Q440" t="s">
        <v>9308</v>
      </c>
      <c r="R440" t="s">
        <v>9309</v>
      </c>
      <c r="S440" t="s">
        <v>9310</v>
      </c>
      <c r="T440" t="s">
        <v>9311</v>
      </c>
      <c r="U440" t="s">
        <v>9312</v>
      </c>
      <c r="V440" t="s">
        <v>9313</v>
      </c>
      <c r="W440" t="s">
        <v>9314</v>
      </c>
      <c r="X440" t="s">
        <v>9315</v>
      </c>
      <c r="Y440" t="s">
        <v>9316</v>
      </c>
    </row>
    <row r="441" spans="1:25" x14ac:dyDescent="0.3">
      <c r="A441">
        <v>22000</v>
      </c>
      <c r="B441" t="s">
        <v>9317</v>
      </c>
      <c r="C441" t="s">
        <v>9318</v>
      </c>
      <c r="D441" t="s">
        <v>9319</v>
      </c>
      <c r="E441" t="s">
        <v>9320</v>
      </c>
      <c r="F441" t="s">
        <v>9321</v>
      </c>
      <c r="G441" t="s">
        <v>9322</v>
      </c>
      <c r="H441" t="s">
        <v>9323</v>
      </c>
      <c r="I441" t="s">
        <v>9324</v>
      </c>
      <c r="J441" t="s">
        <v>9325</v>
      </c>
      <c r="K441" t="s">
        <v>9326</v>
      </c>
      <c r="L441" t="s">
        <v>9327</v>
      </c>
      <c r="M441" t="s">
        <v>9328</v>
      </c>
      <c r="N441" t="s">
        <v>9329</v>
      </c>
      <c r="O441" t="s">
        <v>9330</v>
      </c>
      <c r="P441">
        <f>-571.957411081444 -13.7937430020529 -246.845816442346</f>
        <v>-832.59697052584283</v>
      </c>
      <c r="Q441" t="s">
        <v>9331</v>
      </c>
      <c r="R441" t="s">
        <v>9332</v>
      </c>
      <c r="S441" t="s">
        <v>9333</v>
      </c>
      <c r="T441" t="s">
        <v>9334</v>
      </c>
      <c r="U441" t="s">
        <v>9335</v>
      </c>
      <c r="V441" t="s">
        <v>9336</v>
      </c>
      <c r="W441" t="s">
        <v>9337</v>
      </c>
      <c r="X441" t="s">
        <v>9338</v>
      </c>
      <c r="Y441" t="s">
        <v>9339</v>
      </c>
    </row>
    <row r="442" spans="1:25" x14ac:dyDescent="0.3">
      <c r="A442">
        <v>22050</v>
      </c>
      <c r="B442" t="s">
        <v>9340</v>
      </c>
      <c r="C442" t="s">
        <v>9341</v>
      </c>
      <c r="D442" t="s">
        <v>9342</v>
      </c>
      <c r="E442" t="s">
        <v>9343</v>
      </c>
      <c r="F442" t="s">
        <v>9344</v>
      </c>
      <c r="G442" t="s">
        <v>9345</v>
      </c>
      <c r="H442" t="s">
        <v>9346</v>
      </c>
      <c r="I442" t="s">
        <v>9347</v>
      </c>
      <c r="J442" t="s">
        <v>9348</v>
      </c>
      <c r="K442" t="s">
        <v>9349</v>
      </c>
      <c r="L442" t="s">
        <v>9350</v>
      </c>
      <c r="M442" t="s">
        <v>9351</v>
      </c>
      <c r="N442" t="s">
        <v>9352</v>
      </c>
      <c r="O442" t="s">
        <v>9353</v>
      </c>
      <c r="P442">
        <f>-572.854163535404 -13.4379917881229 -246.637573180759</f>
        <v>-832.92972850428589</v>
      </c>
      <c r="Q442" t="s">
        <v>9354</v>
      </c>
      <c r="R442" t="s">
        <v>9355</v>
      </c>
      <c r="S442" t="s">
        <v>9356</v>
      </c>
      <c r="T442" t="s">
        <v>9357</v>
      </c>
      <c r="U442" t="s">
        <v>9358</v>
      </c>
      <c r="V442" t="s">
        <v>9359</v>
      </c>
      <c r="W442" t="s">
        <v>9360</v>
      </c>
      <c r="X442" t="s">
        <v>9361</v>
      </c>
      <c r="Y442" t="s">
        <v>9362</v>
      </c>
    </row>
    <row r="443" spans="1:25" x14ac:dyDescent="0.3">
      <c r="A443">
        <v>22100</v>
      </c>
      <c r="B443" t="s">
        <v>9363</v>
      </c>
      <c r="C443" t="s">
        <v>9364</v>
      </c>
      <c r="D443" t="s">
        <v>9365</v>
      </c>
      <c r="E443" t="s">
        <v>9366</v>
      </c>
      <c r="F443" t="s">
        <v>9367</v>
      </c>
      <c r="G443" t="s">
        <v>9368</v>
      </c>
      <c r="H443" t="s">
        <v>9369</v>
      </c>
      <c r="I443" t="s">
        <v>9370</v>
      </c>
      <c r="J443" t="s">
        <v>9371</v>
      </c>
      <c r="K443" t="s">
        <v>9372</v>
      </c>
      <c r="L443" t="s">
        <v>9373</v>
      </c>
      <c r="M443" t="s">
        <v>9374</v>
      </c>
      <c r="N443" t="s">
        <v>9375</v>
      </c>
      <c r="O443" t="s">
        <v>9376</v>
      </c>
      <c r="P443">
        <f>-574.573660302544 -13.3543951263318 -246.47714267047</f>
        <v>-834.40519809934585</v>
      </c>
      <c r="Q443" t="s">
        <v>9377</v>
      </c>
      <c r="R443" t="s">
        <v>9378</v>
      </c>
      <c r="S443" t="s">
        <v>9379</v>
      </c>
      <c r="T443" t="s">
        <v>9380</v>
      </c>
      <c r="U443" t="s">
        <v>9381</v>
      </c>
      <c r="V443" t="s">
        <v>9382</v>
      </c>
      <c r="W443" t="s">
        <v>9383</v>
      </c>
      <c r="X443" t="s">
        <v>9384</v>
      </c>
      <c r="Y443" t="s">
        <v>9385</v>
      </c>
    </row>
    <row r="444" spans="1:25" x14ac:dyDescent="0.3">
      <c r="A444">
        <v>22150</v>
      </c>
      <c r="B444" t="s">
        <v>9386</v>
      </c>
      <c r="C444" t="s">
        <v>9387</v>
      </c>
      <c r="D444" t="s">
        <v>9388</v>
      </c>
      <c r="E444" t="s">
        <v>9389</v>
      </c>
      <c r="F444" t="s">
        <v>9390</v>
      </c>
      <c r="G444" t="s">
        <v>9391</v>
      </c>
      <c r="H444" t="s">
        <v>9392</v>
      </c>
      <c r="I444" t="s">
        <v>9393</v>
      </c>
      <c r="J444" t="s">
        <v>9394</v>
      </c>
      <c r="K444" t="s">
        <v>9395</v>
      </c>
      <c r="L444" t="s">
        <v>9396</v>
      </c>
      <c r="M444" t="s">
        <v>9397</v>
      </c>
      <c r="N444" t="s">
        <v>9398</v>
      </c>
      <c r="O444" t="s">
        <v>9399</v>
      </c>
      <c r="P444">
        <f>-575.481007929573 -13.2358889594366 -246.471178569579</f>
        <v>-835.18807545858863</v>
      </c>
      <c r="Q444" t="s">
        <v>9400</v>
      </c>
      <c r="R444" t="s">
        <v>9401</v>
      </c>
      <c r="S444" t="s">
        <v>9402</v>
      </c>
      <c r="T444" t="s">
        <v>9403</v>
      </c>
      <c r="U444" t="s">
        <v>9404</v>
      </c>
      <c r="V444" t="s">
        <v>9405</v>
      </c>
      <c r="W444" t="s">
        <v>9406</v>
      </c>
      <c r="X444" t="s">
        <v>9407</v>
      </c>
      <c r="Y444" t="s">
        <v>9408</v>
      </c>
    </row>
    <row r="445" spans="1:25" x14ac:dyDescent="0.3">
      <c r="A445">
        <v>22200</v>
      </c>
      <c r="B445" t="s">
        <v>9409</v>
      </c>
      <c r="C445" t="s">
        <v>9410</v>
      </c>
      <c r="D445" t="s">
        <v>9411</v>
      </c>
      <c r="E445" t="s">
        <v>9412</v>
      </c>
      <c r="F445" t="s">
        <v>9413</v>
      </c>
      <c r="G445" t="s">
        <v>9414</v>
      </c>
      <c r="H445" t="s">
        <v>9415</v>
      </c>
      <c r="I445" t="s">
        <v>9416</v>
      </c>
      <c r="J445" t="s">
        <v>9417</v>
      </c>
      <c r="K445" t="s">
        <v>9418</v>
      </c>
      <c r="L445" t="s">
        <v>9419</v>
      </c>
      <c r="M445" t="s">
        <v>9420</v>
      </c>
      <c r="N445" t="s">
        <v>9421</v>
      </c>
      <c r="O445" t="s">
        <v>9422</v>
      </c>
      <c r="P445">
        <f>-577.08940645513 -13.24159931036 -246.47043016451</f>
        <v>-836.80143593000003</v>
      </c>
      <c r="Q445" t="s">
        <v>9423</v>
      </c>
      <c r="R445" t="s">
        <v>9424</v>
      </c>
      <c r="S445" t="s">
        <v>9425</v>
      </c>
      <c r="T445" t="s">
        <v>9426</v>
      </c>
      <c r="U445" t="s">
        <v>9427</v>
      </c>
      <c r="V445" t="s">
        <v>9428</v>
      </c>
      <c r="W445" t="s">
        <v>9429</v>
      </c>
      <c r="X445" t="s">
        <v>9430</v>
      </c>
      <c r="Y445" t="s">
        <v>9431</v>
      </c>
    </row>
    <row r="446" spans="1:25" x14ac:dyDescent="0.3">
      <c r="A446">
        <v>22250</v>
      </c>
      <c r="B446" t="s">
        <v>9432</v>
      </c>
      <c r="C446" t="s">
        <v>9433</v>
      </c>
      <c r="D446" t="s">
        <v>9434</v>
      </c>
      <c r="E446" t="s">
        <v>9435</v>
      </c>
      <c r="F446" t="s">
        <v>9436</v>
      </c>
      <c r="G446" t="s">
        <v>9437</v>
      </c>
      <c r="H446" t="s">
        <v>9438</v>
      </c>
      <c r="I446" t="s">
        <v>9439</v>
      </c>
      <c r="J446" t="s">
        <v>9440</v>
      </c>
      <c r="K446" t="s">
        <v>9441</v>
      </c>
      <c r="L446" t="s">
        <v>9442</v>
      </c>
      <c r="M446" t="s">
        <v>9443</v>
      </c>
      <c r="N446" t="s">
        <v>9444</v>
      </c>
      <c r="O446" t="s">
        <v>9445</v>
      </c>
      <c r="P446">
        <f>-577.784309309121 -13.381612937095 -246.522026067528</f>
        <v>-837.68794831374407</v>
      </c>
      <c r="Q446" t="s">
        <v>9446</v>
      </c>
      <c r="R446" t="s">
        <v>9447</v>
      </c>
      <c r="S446" t="s">
        <v>9448</v>
      </c>
      <c r="T446" t="s">
        <v>9449</v>
      </c>
      <c r="U446" t="s">
        <v>9450</v>
      </c>
      <c r="V446" t="s">
        <v>9451</v>
      </c>
      <c r="W446" t="s">
        <v>9452</v>
      </c>
      <c r="X446" t="s">
        <v>9453</v>
      </c>
      <c r="Y446" t="s">
        <v>9454</v>
      </c>
    </row>
    <row r="447" spans="1:25" x14ac:dyDescent="0.3">
      <c r="A447">
        <v>22300</v>
      </c>
      <c r="B447" t="s">
        <v>9455</v>
      </c>
      <c r="C447" t="s">
        <v>9456</v>
      </c>
      <c r="D447" t="s">
        <v>9457</v>
      </c>
      <c r="E447" t="s">
        <v>9458</v>
      </c>
      <c r="F447" t="s">
        <v>9459</v>
      </c>
      <c r="G447" t="s">
        <v>9460</v>
      </c>
      <c r="H447" t="s">
        <v>9461</v>
      </c>
      <c r="I447" t="s">
        <v>9462</v>
      </c>
      <c r="J447" t="s">
        <v>9463</v>
      </c>
      <c r="K447" t="s">
        <v>9464</v>
      </c>
      <c r="L447" t="s">
        <v>9465</v>
      </c>
      <c r="M447" t="s">
        <v>9466</v>
      </c>
      <c r="N447" t="s">
        <v>9467</v>
      </c>
      <c r="O447" t="s">
        <v>9468</v>
      </c>
      <c r="P447">
        <f>-578.32626282685 -13.5028243113056 -246.585534461765</f>
        <v>-838.41462159992057</v>
      </c>
      <c r="Q447" t="s">
        <v>9469</v>
      </c>
      <c r="R447" t="s">
        <v>9470</v>
      </c>
      <c r="S447" t="s">
        <v>9471</v>
      </c>
      <c r="T447" t="s">
        <v>9472</v>
      </c>
      <c r="U447" t="s">
        <v>9473</v>
      </c>
      <c r="V447" t="s">
        <v>9474</v>
      </c>
      <c r="W447" t="s">
        <v>9475</v>
      </c>
      <c r="X447" t="s">
        <v>9476</v>
      </c>
      <c r="Y447" t="s">
        <v>9477</v>
      </c>
    </row>
    <row r="448" spans="1:25" x14ac:dyDescent="0.3">
      <c r="A448">
        <v>22350</v>
      </c>
      <c r="B448" t="s">
        <v>9478</v>
      </c>
      <c r="C448" t="s">
        <v>9479</v>
      </c>
      <c r="D448" t="s">
        <v>9480</v>
      </c>
      <c r="E448" t="s">
        <v>9481</v>
      </c>
      <c r="F448" t="s">
        <v>9482</v>
      </c>
      <c r="G448" t="s">
        <v>9483</v>
      </c>
      <c r="H448" t="s">
        <v>9484</v>
      </c>
      <c r="I448" t="s">
        <v>9485</v>
      </c>
      <c r="J448" t="s">
        <v>9486</v>
      </c>
      <c r="K448" t="s">
        <v>9487</v>
      </c>
      <c r="L448" t="s">
        <v>9488</v>
      </c>
      <c r="M448" t="s">
        <v>9489</v>
      </c>
      <c r="N448" t="s">
        <v>9490</v>
      </c>
      <c r="O448" t="s">
        <v>9491</v>
      </c>
      <c r="P448">
        <f>-579.408998883034 -13.4832154850342 -246.741470269054</f>
        <v>-839.63368463712209</v>
      </c>
      <c r="Q448" t="s">
        <v>9492</v>
      </c>
      <c r="R448" t="s">
        <v>9493</v>
      </c>
      <c r="S448" t="s">
        <v>9494</v>
      </c>
      <c r="T448" t="s">
        <v>9495</v>
      </c>
      <c r="U448" t="s">
        <v>9496</v>
      </c>
      <c r="V448" t="s">
        <v>9497</v>
      </c>
      <c r="W448" t="s">
        <v>9498</v>
      </c>
      <c r="X448" t="s">
        <v>9499</v>
      </c>
      <c r="Y448" t="s">
        <v>9500</v>
      </c>
    </row>
    <row r="449" spans="1:25" x14ac:dyDescent="0.3">
      <c r="A449">
        <v>22400</v>
      </c>
      <c r="B449" t="s">
        <v>9501</v>
      </c>
      <c r="C449" t="s">
        <v>9502</v>
      </c>
      <c r="D449" t="s">
        <v>9503</v>
      </c>
      <c r="E449" t="s">
        <v>9504</v>
      </c>
      <c r="F449" t="s">
        <v>9505</v>
      </c>
      <c r="G449" t="s">
        <v>9506</v>
      </c>
      <c r="H449" t="s">
        <v>9507</v>
      </c>
      <c r="I449" t="s">
        <v>9508</v>
      </c>
      <c r="J449" t="s">
        <v>9509</v>
      </c>
      <c r="K449" t="s">
        <v>9510</v>
      </c>
      <c r="L449" t="s">
        <v>9511</v>
      </c>
      <c r="M449" t="s">
        <v>9512</v>
      </c>
      <c r="N449" t="s">
        <v>9513</v>
      </c>
      <c r="O449" t="s">
        <v>9514</v>
      </c>
      <c r="P449">
        <f>-580.044701095532 -13.3108501963038 -246.881200951503</f>
        <v>-840.23675224333874</v>
      </c>
      <c r="Q449" t="s">
        <v>9515</v>
      </c>
      <c r="R449" t="s">
        <v>9516</v>
      </c>
      <c r="S449" t="s">
        <v>9517</v>
      </c>
      <c r="T449" t="s">
        <v>9518</v>
      </c>
      <c r="U449" t="s">
        <v>9519</v>
      </c>
      <c r="V449" t="s">
        <v>9520</v>
      </c>
      <c r="W449" t="s">
        <v>9521</v>
      </c>
      <c r="X449" t="s">
        <v>9522</v>
      </c>
      <c r="Y449" t="s">
        <v>9523</v>
      </c>
    </row>
    <row r="450" spans="1:25" x14ac:dyDescent="0.3">
      <c r="A450">
        <v>22450</v>
      </c>
      <c r="B450" t="s">
        <v>9524</v>
      </c>
      <c r="C450" t="s">
        <v>9525</v>
      </c>
      <c r="D450" t="s">
        <v>9526</v>
      </c>
      <c r="E450" t="s">
        <v>9527</v>
      </c>
      <c r="F450" t="s">
        <v>9528</v>
      </c>
      <c r="G450" t="s">
        <v>9529</v>
      </c>
      <c r="H450" t="s">
        <v>9530</v>
      </c>
      <c r="I450" t="s">
        <v>9531</v>
      </c>
      <c r="J450" t="s">
        <v>9532</v>
      </c>
      <c r="K450" t="s">
        <v>9533</v>
      </c>
      <c r="L450" t="s">
        <v>9534</v>
      </c>
      <c r="M450" t="s">
        <v>9535</v>
      </c>
      <c r="N450" t="s">
        <v>9536</v>
      </c>
      <c r="O450" t="s">
        <v>9537</v>
      </c>
      <c r="P450">
        <f>-580.887769166555 -13.0412478117582 -247.289012238026</f>
        <v>-841.21802921633923</v>
      </c>
      <c r="Q450" t="s">
        <v>9538</v>
      </c>
      <c r="R450" t="s">
        <v>9539</v>
      </c>
      <c r="S450" t="s">
        <v>9540</v>
      </c>
      <c r="T450" t="s">
        <v>9541</v>
      </c>
      <c r="U450" t="s">
        <v>9542</v>
      </c>
      <c r="V450" t="s">
        <v>9543</v>
      </c>
      <c r="W450" t="s">
        <v>9544</v>
      </c>
      <c r="X450" t="s">
        <v>9545</v>
      </c>
      <c r="Y450" t="s">
        <v>9546</v>
      </c>
    </row>
    <row r="451" spans="1:25" x14ac:dyDescent="0.3">
      <c r="A451">
        <v>22500</v>
      </c>
      <c r="B451" t="s">
        <v>9547</v>
      </c>
      <c r="C451" t="s">
        <v>9548</v>
      </c>
      <c r="D451" t="s">
        <v>9549</v>
      </c>
      <c r="E451" t="s">
        <v>9550</v>
      </c>
      <c r="F451" t="s">
        <v>9551</v>
      </c>
      <c r="G451" t="s">
        <v>9552</v>
      </c>
      <c r="H451" t="s">
        <v>9553</v>
      </c>
      <c r="I451" t="s">
        <v>9554</v>
      </c>
      <c r="J451" t="s">
        <v>9555</v>
      </c>
      <c r="K451" t="s">
        <v>9556</v>
      </c>
      <c r="L451" t="s">
        <v>9557</v>
      </c>
      <c r="M451" t="s">
        <v>9558</v>
      </c>
      <c r="N451" t="s">
        <v>9559</v>
      </c>
      <c r="O451" t="s">
        <v>9560</v>
      </c>
      <c r="P451">
        <f>-581.233385582942 -13.1447121004883 -247.447906998201</f>
        <v>-841.82600468163128</v>
      </c>
      <c r="Q451" t="s">
        <v>9561</v>
      </c>
      <c r="R451" t="s">
        <v>9562</v>
      </c>
      <c r="S451" t="s">
        <v>9563</v>
      </c>
      <c r="T451" t="s">
        <v>9564</v>
      </c>
      <c r="U451" t="s">
        <v>9565</v>
      </c>
      <c r="V451" t="s">
        <v>9566</v>
      </c>
      <c r="W451" t="s">
        <v>9567</v>
      </c>
      <c r="X451" t="s">
        <v>9568</v>
      </c>
      <c r="Y451" t="s">
        <v>9569</v>
      </c>
    </row>
    <row r="452" spans="1:25" x14ac:dyDescent="0.3">
      <c r="A452">
        <v>22550</v>
      </c>
      <c r="B452" t="s">
        <v>9570</v>
      </c>
      <c r="C452" t="s">
        <v>9571</v>
      </c>
      <c r="D452" t="s">
        <v>9572</v>
      </c>
      <c r="E452" t="s">
        <v>9573</v>
      </c>
      <c r="F452" t="s">
        <v>9574</v>
      </c>
      <c r="G452" t="s">
        <v>9575</v>
      </c>
      <c r="H452" t="s">
        <v>9576</v>
      </c>
      <c r="I452" t="s">
        <v>9577</v>
      </c>
      <c r="J452" t="s">
        <v>9578</v>
      </c>
      <c r="K452" t="s">
        <v>9579</v>
      </c>
      <c r="L452" t="s">
        <v>9580</v>
      </c>
      <c r="M452" t="s">
        <v>9581</v>
      </c>
      <c r="N452" t="s">
        <v>9582</v>
      </c>
      <c r="O452" t="s">
        <v>9583</v>
      </c>
      <c r="P452">
        <f>-582.472872034692 -13.1750759423085 -247.641741738206</f>
        <v>-843.28968971520658</v>
      </c>
      <c r="Q452" t="s">
        <v>9584</v>
      </c>
      <c r="R452" t="s">
        <v>9585</v>
      </c>
      <c r="S452" t="s">
        <v>9586</v>
      </c>
      <c r="T452" t="s">
        <v>9587</v>
      </c>
      <c r="U452" t="s">
        <v>9588</v>
      </c>
      <c r="V452" t="s">
        <v>9589</v>
      </c>
      <c r="W452" t="s">
        <v>9590</v>
      </c>
      <c r="X452" t="s">
        <v>9591</v>
      </c>
      <c r="Y452" t="s">
        <v>9592</v>
      </c>
    </row>
    <row r="453" spans="1:25" x14ac:dyDescent="0.3">
      <c r="A453">
        <v>22600</v>
      </c>
      <c r="B453" t="s">
        <v>9593</v>
      </c>
      <c r="C453" t="s">
        <v>9594</v>
      </c>
      <c r="D453" t="s">
        <v>9595</v>
      </c>
      <c r="E453" t="s">
        <v>9596</v>
      </c>
      <c r="F453" t="s">
        <v>9597</v>
      </c>
      <c r="G453" t="s">
        <v>9598</v>
      </c>
      <c r="H453" t="s">
        <v>9599</v>
      </c>
      <c r="I453" t="s">
        <v>9600</v>
      </c>
      <c r="J453" t="s">
        <v>9601</v>
      </c>
      <c r="K453" t="s">
        <v>9602</v>
      </c>
      <c r="L453" t="s">
        <v>9603</v>
      </c>
      <c r="M453" t="s">
        <v>9604</v>
      </c>
      <c r="N453" t="s">
        <v>9605</v>
      </c>
      <c r="O453" t="s">
        <v>9606</v>
      </c>
      <c r="P453">
        <f>-583.116306547972 -13.1244018030673 -247.534235711163</f>
        <v>-843.77494406220228</v>
      </c>
      <c r="Q453" t="s">
        <v>9607</v>
      </c>
      <c r="R453" t="s">
        <v>9608</v>
      </c>
      <c r="S453" t="s">
        <v>9609</v>
      </c>
      <c r="T453" t="s">
        <v>9610</v>
      </c>
      <c r="U453" t="s">
        <v>9611</v>
      </c>
      <c r="V453" t="s">
        <v>9612</v>
      </c>
      <c r="W453" t="s">
        <v>9613</v>
      </c>
      <c r="X453" t="s">
        <v>9614</v>
      </c>
      <c r="Y453" t="s">
        <v>9615</v>
      </c>
    </row>
    <row r="454" spans="1:25" x14ac:dyDescent="0.3">
      <c r="A454">
        <v>22650</v>
      </c>
      <c r="B454" t="s">
        <v>9616</v>
      </c>
      <c r="C454" t="s">
        <v>9617</v>
      </c>
      <c r="D454" t="s">
        <v>9618</v>
      </c>
      <c r="E454" t="s">
        <v>9619</v>
      </c>
      <c r="F454" t="s">
        <v>9620</v>
      </c>
      <c r="G454" t="s">
        <v>9621</v>
      </c>
      <c r="H454" t="s">
        <v>9622</v>
      </c>
      <c r="I454" t="s">
        <v>9623</v>
      </c>
      <c r="J454" t="s">
        <v>9624</v>
      </c>
      <c r="K454" t="s">
        <v>9625</v>
      </c>
      <c r="L454" t="s">
        <v>9626</v>
      </c>
      <c r="M454" t="s">
        <v>9627</v>
      </c>
      <c r="N454" t="s">
        <v>9628</v>
      </c>
      <c r="O454" t="s">
        <v>9629</v>
      </c>
      <c r="P454">
        <f>-585.450914893768 -12.1928005344223 -246.606693111957</f>
        <v>-844.25040854014719</v>
      </c>
      <c r="Q454" t="s">
        <v>9630</v>
      </c>
      <c r="R454" t="s">
        <v>9631</v>
      </c>
      <c r="S454" t="s">
        <v>9632</v>
      </c>
      <c r="T454" t="s">
        <v>9633</v>
      </c>
      <c r="U454" t="s">
        <v>9634</v>
      </c>
      <c r="V454" t="s">
        <v>9635</v>
      </c>
      <c r="W454" t="s">
        <v>9636</v>
      </c>
      <c r="X454" t="s">
        <v>9637</v>
      </c>
      <c r="Y454" t="s">
        <v>9638</v>
      </c>
    </row>
    <row r="455" spans="1:25" x14ac:dyDescent="0.3">
      <c r="A455">
        <v>22700</v>
      </c>
      <c r="B455" t="s">
        <v>9639</v>
      </c>
      <c r="C455" t="s">
        <v>9640</v>
      </c>
      <c r="D455" t="s">
        <v>9641</v>
      </c>
      <c r="E455" t="s">
        <v>9642</v>
      </c>
      <c r="F455" t="s">
        <v>9643</v>
      </c>
      <c r="G455" t="s">
        <v>9644</v>
      </c>
      <c r="H455" t="s">
        <v>9645</v>
      </c>
      <c r="I455" t="s">
        <v>9646</v>
      </c>
      <c r="J455" t="s">
        <v>9647</v>
      </c>
      <c r="K455" t="s">
        <v>9648</v>
      </c>
      <c r="L455" t="s">
        <v>9649</v>
      </c>
      <c r="M455" t="s">
        <v>9650</v>
      </c>
      <c r="N455" t="s">
        <v>9651</v>
      </c>
      <c r="O455" t="s">
        <v>9652</v>
      </c>
      <c r="P455">
        <f>-586.836694164852 -11.321679651523 -246.135163657211</f>
        <v>-844.29353747358607</v>
      </c>
      <c r="Q455" t="s">
        <v>9653</v>
      </c>
      <c r="R455" t="s">
        <v>9654</v>
      </c>
      <c r="S455" t="s">
        <v>9655</v>
      </c>
      <c r="T455" t="s">
        <v>9656</v>
      </c>
      <c r="U455" t="s">
        <v>9657</v>
      </c>
      <c r="V455" t="s">
        <v>9658</v>
      </c>
      <c r="W455" t="s">
        <v>9659</v>
      </c>
      <c r="X455" t="s">
        <v>9660</v>
      </c>
      <c r="Y455" t="s">
        <v>9661</v>
      </c>
    </row>
    <row r="456" spans="1:25" x14ac:dyDescent="0.3">
      <c r="A456">
        <v>22750</v>
      </c>
      <c r="B456" t="s">
        <v>9662</v>
      </c>
      <c r="C456" t="s">
        <v>9663</v>
      </c>
      <c r="D456" t="s">
        <v>9664</v>
      </c>
      <c r="E456" t="s">
        <v>9665</v>
      </c>
      <c r="F456" t="s">
        <v>9666</v>
      </c>
      <c r="G456" t="s">
        <v>9667</v>
      </c>
      <c r="H456" t="s">
        <v>9668</v>
      </c>
      <c r="I456" t="s">
        <v>9669</v>
      </c>
      <c r="J456" t="s">
        <v>9670</v>
      </c>
      <c r="K456" t="s">
        <v>9671</v>
      </c>
      <c r="L456" t="s">
        <v>9672</v>
      </c>
      <c r="M456" t="s">
        <v>9673</v>
      </c>
      <c r="N456" t="s">
        <v>9674</v>
      </c>
      <c r="O456" t="s">
        <v>9675</v>
      </c>
      <c r="P456">
        <f>-589.668932800529 -9.74569155161248 -245.086592534014</f>
        <v>-844.50121688615548</v>
      </c>
      <c r="Q456" t="s">
        <v>9676</v>
      </c>
      <c r="R456" t="s">
        <v>9677</v>
      </c>
      <c r="S456" t="s">
        <v>9678</v>
      </c>
      <c r="T456" t="s">
        <v>9679</v>
      </c>
      <c r="U456" t="s">
        <v>9680</v>
      </c>
      <c r="V456" t="s">
        <v>9681</v>
      </c>
      <c r="W456" t="s">
        <v>9682</v>
      </c>
      <c r="X456" t="s">
        <v>9683</v>
      </c>
      <c r="Y456" t="s">
        <v>9684</v>
      </c>
    </row>
    <row r="457" spans="1:25" x14ac:dyDescent="0.3">
      <c r="A457">
        <v>22800</v>
      </c>
      <c r="B457" t="s">
        <v>9685</v>
      </c>
      <c r="C457" t="s">
        <v>9686</v>
      </c>
      <c r="D457" t="s">
        <v>9687</v>
      </c>
      <c r="E457" t="s">
        <v>9688</v>
      </c>
      <c r="F457" t="s">
        <v>9689</v>
      </c>
      <c r="G457" t="s">
        <v>9690</v>
      </c>
      <c r="H457" t="s">
        <v>9691</v>
      </c>
      <c r="I457" t="s">
        <v>9692</v>
      </c>
      <c r="J457" t="s">
        <v>9693</v>
      </c>
      <c r="K457" t="s">
        <v>9694</v>
      </c>
      <c r="L457" t="s">
        <v>9695</v>
      </c>
      <c r="M457" t="s">
        <v>9696</v>
      </c>
      <c r="N457" t="s">
        <v>9697</v>
      </c>
      <c r="O457" t="s">
        <v>9698</v>
      </c>
      <c r="P457">
        <f>-591.365472481522 -8.92537726761907 -244.449015779085</f>
        <v>-844.73986552822612</v>
      </c>
      <c r="Q457" t="s">
        <v>9699</v>
      </c>
      <c r="R457" t="s">
        <v>9700</v>
      </c>
      <c r="S457" t="s">
        <v>9701</v>
      </c>
      <c r="T457" t="s">
        <v>9702</v>
      </c>
      <c r="U457" t="s">
        <v>9703</v>
      </c>
      <c r="V457" t="s">
        <v>9704</v>
      </c>
      <c r="W457" t="s">
        <v>9705</v>
      </c>
      <c r="X457" t="s">
        <v>9706</v>
      </c>
      <c r="Y457" t="s">
        <v>9707</v>
      </c>
    </row>
    <row r="458" spans="1:25" x14ac:dyDescent="0.3">
      <c r="A458">
        <v>22850</v>
      </c>
      <c r="B458" t="s">
        <v>9708</v>
      </c>
      <c r="C458" t="s">
        <v>9709</v>
      </c>
      <c r="D458" t="s">
        <v>9710</v>
      </c>
      <c r="E458" t="s">
        <v>9711</v>
      </c>
      <c r="F458" t="s">
        <v>9712</v>
      </c>
      <c r="G458" t="s">
        <v>9713</v>
      </c>
      <c r="H458" t="s">
        <v>9714</v>
      </c>
      <c r="I458" t="s">
        <v>9715</v>
      </c>
      <c r="J458" t="s">
        <v>9716</v>
      </c>
      <c r="K458" t="s">
        <v>9717</v>
      </c>
      <c r="L458" t="s">
        <v>9718</v>
      </c>
      <c r="M458" t="s">
        <v>9719</v>
      </c>
      <c r="N458" t="s">
        <v>9720</v>
      </c>
      <c r="O458" t="s">
        <v>9721</v>
      </c>
      <c r="P458">
        <f>-595.26462997513 -6.53197907318554 -243.041622311139</f>
        <v>-844.83823135945454</v>
      </c>
      <c r="Q458" t="s">
        <v>9722</v>
      </c>
      <c r="R458" t="s">
        <v>9723</v>
      </c>
      <c r="S458" t="s">
        <v>9724</v>
      </c>
      <c r="T458" t="s">
        <v>9725</v>
      </c>
      <c r="U458" t="s">
        <v>9726</v>
      </c>
      <c r="V458" t="s">
        <v>9727</v>
      </c>
      <c r="W458" t="s">
        <v>9728</v>
      </c>
      <c r="X458" t="s">
        <v>9729</v>
      </c>
      <c r="Y458" t="s">
        <v>9730</v>
      </c>
    </row>
    <row r="459" spans="1:25" x14ac:dyDescent="0.3">
      <c r="A459">
        <v>22900</v>
      </c>
      <c r="B459" t="s">
        <v>9731</v>
      </c>
      <c r="C459" t="s">
        <v>9732</v>
      </c>
      <c r="D459" t="s">
        <v>9733</v>
      </c>
      <c r="E459" t="s">
        <v>9734</v>
      </c>
      <c r="F459" t="s">
        <v>9735</v>
      </c>
      <c r="G459" t="s">
        <v>9736</v>
      </c>
      <c r="H459" t="s">
        <v>9737</v>
      </c>
      <c r="I459" t="s">
        <v>9738</v>
      </c>
      <c r="J459" t="s">
        <v>9739</v>
      </c>
      <c r="K459" t="s">
        <v>9740</v>
      </c>
      <c r="L459" t="s">
        <v>9741</v>
      </c>
      <c r="M459" t="s">
        <v>9742</v>
      </c>
      <c r="N459" t="s">
        <v>9743</v>
      </c>
      <c r="O459" t="s">
        <v>9744</v>
      </c>
      <c r="P459">
        <f>-596.865196185158 -5.3507491564892 -242.307346441096</f>
        <v>-844.52329178274317</v>
      </c>
      <c r="Q459" t="s">
        <v>9745</v>
      </c>
      <c r="R459" t="s">
        <v>9746</v>
      </c>
      <c r="S459" t="s">
        <v>9747</v>
      </c>
      <c r="T459" t="s">
        <v>9748</v>
      </c>
      <c r="U459" t="s">
        <v>9749</v>
      </c>
      <c r="V459" t="s">
        <v>9750</v>
      </c>
      <c r="W459" t="s">
        <v>9751</v>
      </c>
      <c r="X459" t="s">
        <v>9752</v>
      </c>
      <c r="Y459" t="s">
        <v>9753</v>
      </c>
    </row>
    <row r="460" spans="1:25" x14ac:dyDescent="0.3">
      <c r="A460">
        <v>22950</v>
      </c>
      <c r="B460" t="s">
        <v>9754</v>
      </c>
      <c r="C460" t="s">
        <v>9755</v>
      </c>
      <c r="D460" t="s">
        <v>9756</v>
      </c>
      <c r="E460" t="s">
        <v>9757</v>
      </c>
      <c r="F460" t="s">
        <v>9758</v>
      </c>
      <c r="G460" t="s">
        <v>9759</v>
      </c>
      <c r="H460" t="s">
        <v>9760</v>
      </c>
      <c r="I460" t="s">
        <v>9761</v>
      </c>
      <c r="J460" t="s">
        <v>9762</v>
      </c>
      <c r="K460" t="s">
        <v>9763</v>
      </c>
      <c r="L460" t="s">
        <v>9764</v>
      </c>
      <c r="M460" t="s">
        <v>9765</v>
      </c>
      <c r="N460" t="s">
        <v>9766</v>
      </c>
      <c r="O460" t="s">
        <v>9767</v>
      </c>
      <c r="P460">
        <f>-600.395525229916 -4.10914537781082 -240.919544541429</f>
        <v>-845.42421514915577</v>
      </c>
      <c r="Q460" t="s">
        <v>9768</v>
      </c>
      <c r="R460" t="s">
        <v>9769</v>
      </c>
      <c r="S460" t="s">
        <v>9770</v>
      </c>
      <c r="T460" t="s">
        <v>9771</v>
      </c>
      <c r="U460" t="s">
        <v>9772</v>
      </c>
      <c r="V460" t="s">
        <v>9773</v>
      </c>
      <c r="W460" t="s">
        <v>9774</v>
      </c>
      <c r="X460" t="s">
        <v>9775</v>
      </c>
      <c r="Y460" t="s">
        <v>9776</v>
      </c>
    </row>
    <row r="461" spans="1:25" x14ac:dyDescent="0.3">
      <c r="A461">
        <v>23000</v>
      </c>
      <c r="B461" t="s">
        <v>9777</v>
      </c>
      <c r="C461" t="s">
        <v>9778</v>
      </c>
      <c r="D461" t="s">
        <v>9779</v>
      </c>
      <c r="E461" t="s">
        <v>9780</v>
      </c>
      <c r="F461" t="s">
        <v>9781</v>
      </c>
      <c r="G461" t="s">
        <v>9782</v>
      </c>
      <c r="H461" t="s">
        <v>9783</v>
      </c>
      <c r="I461" t="s">
        <v>9784</v>
      </c>
      <c r="J461" t="s">
        <v>9785</v>
      </c>
      <c r="K461" t="s">
        <v>9786</v>
      </c>
      <c r="L461" t="s">
        <v>9787</v>
      </c>
      <c r="M461" t="s">
        <v>9788</v>
      </c>
      <c r="N461" t="s">
        <v>9789</v>
      </c>
      <c r="O461" t="s">
        <v>9790</v>
      </c>
      <c r="P461">
        <f>-602.115601441423 -3.34095333763776 -240.197767204068</f>
        <v>-845.65432198312874</v>
      </c>
      <c r="Q461" t="s">
        <v>9791</v>
      </c>
      <c r="R461" t="s">
        <v>9792</v>
      </c>
      <c r="S461" t="s">
        <v>9793</v>
      </c>
      <c r="T461" t="s">
        <v>9794</v>
      </c>
      <c r="U461" t="s">
        <v>9795</v>
      </c>
      <c r="V461" t="s">
        <v>9796</v>
      </c>
      <c r="W461" t="s">
        <v>9797</v>
      </c>
      <c r="X461" t="s">
        <v>9798</v>
      </c>
      <c r="Y461" t="s">
        <v>9799</v>
      </c>
    </row>
    <row r="462" spans="1:25" x14ac:dyDescent="0.3">
      <c r="A462">
        <v>23050</v>
      </c>
      <c r="B462" t="s">
        <v>9800</v>
      </c>
      <c r="C462" t="s">
        <v>9801</v>
      </c>
      <c r="D462" t="s">
        <v>9802</v>
      </c>
      <c r="E462" t="s">
        <v>9803</v>
      </c>
      <c r="F462" t="s">
        <v>9804</v>
      </c>
      <c r="G462" t="s">
        <v>9805</v>
      </c>
      <c r="H462" t="s">
        <v>9806</v>
      </c>
      <c r="I462" t="s">
        <v>9807</v>
      </c>
      <c r="J462" t="s">
        <v>9808</v>
      </c>
      <c r="K462" t="s">
        <v>9809</v>
      </c>
      <c r="L462" t="s">
        <v>9810</v>
      </c>
      <c r="M462" t="s">
        <v>9811</v>
      </c>
      <c r="N462" t="s">
        <v>9812</v>
      </c>
      <c r="O462" t="s">
        <v>9813</v>
      </c>
      <c r="P462">
        <f>-604.712327027424 -1.61060058090425 -239.073712162361</f>
        <v>-845.39663977068926</v>
      </c>
      <c r="Q462" t="s">
        <v>9814</v>
      </c>
      <c r="R462" t="s">
        <v>9815</v>
      </c>
      <c r="S462" t="s">
        <v>9816</v>
      </c>
      <c r="T462" t="s">
        <v>9817</v>
      </c>
      <c r="U462" t="s">
        <v>9818</v>
      </c>
      <c r="V462" t="s">
        <v>9819</v>
      </c>
      <c r="W462" t="s">
        <v>9820</v>
      </c>
      <c r="X462" t="s">
        <v>9821</v>
      </c>
      <c r="Y462" t="s">
        <v>9822</v>
      </c>
    </row>
    <row r="463" spans="1:25" x14ac:dyDescent="0.3">
      <c r="A463">
        <v>23100</v>
      </c>
      <c r="B463" t="s">
        <v>9823</v>
      </c>
      <c r="C463" t="s">
        <v>9824</v>
      </c>
      <c r="D463" t="s">
        <v>9825</v>
      </c>
      <c r="E463" t="s">
        <v>9826</v>
      </c>
      <c r="F463" t="s">
        <v>9827</v>
      </c>
      <c r="G463" t="s">
        <v>9828</v>
      </c>
      <c r="H463" t="s">
        <v>9829</v>
      </c>
      <c r="I463" t="s">
        <v>9830</v>
      </c>
      <c r="J463" t="s">
        <v>9831</v>
      </c>
      <c r="K463" t="s">
        <v>9832</v>
      </c>
      <c r="L463" t="s">
        <v>9833</v>
      </c>
      <c r="M463" t="s">
        <v>9834</v>
      </c>
      <c r="N463" t="s">
        <v>9835</v>
      </c>
      <c r="O463" t="s">
        <v>9836</v>
      </c>
      <c r="P463">
        <f>-605.791726247412 -0.923940167224146 -238.670331146513</f>
        <v>-845.38599756114922</v>
      </c>
      <c r="Q463" t="s">
        <v>9837</v>
      </c>
      <c r="R463" t="s">
        <v>9838</v>
      </c>
      <c r="S463" t="s">
        <v>9839</v>
      </c>
      <c r="T463" t="s">
        <v>9840</v>
      </c>
      <c r="U463" t="s">
        <v>9841</v>
      </c>
      <c r="V463" t="s">
        <v>9842</v>
      </c>
      <c r="W463" t="s">
        <v>9843</v>
      </c>
      <c r="X463" t="s">
        <v>9844</v>
      </c>
      <c r="Y463" t="s">
        <v>9845</v>
      </c>
    </row>
    <row r="464" spans="1:25" x14ac:dyDescent="0.3">
      <c r="A464">
        <v>23150</v>
      </c>
      <c r="B464" t="s">
        <v>9846</v>
      </c>
      <c r="C464" t="s">
        <v>9847</v>
      </c>
      <c r="D464" t="s">
        <v>9848</v>
      </c>
      <c r="E464" t="s">
        <v>9849</v>
      </c>
      <c r="F464" t="s">
        <v>9850</v>
      </c>
      <c r="G464" t="s">
        <v>9851</v>
      </c>
      <c r="H464" t="s">
        <v>9852</v>
      </c>
      <c r="I464" t="s">
        <v>9853</v>
      </c>
      <c r="J464" t="s">
        <v>9854</v>
      </c>
      <c r="K464" t="s">
        <v>9855</v>
      </c>
      <c r="L464" t="s">
        <v>9856</v>
      </c>
      <c r="M464" t="s">
        <v>9857</v>
      </c>
      <c r="N464" t="s">
        <v>9858</v>
      </c>
      <c r="O464" t="s">
        <v>9859</v>
      </c>
      <c r="P464">
        <f>-607.545792955351 -0.28274293045547 -238.211476068328</f>
        <v>-846.04001195413446</v>
      </c>
      <c r="Q464" t="s">
        <v>9860</v>
      </c>
      <c r="R464" t="s">
        <v>9861</v>
      </c>
      <c r="S464" t="s">
        <v>9862</v>
      </c>
      <c r="T464" t="s">
        <v>9863</v>
      </c>
      <c r="U464" t="s">
        <v>9864</v>
      </c>
      <c r="V464" t="s">
        <v>9865</v>
      </c>
      <c r="W464" t="s">
        <v>9866</v>
      </c>
      <c r="X464" t="s">
        <v>9867</v>
      </c>
      <c r="Y464" t="s">
        <v>9868</v>
      </c>
    </row>
    <row r="465" spans="1:25" x14ac:dyDescent="0.3">
      <c r="A465">
        <v>23200</v>
      </c>
      <c r="B465" t="s">
        <v>9869</v>
      </c>
      <c r="C465" t="s">
        <v>9870</v>
      </c>
      <c r="D465" t="s">
        <v>9871</v>
      </c>
      <c r="E465" t="s">
        <v>9872</v>
      </c>
      <c r="F465" t="s">
        <v>9873</v>
      </c>
      <c r="G465" t="s">
        <v>9874</v>
      </c>
      <c r="H465" t="s">
        <v>9875</v>
      </c>
      <c r="I465" t="s">
        <v>9876</v>
      </c>
      <c r="J465" t="s">
        <v>9877</v>
      </c>
      <c r="K465" t="s">
        <v>9878</v>
      </c>
      <c r="L465" t="s">
        <v>9879</v>
      </c>
      <c r="M465" t="s">
        <v>9880</v>
      </c>
      <c r="N465" t="s">
        <v>9881</v>
      </c>
      <c r="O465" t="s">
        <v>9882</v>
      </c>
      <c r="P465">
        <f>-608.72791891818 -0.0783049031879273 -238.139605723743</f>
        <v>-846.94582954511088</v>
      </c>
      <c r="Q465" t="s">
        <v>9883</v>
      </c>
      <c r="R465" t="s">
        <v>9884</v>
      </c>
      <c r="S465" t="s">
        <v>9885</v>
      </c>
      <c r="T465" t="s">
        <v>9886</v>
      </c>
      <c r="U465" t="s">
        <v>9887</v>
      </c>
      <c r="V465" t="s">
        <v>9888</v>
      </c>
      <c r="W465" t="s">
        <v>9889</v>
      </c>
      <c r="X465" t="s">
        <v>9890</v>
      </c>
      <c r="Y465" t="s">
        <v>9891</v>
      </c>
    </row>
    <row r="466" spans="1:25" x14ac:dyDescent="0.3">
      <c r="A466">
        <v>23250</v>
      </c>
      <c r="B466" t="s">
        <v>9892</v>
      </c>
      <c r="C466" t="s">
        <v>9893</v>
      </c>
      <c r="D466" t="s">
        <v>9894</v>
      </c>
      <c r="E466" t="s">
        <v>9895</v>
      </c>
      <c r="F466" t="s">
        <v>9896</v>
      </c>
      <c r="G466" t="s">
        <v>9897</v>
      </c>
      <c r="H466" t="s">
        <v>9898</v>
      </c>
      <c r="I466" t="s">
        <v>9899</v>
      </c>
      <c r="J466" t="s">
        <v>9900</v>
      </c>
      <c r="K466" t="s">
        <v>9901</v>
      </c>
      <c r="L466" t="s">
        <v>9902</v>
      </c>
      <c r="M466" t="s">
        <v>9903</v>
      </c>
      <c r="N466" t="s">
        <v>9904</v>
      </c>
      <c r="O466" t="s">
        <v>9905</v>
      </c>
      <c r="P466">
        <f>-610.628092207989 -0.0250329988275553 -238.224303545863</f>
        <v>-848.87742875267952</v>
      </c>
      <c r="Q466" t="s">
        <v>9906</v>
      </c>
      <c r="R466" t="s">
        <v>9907</v>
      </c>
      <c r="S466" t="s">
        <v>9908</v>
      </c>
      <c r="T466" t="s">
        <v>9909</v>
      </c>
      <c r="U466" t="s">
        <v>9910</v>
      </c>
      <c r="V466" t="s">
        <v>9911</v>
      </c>
      <c r="W466" t="s">
        <v>9912</v>
      </c>
      <c r="X466" t="s">
        <v>9913</v>
      </c>
      <c r="Y466" t="s">
        <v>9914</v>
      </c>
    </row>
    <row r="467" spans="1:25" x14ac:dyDescent="0.3">
      <c r="A467">
        <v>23300</v>
      </c>
      <c r="B467" t="s">
        <v>9915</v>
      </c>
      <c r="C467" t="s">
        <v>9916</v>
      </c>
      <c r="D467" t="s">
        <v>9917</v>
      </c>
      <c r="E467" t="s">
        <v>9918</v>
      </c>
      <c r="F467" t="s">
        <v>9919</v>
      </c>
      <c r="G467" t="s">
        <v>9920</v>
      </c>
      <c r="H467" t="s">
        <v>9921</v>
      </c>
      <c r="I467" t="s">
        <v>9922</v>
      </c>
      <c r="J467" t="s">
        <v>9923</v>
      </c>
      <c r="K467" t="s">
        <v>9924</v>
      </c>
      <c r="L467" t="s">
        <v>9925</v>
      </c>
      <c r="M467" t="s">
        <v>9926</v>
      </c>
      <c r="N467" t="s">
        <v>9927</v>
      </c>
      <c r="O467" t="s">
        <v>9928</v>
      </c>
      <c r="P467">
        <f>-611.203758998564 -0.437836294732506 -238.336940657587</f>
        <v>-849.9785359508835</v>
      </c>
      <c r="Q467" t="s">
        <v>9929</v>
      </c>
      <c r="R467" t="s">
        <v>9930</v>
      </c>
      <c r="S467" t="s">
        <v>9931</v>
      </c>
      <c r="T467" t="s">
        <v>9932</v>
      </c>
      <c r="U467" t="s">
        <v>9933</v>
      </c>
      <c r="V467" t="s">
        <v>9934</v>
      </c>
      <c r="W467" t="s">
        <v>9935</v>
      </c>
      <c r="X467" t="s">
        <v>9936</v>
      </c>
      <c r="Y467" t="s">
        <v>9937</v>
      </c>
    </row>
    <row r="468" spans="1:25" x14ac:dyDescent="0.3">
      <c r="A468">
        <v>23350</v>
      </c>
      <c r="B468" t="s">
        <v>9938</v>
      </c>
      <c r="C468" t="s">
        <v>9939</v>
      </c>
      <c r="D468" t="s">
        <v>9940</v>
      </c>
      <c r="E468" t="s">
        <v>9941</v>
      </c>
      <c r="F468" t="s">
        <v>9942</v>
      </c>
      <c r="G468" t="s">
        <v>9943</v>
      </c>
      <c r="H468" t="s">
        <v>9944</v>
      </c>
      <c r="I468" t="s">
        <v>9945</v>
      </c>
      <c r="J468" t="s">
        <v>9946</v>
      </c>
      <c r="K468" t="s">
        <v>9947</v>
      </c>
      <c r="L468" t="s">
        <v>9948</v>
      </c>
      <c r="M468" t="s">
        <v>9949</v>
      </c>
      <c r="N468" t="s">
        <v>9950</v>
      </c>
      <c r="O468" t="s">
        <v>9951</v>
      </c>
      <c r="P468">
        <f>-612.115157725626 -1.96725811500323 -238.637966479383</f>
        <v>-852.72038232001228</v>
      </c>
      <c r="Q468" t="s">
        <v>9952</v>
      </c>
      <c r="R468" t="s">
        <v>9953</v>
      </c>
      <c r="S468" t="s">
        <v>9954</v>
      </c>
      <c r="T468" t="s">
        <v>9955</v>
      </c>
      <c r="U468" t="s">
        <v>9956</v>
      </c>
      <c r="V468" t="s">
        <v>9957</v>
      </c>
      <c r="W468" t="s">
        <v>9958</v>
      </c>
      <c r="X468" t="s">
        <v>9959</v>
      </c>
      <c r="Y468" t="s">
        <v>9960</v>
      </c>
    </row>
    <row r="469" spans="1:25" x14ac:dyDescent="0.3">
      <c r="A469">
        <v>23400</v>
      </c>
      <c r="B469" t="s">
        <v>9961</v>
      </c>
      <c r="C469" t="s">
        <v>9962</v>
      </c>
      <c r="D469" t="s">
        <v>9963</v>
      </c>
      <c r="E469" t="s">
        <v>9964</v>
      </c>
      <c r="F469" t="s">
        <v>9965</v>
      </c>
      <c r="G469" t="s">
        <v>9966</v>
      </c>
      <c r="H469" t="s">
        <v>9967</v>
      </c>
      <c r="I469" t="s">
        <v>9968</v>
      </c>
      <c r="J469" t="s">
        <v>9969</v>
      </c>
      <c r="K469" t="s">
        <v>9970</v>
      </c>
      <c r="L469" t="s">
        <v>9971</v>
      </c>
      <c r="M469" t="s">
        <v>9972</v>
      </c>
      <c r="N469" t="s">
        <v>9973</v>
      </c>
      <c r="O469" t="s">
        <v>9974</v>
      </c>
      <c r="P469">
        <f>-612.109761278727 -2.93958403174997 -238.658648004041</f>
        <v>-853.70799331451792</v>
      </c>
      <c r="Q469" t="s">
        <v>9975</v>
      </c>
      <c r="R469" t="s">
        <v>9976</v>
      </c>
      <c r="S469" t="s">
        <v>9977</v>
      </c>
      <c r="T469" t="s">
        <v>9978</v>
      </c>
      <c r="U469" t="s">
        <v>9979</v>
      </c>
      <c r="V469" t="s">
        <v>9980</v>
      </c>
      <c r="W469" t="s">
        <v>9981</v>
      </c>
      <c r="X469" t="s">
        <v>9982</v>
      </c>
      <c r="Y469" t="s">
        <v>9983</v>
      </c>
    </row>
    <row r="470" spans="1:25" x14ac:dyDescent="0.3">
      <c r="A470">
        <v>23450</v>
      </c>
      <c r="B470" t="s">
        <v>9984</v>
      </c>
      <c r="C470" t="s">
        <v>9985</v>
      </c>
      <c r="D470" t="s">
        <v>9986</v>
      </c>
      <c r="E470" t="s">
        <v>9987</v>
      </c>
      <c r="F470" t="s">
        <v>9988</v>
      </c>
      <c r="G470" t="s">
        <v>9989</v>
      </c>
      <c r="H470" t="s">
        <v>9990</v>
      </c>
      <c r="I470" t="s">
        <v>9991</v>
      </c>
      <c r="J470" t="s">
        <v>9992</v>
      </c>
      <c r="K470" t="s">
        <v>9993</v>
      </c>
      <c r="L470" t="s">
        <v>9994</v>
      </c>
      <c r="M470" t="s">
        <v>9995</v>
      </c>
      <c r="N470" t="s">
        <v>9996</v>
      </c>
      <c r="O470" t="s">
        <v>9997</v>
      </c>
      <c r="P470">
        <f>-611.514777735036 -5.5504099995344 -238.428887191348</f>
        <v>-855.49407492591831</v>
      </c>
      <c r="Q470" t="s">
        <v>9998</v>
      </c>
      <c r="R470" t="s">
        <v>9999</v>
      </c>
      <c r="S470" t="s">
        <v>10000</v>
      </c>
      <c r="T470" t="s">
        <v>10001</v>
      </c>
      <c r="U470" t="s">
        <v>10002</v>
      </c>
      <c r="V470" t="s">
        <v>10003</v>
      </c>
      <c r="W470" t="s">
        <v>10004</v>
      </c>
      <c r="X470" t="s">
        <v>10005</v>
      </c>
      <c r="Y470" t="s">
        <v>10006</v>
      </c>
    </row>
    <row r="471" spans="1:25" x14ac:dyDescent="0.3">
      <c r="A471">
        <v>23500</v>
      </c>
      <c r="B471" t="s">
        <v>10007</v>
      </c>
      <c r="C471" t="s">
        <v>10008</v>
      </c>
      <c r="D471" t="s">
        <v>10009</v>
      </c>
      <c r="E471" t="s">
        <v>10010</v>
      </c>
      <c r="F471" t="s">
        <v>10011</v>
      </c>
      <c r="G471" t="s">
        <v>10012</v>
      </c>
      <c r="H471" t="s">
        <v>10013</v>
      </c>
      <c r="I471" t="s">
        <v>10014</v>
      </c>
      <c r="J471" t="s">
        <v>10015</v>
      </c>
      <c r="K471" t="s">
        <v>10016</v>
      </c>
      <c r="L471" t="s">
        <v>10017</v>
      </c>
      <c r="M471" t="s">
        <v>10018</v>
      </c>
      <c r="N471" t="s">
        <v>10019</v>
      </c>
      <c r="O471" t="s">
        <v>10020</v>
      </c>
      <c r="P471">
        <f>-610.229177103813 -8.40738847890771 -238.001232836358</f>
        <v>-856.63779841907865</v>
      </c>
      <c r="Q471" t="s">
        <v>10021</v>
      </c>
      <c r="R471" t="s">
        <v>10022</v>
      </c>
      <c r="S471" t="s">
        <v>10023</v>
      </c>
      <c r="T471" t="s">
        <v>10024</v>
      </c>
      <c r="U471" t="s">
        <v>10025</v>
      </c>
      <c r="V471" t="s">
        <v>10026</v>
      </c>
      <c r="W471" t="s">
        <v>10027</v>
      </c>
      <c r="X471" t="s">
        <v>10028</v>
      </c>
      <c r="Y471" t="s">
        <v>10029</v>
      </c>
    </row>
    <row r="472" spans="1:25" x14ac:dyDescent="0.3">
      <c r="A472">
        <v>23550</v>
      </c>
      <c r="B472" t="s">
        <v>10030</v>
      </c>
      <c r="C472" t="s">
        <v>10031</v>
      </c>
      <c r="D472" t="s">
        <v>10032</v>
      </c>
      <c r="E472" t="s">
        <v>10033</v>
      </c>
      <c r="F472" t="s">
        <v>10034</v>
      </c>
      <c r="G472" t="s">
        <v>10035</v>
      </c>
      <c r="H472" t="s">
        <v>10036</v>
      </c>
      <c r="I472" t="s">
        <v>10037</v>
      </c>
      <c r="J472" t="s">
        <v>10038</v>
      </c>
      <c r="K472" t="s">
        <v>10039</v>
      </c>
      <c r="L472" t="s">
        <v>10040</v>
      </c>
      <c r="M472" t="s">
        <v>10041</v>
      </c>
      <c r="N472" t="s">
        <v>10042</v>
      </c>
      <c r="O472" t="s">
        <v>10043</v>
      </c>
      <c r="P472">
        <f>-609.412033462956 -10.1692619199036 -237.768803456001</f>
        <v>-857.35009883886062</v>
      </c>
      <c r="Q472" t="s">
        <v>10044</v>
      </c>
      <c r="R472" t="s">
        <v>10045</v>
      </c>
      <c r="S472" t="s">
        <v>10046</v>
      </c>
      <c r="T472" t="s">
        <v>10047</v>
      </c>
      <c r="U472" t="s">
        <v>10048</v>
      </c>
      <c r="V472" t="s">
        <v>10049</v>
      </c>
      <c r="W472" t="s">
        <v>10050</v>
      </c>
      <c r="X472" t="s">
        <v>10051</v>
      </c>
      <c r="Y472" t="s">
        <v>10052</v>
      </c>
    </row>
    <row r="473" spans="1:25" x14ac:dyDescent="0.3">
      <c r="A473">
        <v>23600</v>
      </c>
      <c r="B473" t="s">
        <v>10053</v>
      </c>
      <c r="C473" t="s">
        <v>10054</v>
      </c>
      <c r="D473" t="s">
        <v>10055</v>
      </c>
      <c r="E473" t="s">
        <v>10056</v>
      </c>
      <c r="F473" t="s">
        <v>10057</v>
      </c>
      <c r="G473" t="s">
        <v>10058</v>
      </c>
      <c r="H473" t="s">
        <v>10059</v>
      </c>
      <c r="I473" t="s">
        <v>10060</v>
      </c>
      <c r="J473" t="s">
        <v>10061</v>
      </c>
      <c r="K473" t="s">
        <v>10062</v>
      </c>
      <c r="L473" t="s">
        <v>10063</v>
      </c>
      <c r="M473" t="s">
        <v>10064</v>
      </c>
      <c r="N473" t="s">
        <v>10065</v>
      </c>
      <c r="O473" t="s">
        <v>10066</v>
      </c>
      <c r="P473">
        <f>-608.909651124659 -11.8863768877036 -237.499343971511</f>
        <v>-858.29537198387357</v>
      </c>
      <c r="Q473" t="s">
        <v>10067</v>
      </c>
      <c r="R473" t="s">
        <v>10068</v>
      </c>
      <c r="S473" t="s">
        <v>10069</v>
      </c>
      <c r="T473" t="s">
        <v>10070</v>
      </c>
      <c r="U473" t="s">
        <v>10071</v>
      </c>
      <c r="V473" t="s">
        <v>10072</v>
      </c>
      <c r="W473" t="s">
        <v>10073</v>
      </c>
      <c r="X473" t="s">
        <v>10074</v>
      </c>
      <c r="Y473" t="s">
        <v>10075</v>
      </c>
    </row>
    <row r="474" spans="1:25" x14ac:dyDescent="0.3">
      <c r="A474">
        <v>23650</v>
      </c>
      <c r="B474" t="s">
        <v>10076</v>
      </c>
      <c r="C474" t="s">
        <v>10077</v>
      </c>
      <c r="D474" t="s">
        <v>10078</v>
      </c>
      <c r="E474" t="s">
        <v>10079</v>
      </c>
      <c r="F474" t="s">
        <v>10080</v>
      </c>
      <c r="G474" t="s">
        <v>10081</v>
      </c>
      <c r="H474" t="s">
        <v>10082</v>
      </c>
      <c r="I474" t="s">
        <v>10083</v>
      </c>
      <c r="J474" t="s">
        <v>10084</v>
      </c>
      <c r="K474" t="s">
        <v>10085</v>
      </c>
      <c r="L474" t="s">
        <v>10086</v>
      </c>
      <c r="M474" t="s">
        <v>10087</v>
      </c>
      <c r="N474" t="s">
        <v>10088</v>
      </c>
      <c r="O474" t="s">
        <v>10089</v>
      </c>
      <c r="P474">
        <f>-608.082800449626 -14.0287816712168 -236.955077076646</f>
        <v>-859.06665919748889</v>
      </c>
      <c r="Q474" t="s">
        <v>10090</v>
      </c>
      <c r="R474" t="s">
        <v>10091</v>
      </c>
      <c r="S474" t="s">
        <v>10092</v>
      </c>
      <c r="T474" t="s">
        <v>10093</v>
      </c>
      <c r="U474" t="s">
        <v>10094</v>
      </c>
      <c r="V474" t="s">
        <v>10095</v>
      </c>
      <c r="W474" t="s">
        <v>10096</v>
      </c>
      <c r="X474" t="s">
        <v>10097</v>
      </c>
      <c r="Y474" t="s">
        <v>10098</v>
      </c>
    </row>
    <row r="475" spans="1:25" x14ac:dyDescent="0.3">
      <c r="A475">
        <v>23700</v>
      </c>
      <c r="B475" t="s">
        <v>10099</v>
      </c>
      <c r="C475" t="s">
        <v>10100</v>
      </c>
      <c r="D475" t="s">
        <v>10101</v>
      </c>
      <c r="E475" t="s">
        <v>10102</v>
      </c>
      <c r="F475" t="s">
        <v>10103</v>
      </c>
      <c r="G475" t="s">
        <v>10104</v>
      </c>
      <c r="H475" t="s">
        <v>10105</v>
      </c>
      <c r="I475" t="s">
        <v>10106</v>
      </c>
      <c r="J475" t="s">
        <v>10107</v>
      </c>
      <c r="K475" t="s">
        <v>10108</v>
      </c>
      <c r="L475" t="s">
        <v>10109</v>
      </c>
      <c r="M475" t="s">
        <v>10110</v>
      </c>
      <c r="N475" t="s">
        <v>10111</v>
      </c>
      <c r="O475" t="s">
        <v>10112</v>
      </c>
      <c r="P475">
        <f>-607.671772942763 -14.8070291040599 -236.812498131563</f>
        <v>-859.29130017838588</v>
      </c>
      <c r="Q475" t="s">
        <v>10113</v>
      </c>
      <c r="R475" t="s">
        <v>10114</v>
      </c>
      <c r="S475" t="s">
        <v>10115</v>
      </c>
      <c r="T475" t="s">
        <v>10116</v>
      </c>
      <c r="U475" t="s">
        <v>10117</v>
      </c>
      <c r="V475" t="s">
        <v>10118</v>
      </c>
      <c r="W475" t="s">
        <v>10119</v>
      </c>
      <c r="X475" t="s">
        <v>10120</v>
      </c>
      <c r="Y475" t="s">
        <v>10121</v>
      </c>
    </row>
    <row r="476" spans="1:25" x14ac:dyDescent="0.3">
      <c r="A476">
        <v>23750</v>
      </c>
      <c r="B476" t="s">
        <v>10122</v>
      </c>
      <c r="C476" t="s">
        <v>10123</v>
      </c>
      <c r="D476" t="s">
        <v>10124</v>
      </c>
      <c r="E476" t="s">
        <v>10125</v>
      </c>
      <c r="F476" t="s">
        <v>10126</v>
      </c>
      <c r="G476" t="s">
        <v>10127</v>
      </c>
      <c r="H476" t="s">
        <v>10128</v>
      </c>
      <c r="I476" t="s">
        <v>10129</v>
      </c>
      <c r="J476" t="s">
        <v>10130</v>
      </c>
      <c r="K476" t="s">
        <v>10131</v>
      </c>
      <c r="L476" t="s">
        <v>10132</v>
      </c>
      <c r="M476" t="s">
        <v>10133</v>
      </c>
      <c r="N476" t="s">
        <v>10134</v>
      </c>
      <c r="O476" t="s">
        <v>10135</v>
      </c>
      <c r="P476">
        <f>-606.749484699448 -16.5149197542419 -236.659468928941</f>
        <v>-859.92387338263086</v>
      </c>
      <c r="Q476" t="s">
        <v>10136</v>
      </c>
      <c r="R476" t="s">
        <v>10137</v>
      </c>
      <c r="S476" t="s">
        <v>10138</v>
      </c>
      <c r="T476" t="s">
        <v>10139</v>
      </c>
      <c r="U476" t="s">
        <v>10140</v>
      </c>
      <c r="V476" t="s">
        <v>10141</v>
      </c>
      <c r="W476" t="s">
        <v>10142</v>
      </c>
      <c r="X476" t="s">
        <v>10143</v>
      </c>
      <c r="Y476" t="s">
        <v>10144</v>
      </c>
    </row>
    <row r="477" spans="1:25" x14ac:dyDescent="0.3">
      <c r="A477">
        <v>23800</v>
      </c>
      <c r="B477" t="s">
        <v>10145</v>
      </c>
      <c r="C477" t="s">
        <v>10146</v>
      </c>
      <c r="D477" t="s">
        <v>10147</v>
      </c>
      <c r="E477" t="s">
        <v>10148</v>
      </c>
      <c r="F477" t="s">
        <v>10149</v>
      </c>
      <c r="G477" t="s">
        <v>10150</v>
      </c>
      <c r="H477" t="s">
        <v>10151</v>
      </c>
      <c r="I477" t="s">
        <v>10152</v>
      </c>
      <c r="J477" t="s">
        <v>10153</v>
      </c>
      <c r="K477" t="s">
        <v>10154</v>
      </c>
      <c r="L477" t="s">
        <v>10155</v>
      </c>
      <c r="M477" t="s">
        <v>10156</v>
      </c>
      <c r="N477" t="s">
        <v>10157</v>
      </c>
      <c r="O477" t="s">
        <v>10158</v>
      </c>
      <c r="P477">
        <f>-606.084432502606 -17.5494610100736 -236.622019530872</f>
        <v>-860.25591304355157</v>
      </c>
      <c r="Q477" t="s">
        <v>10159</v>
      </c>
      <c r="R477" t="s">
        <v>10160</v>
      </c>
      <c r="S477" t="s">
        <v>10161</v>
      </c>
      <c r="T477" t="s">
        <v>10162</v>
      </c>
      <c r="U477" t="s">
        <v>10163</v>
      </c>
      <c r="V477" t="s">
        <v>10164</v>
      </c>
      <c r="W477" t="s">
        <v>10165</v>
      </c>
      <c r="X477" t="s">
        <v>10166</v>
      </c>
      <c r="Y477" t="s">
        <v>10167</v>
      </c>
    </row>
    <row r="478" spans="1:25" x14ac:dyDescent="0.3">
      <c r="A478">
        <v>23850</v>
      </c>
      <c r="B478" t="s">
        <v>10168</v>
      </c>
      <c r="C478" t="s">
        <v>10169</v>
      </c>
      <c r="D478" t="s">
        <v>10170</v>
      </c>
      <c r="E478" t="s">
        <v>10171</v>
      </c>
      <c r="F478" t="s">
        <v>10172</v>
      </c>
      <c r="G478" t="s">
        <v>10173</v>
      </c>
      <c r="H478" t="s">
        <v>10174</v>
      </c>
      <c r="I478" t="s">
        <v>10175</v>
      </c>
      <c r="J478" t="s">
        <v>10176</v>
      </c>
      <c r="K478" t="s">
        <v>10177</v>
      </c>
      <c r="L478" t="s">
        <v>10178</v>
      </c>
      <c r="M478" t="s">
        <v>10179</v>
      </c>
      <c r="N478" t="s">
        <v>10180</v>
      </c>
      <c r="O478" t="s">
        <v>10181</v>
      </c>
      <c r="P478">
        <f>-604.77531639371 -19.1294226410394 -236.346710104239</f>
        <v>-860.25144913898839</v>
      </c>
      <c r="Q478" t="s">
        <v>10182</v>
      </c>
      <c r="R478" t="s">
        <v>10183</v>
      </c>
      <c r="S478" t="s">
        <v>10184</v>
      </c>
      <c r="T478" t="s">
        <v>10185</v>
      </c>
      <c r="U478" t="s">
        <v>10186</v>
      </c>
      <c r="V478" t="s">
        <v>10187</v>
      </c>
      <c r="W478" t="s">
        <v>10188</v>
      </c>
      <c r="X478" t="s">
        <v>10189</v>
      </c>
      <c r="Y478" t="s">
        <v>10190</v>
      </c>
    </row>
    <row r="479" spans="1:25" x14ac:dyDescent="0.3">
      <c r="A479">
        <v>23900</v>
      </c>
      <c r="B479" t="s">
        <v>10191</v>
      </c>
      <c r="C479" t="s">
        <v>10192</v>
      </c>
      <c r="D479" t="s">
        <v>10193</v>
      </c>
      <c r="E479" t="s">
        <v>10194</v>
      </c>
      <c r="F479" t="s">
        <v>10195</v>
      </c>
      <c r="G479" t="s">
        <v>10196</v>
      </c>
      <c r="H479" t="s">
        <v>10197</v>
      </c>
      <c r="I479" t="s">
        <v>10198</v>
      </c>
      <c r="J479" t="s">
        <v>10199</v>
      </c>
      <c r="K479" t="s">
        <v>10200</v>
      </c>
      <c r="L479" t="s">
        <v>10201</v>
      </c>
      <c r="M479" t="s">
        <v>10202</v>
      </c>
      <c r="N479" t="s">
        <v>10203</v>
      </c>
      <c r="O479" t="s">
        <v>10204</v>
      </c>
      <c r="P479">
        <f>-604.006931461444 -19.4929800359841 -236.128263597466</f>
        <v>-859.62817509489412</v>
      </c>
      <c r="Q479" t="s">
        <v>10205</v>
      </c>
      <c r="R479" t="s">
        <v>10206</v>
      </c>
      <c r="S479" t="s">
        <v>10207</v>
      </c>
      <c r="T479" t="s">
        <v>10208</v>
      </c>
      <c r="U479" t="s">
        <v>10209</v>
      </c>
      <c r="V479" t="s">
        <v>10210</v>
      </c>
      <c r="W479" t="s">
        <v>10211</v>
      </c>
      <c r="X479" t="s">
        <v>10212</v>
      </c>
      <c r="Y479" t="s">
        <v>10213</v>
      </c>
    </row>
    <row r="480" spans="1:25" x14ac:dyDescent="0.3">
      <c r="A480">
        <v>23950</v>
      </c>
      <c r="B480" t="s">
        <v>10214</v>
      </c>
      <c r="C480" t="s">
        <v>10215</v>
      </c>
      <c r="D480" t="s">
        <v>10216</v>
      </c>
      <c r="E480" t="s">
        <v>10217</v>
      </c>
      <c r="F480" t="s">
        <v>10218</v>
      </c>
      <c r="G480" t="s">
        <v>10219</v>
      </c>
      <c r="H480" t="s">
        <v>10220</v>
      </c>
      <c r="I480" t="s">
        <v>10221</v>
      </c>
      <c r="J480" t="s">
        <v>10222</v>
      </c>
      <c r="K480" t="s">
        <v>10223</v>
      </c>
      <c r="L480" t="s">
        <v>10224</v>
      </c>
      <c r="M480" t="s">
        <v>10225</v>
      </c>
      <c r="N480" t="s">
        <v>10226</v>
      </c>
      <c r="O480" t="s">
        <v>10227</v>
      </c>
      <c r="P480">
        <f>-602.631568861023 -20.2369977723799 -235.651962519547</f>
        <v>-858.52052915294985</v>
      </c>
      <c r="Q480" t="s">
        <v>10228</v>
      </c>
      <c r="R480" t="s">
        <v>10229</v>
      </c>
      <c r="S480" t="s">
        <v>10230</v>
      </c>
      <c r="T480" t="s">
        <v>10231</v>
      </c>
      <c r="U480" t="s">
        <v>10232</v>
      </c>
      <c r="V480" t="s">
        <v>10233</v>
      </c>
      <c r="W480" t="s">
        <v>10234</v>
      </c>
      <c r="X480" t="s">
        <v>10235</v>
      </c>
      <c r="Y480" t="s">
        <v>10236</v>
      </c>
    </row>
    <row r="481" spans="1:25" x14ac:dyDescent="0.3">
      <c r="A481">
        <v>24000</v>
      </c>
      <c r="B481" t="s">
        <v>10237</v>
      </c>
      <c r="C481" t="s">
        <v>10238</v>
      </c>
      <c r="D481" t="s">
        <v>10239</v>
      </c>
      <c r="E481" t="s">
        <v>10240</v>
      </c>
      <c r="F481" t="s">
        <v>10241</v>
      </c>
      <c r="G481" t="s">
        <v>10242</v>
      </c>
      <c r="H481" t="s">
        <v>10243</v>
      </c>
      <c r="I481" t="s">
        <v>10244</v>
      </c>
      <c r="J481" t="s">
        <v>10245</v>
      </c>
      <c r="K481" t="s">
        <v>10246</v>
      </c>
      <c r="L481" t="s">
        <v>10247</v>
      </c>
      <c r="M481" t="s">
        <v>10248</v>
      </c>
      <c r="N481" t="s">
        <v>10249</v>
      </c>
      <c r="O481" t="s">
        <v>10250</v>
      </c>
      <c r="P481">
        <f>-601.7548514881 -20.4051111830115 -235.44903696147</f>
        <v>-857.60899963258157</v>
      </c>
      <c r="Q481" t="s">
        <v>10251</v>
      </c>
      <c r="R481" t="s">
        <v>10252</v>
      </c>
      <c r="S481" t="s">
        <v>10253</v>
      </c>
      <c r="T481" t="s">
        <v>10254</v>
      </c>
      <c r="U481" t="s">
        <v>10255</v>
      </c>
      <c r="V481" t="s">
        <v>10256</v>
      </c>
      <c r="W481" t="s">
        <v>10257</v>
      </c>
      <c r="X481" t="s">
        <v>10258</v>
      </c>
      <c r="Y481" t="s">
        <v>10259</v>
      </c>
    </row>
    <row r="482" spans="1:25" x14ac:dyDescent="0.3">
      <c r="A482">
        <v>24050</v>
      </c>
      <c r="B482" t="s">
        <v>10260</v>
      </c>
      <c r="C482" t="s">
        <v>10261</v>
      </c>
      <c r="D482" t="s">
        <v>10262</v>
      </c>
      <c r="E482" t="s">
        <v>10263</v>
      </c>
      <c r="F482" t="s">
        <v>10264</v>
      </c>
      <c r="G482" t="s">
        <v>10265</v>
      </c>
      <c r="H482" t="s">
        <v>10266</v>
      </c>
      <c r="I482" t="s">
        <v>10267</v>
      </c>
      <c r="J482" t="s">
        <v>10268</v>
      </c>
      <c r="K482" t="s">
        <v>10269</v>
      </c>
      <c r="L482" t="s">
        <v>10270</v>
      </c>
      <c r="M482" t="s">
        <v>10271</v>
      </c>
      <c r="N482" t="s">
        <v>10272</v>
      </c>
      <c r="O482" t="s">
        <v>10273</v>
      </c>
      <c r="P482">
        <f>-599.653440452182 -21.0480472254887 -235.290020607651</f>
        <v>-855.99150828532174</v>
      </c>
      <c r="Q482" t="s">
        <v>10274</v>
      </c>
      <c r="R482" t="s">
        <v>10275</v>
      </c>
      <c r="S482" t="s">
        <v>10276</v>
      </c>
      <c r="T482" t="s">
        <v>10277</v>
      </c>
      <c r="U482" t="s">
        <v>10278</v>
      </c>
      <c r="V482" t="s">
        <v>10279</v>
      </c>
      <c r="W482" t="s">
        <v>10280</v>
      </c>
      <c r="X482" t="s">
        <v>10281</v>
      </c>
      <c r="Y482" t="s">
        <v>10282</v>
      </c>
    </row>
    <row r="483" spans="1:25" x14ac:dyDescent="0.3">
      <c r="A483">
        <v>24100</v>
      </c>
      <c r="B483" t="s">
        <v>10283</v>
      </c>
      <c r="C483" t="s">
        <v>10284</v>
      </c>
      <c r="D483" t="s">
        <v>10285</v>
      </c>
      <c r="E483" t="s">
        <v>10286</v>
      </c>
      <c r="F483" t="s">
        <v>10287</v>
      </c>
      <c r="G483" t="s">
        <v>10288</v>
      </c>
      <c r="H483" t="s">
        <v>10289</v>
      </c>
      <c r="I483" t="s">
        <v>10290</v>
      </c>
      <c r="J483" t="s">
        <v>10291</v>
      </c>
      <c r="K483" t="s">
        <v>10292</v>
      </c>
      <c r="L483" t="s">
        <v>10293</v>
      </c>
      <c r="M483" t="s">
        <v>10294</v>
      </c>
      <c r="N483" t="s">
        <v>10295</v>
      </c>
      <c r="O483" t="s">
        <v>10296</v>
      </c>
      <c r="P483">
        <f>-597.637860330343 -21.6738959962834 -235.359466818537</f>
        <v>-854.67122314516337</v>
      </c>
      <c r="Q483" t="s">
        <v>10297</v>
      </c>
      <c r="R483" t="s">
        <v>10298</v>
      </c>
      <c r="S483" t="s">
        <v>10299</v>
      </c>
      <c r="T483" t="s">
        <v>10300</v>
      </c>
      <c r="U483" t="s">
        <v>10301</v>
      </c>
      <c r="V483" t="s">
        <v>10302</v>
      </c>
      <c r="W483" t="s">
        <v>10303</v>
      </c>
      <c r="X483" t="s">
        <v>10304</v>
      </c>
      <c r="Y483" t="s">
        <v>10305</v>
      </c>
    </row>
    <row r="484" spans="1:25" x14ac:dyDescent="0.3">
      <c r="A484">
        <v>24150</v>
      </c>
      <c r="B484" t="s">
        <v>10306</v>
      </c>
      <c r="C484" t="s">
        <v>10307</v>
      </c>
      <c r="D484" t="s">
        <v>10308</v>
      </c>
      <c r="E484" t="s">
        <v>10309</v>
      </c>
      <c r="F484" t="s">
        <v>10310</v>
      </c>
      <c r="G484" t="s">
        <v>10311</v>
      </c>
      <c r="H484" t="s">
        <v>10312</v>
      </c>
      <c r="I484" t="s">
        <v>10313</v>
      </c>
      <c r="J484" t="s">
        <v>10314</v>
      </c>
      <c r="K484" t="s">
        <v>10315</v>
      </c>
      <c r="L484" t="s">
        <v>10316</v>
      </c>
      <c r="M484" t="s">
        <v>10317</v>
      </c>
      <c r="N484" t="s">
        <v>10318</v>
      </c>
      <c r="O484" t="s">
        <v>10319</v>
      </c>
      <c r="P484">
        <f>-596.701654072455 -21.8415504053326 -235.383933211831</f>
        <v>-853.92713768961858</v>
      </c>
      <c r="Q484" t="s">
        <v>10320</v>
      </c>
      <c r="R484" t="s">
        <v>10321</v>
      </c>
      <c r="S484" t="s">
        <v>10322</v>
      </c>
      <c r="T484" t="s">
        <v>10323</v>
      </c>
      <c r="U484" t="s">
        <v>10324</v>
      </c>
      <c r="V484" t="s">
        <v>10325</v>
      </c>
      <c r="W484" t="s">
        <v>10326</v>
      </c>
      <c r="X484" t="s">
        <v>10327</v>
      </c>
      <c r="Y484" t="s">
        <v>10328</v>
      </c>
    </row>
    <row r="485" spans="1:25" x14ac:dyDescent="0.3">
      <c r="A485">
        <v>24200</v>
      </c>
      <c r="B485" t="s">
        <v>10329</v>
      </c>
      <c r="C485" t="s">
        <v>10330</v>
      </c>
      <c r="D485" t="s">
        <v>10331</v>
      </c>
      <c r="E485" t="s">
        <v>10332</v>
      </c>
      <c r="F485" t="s">
        <v>10333</v>
      </c>
      <c r="G485" t="s">
        <v>10334</v>
      </c>
      <c r="H485" t="s">
        <v>10335</v>
      </c>
      <c r="I485" t="s">
        <v>10336</v>
      </c>
      <c r="J485" t="s">
        <v>10337</v>
      </c>
      <c r="K485" t="s">
        <v>10338</v>
      </c>
      <c r="L485" t="s">
        <v>10339</v>
      </c>
      <c r="M485" t="s">
        <v>10340</v>
      </c>
      <c r="N485" t="s">
        <v>10341</v>
      </c>
      <c r="O485" t="s">
        <v>10342</v>
      </c>
      <c r="P485">
        <f>-596.026660341031 -21.8677203154134 -235.425207474071</f>
        <v>-853.31958813051529</v>
      </c>
      <c r="Q485" t="s">
        <v>10343</v>
      </c>
      <c r="R485" t="s">
        <v>10344</v>
      </c>
      <c r="S485" t="s">
        <v>10345</v>
      </c>
      <c r="T485" t="s">
        <v>10346</v>
      </c>
      <c r="U485" t="s">
        <v>10347</v>
      </c>
      <c r="V485" t="s">
        <v>10348</v>
      </c>
      <c r="W485" t="s">
        <v>10349</v>
      </c>
      <c r="X485" t="s">
        <v>10350</v>
      </c>
      <c r="Y485" t="s">
        <v>10351</v>
      </c>
    </row>
    <row r="486" spans="1:25" x14ac:dyDescent="0.3">
      <c r="A486">
        <v>24250</v>
      </c>
      <c r="B486" t="s">
        <v>10352</v>
      </c>
      <c r="C486" t="s">
        <v>10353</v>
      </c>
      <c r="D486" t="s">
        <v>10354</v>
      </c>
      <c r="E486" t="s">
        <v>10355</v>
      </c>
      <c r="F486" t="s">
        <v>10356</v>
      </c>
      <c r="G486" t="s">
        <v>10357</v>
      </c>
      <c r="H486" t="s">
        <v>10358</v>
      </c>
      <c r="I486" t="s">
        <v>10359</v>
      </c>
      <c r="J486" t="s">
        <v>10360</v>
      </c>
      <c r="K486" t="s">
        <v>10361</v>
      </c>
      <c r="L486" t="s">
        <v>10362</v>
      </c>
      <c r="M486" t="s">
        <v>10363</v>
      </c>
      <c r="N486" t="s">
        <v>10364</v>
      </c>
      <c r="O486" t="s">
        <v>10365</v>
      </c>
      <c r="P486">
        <f>-595.224351796619 -22.4587215295544 -235.559040740043</f>
        <v>-853.24211406621635</v>
      </c>
      <c r="Q486" t="s">
        <v>10366</v>
      </c>
      <c r="R486" t="s">
        <v>10367</v>
      </c>
      <c r="S486" t="s">
        <v>10368</v>
      </c>
      <c r="T486" t="s">
        <v>10369</v>
      </c>
      <c r="U486" t="s">
        <v>10370</v>
      </c>
      <c r="V486" t="s">
        <v>10371</v>
      </c>
      <c r="W486" t="s">
        <v>10372</v>
      </c>
      <c r="X486" t="s">
        <v>10373</v>
      </c>
      <c r="Y486" t="s">
        <v>10374</v>
      </c>
    </row>
    <row r="487" spans="1:25" x14ac:dyDescent="0.3">
      <c r="A487">
        <v>24300</v>
      </c>
      <c r="B487" t="s">
        <v>10375</v>
      </c>
      <c r="C487" t="s">
        <v>10376</v>
      </c>
      <c r="D487" t="s">
        <v>10377</v>
      </c>
      <c r="E487" t="s">
        <v>10378</v>
      </c>
      <c r="F487" t="s">
        <v>10379</v>
      </c>
      <c r="G487" t="s">
        <v>10380</v>
      </c>
      <c r="H487" t="s">
        <v>10381</v>
      </c>
      <c r="I487" t="s">
        <v>10382</v>
      </c>
      <c r="J487" t="s">
        <v>10383</v>
      </c>
      <c r="K487" t="s">
        <v>10384</v>
      </c>
      <c r="L487" t="s">
        <v>10385</v>
      </c>
      <c r="M487" t="s">
        <v>10386</v>
      </c>
      <c r="N487" t="s">
        <v>10387</v>
      </c>
      <c r="O487" t="s">
        <v>10388</v>
      </c>
      <c r="P487">
        <f>-594.537953275661 -22.577512489335 -235.501196227279</f>
        <v>-852.61666199227511</v>
      </c>
      <c r="Q487" t="s">
        <v>10389</v>
      </c>
      <c r="R487" t="s">
        <v>10390</v>
      </c>
      <c r="S487" t="s">
        <v>10391</v>
      </c>
      <c r="T487" t="s">
        <v>10392</v>
      </c>
      <c r="U487" t="s">
        <v>10393</v>
      </c>
      <c r="V487" t="s">
        <v>10394</v>
      </c>
      <c r="W487" t="s">
        <v>10395</v>
      </c>
      <c r="X487" t="s">
        <v>10396</v>
      </c>
      <c r="Y487" t="s">
        <v>10397</v>
      </c>
    </row>
    <row r="488" spans="1:25" x14ac:dyDescent="0.3">
      <c r="A488">
        <v>24350</v>
      </c>
      <c r="B488" t="s">
        <v>10398</v>
      </c>
      <c r="C488" t="s">
        <v>10399</v>
      </c>
      <c r="D488" t="s">
        <v>10400</v>
      </c>
      <c r="E488" t="s">
        <v>10401</v>
      </c>
      <c r="F488" t="s">
        <v>10402</v>
      </c>
      <c r="G488" t="s">
        <v>10403</v>
      </c>
      <c r="H488" t="s">
        <v>10404</v>
      </c>
      <c r="I488" t="s">
        <v>10405</v>
      </c>
      <c r="J488" t="s">
        <v>10406</v>
      </c>
      <c r="K488" t="s">
        <v>10407</v>
      </c>
      <c r="L488" t="s">
        <v>10408</v>
      </c>
      <c r="M488" t="s">
        <v>10409</v>
      </c>
      <c r="N488" t="s">
        <v>10410</v>
      </c>
      <c r="O488" t="s">
        <v>10411</v>
      </c>
      <c r="P488">
        <f>-593.373082587397 -21.8462625017228 -235.038404115501</f>
        <v>-850.25774920462072</v>
      </c>
      <c r="Q488" t="s">
        <v>10412</v>
      </c>
      <c r="R488" t="s">
        <v>10413</v>
      </c>
      <c r="S488" t="s">
        <v>10414</v>
      </c>
      <c r="T488" t="s">
        <v>10415</v>
      </c>
      <c r="U488" t="s">
        <v>10416</v>
      </c>
      <c r="V488" t="s">
        <v>10417</v>
      </c>
      <c r="W488" t="s">
        <v>10418</v>
      </c>
      <c r="X488" t="s">
        <v>10419</v>
      </c>
      <c r="Y488" t="s">
        <v>10420</v>
      </c>
    </row>
    <row r="489" spans="1:25" x14ac:dyDescent="0.3">
      <c r="A489">
        <v>24400</v>
      </c>
      <c r="B489" t="s">
        <v>10421</v>
      </c>
      <c r="C489" t="s">
        <v>10422</v>
      </c>
      <c r="D489" t="s">
        <v>10423</v>
      </c>
      <c r="E489" t="s">
        <v>10424</v>
      </c>
      <c r="F489" t="s">
        <v>10425</v>
      </c>
      <c r="G489" t="s">
        <v>10426</v>
      </c>
      <c r="H489" t="s">
        <v>10427</v>
      </c>
      <c r="I489" t="s">
        <v>10428</v>
      </c>
      <c r="J489" t="s">
        <v>10429</v>
      </c>
      <c r="K489" t="s">
        <v>10430</v>
      </c>
      <c r="L489" t="s">
        <v>10431</v>
      </c>
      <c r="M489" t="s">
        <v>10432</v>
      </c>
      <c r="N489" t="s">
        <v>10433</v>
      </c>
      <c r="O489" t="s">
        <v>10434</v>
      </c>
      <c r="P489">
        <f>-592.81770378661 -21.0267789483582 -234.722879561252</f>
        <v>-848.56736229622015</v>
      </c>
      <c r="Q489" t="s">
        <v>10435</v>
      </c>
      <c r="R489" t="s">
        <v>10436</v>
      </c>
      <c r="S489" t="s">
        <v>10437</v>
      </c>
      <c r="T489" t="s">
        <v>10438</v>
      </c>
      <c r="U489" t="s">
        <v>10439</v>
      </c>
      <c r="V489" t="s">
        <v>10440</v>
      </c>
      <c r="W489" t="s">
        <v>10441</v>
      </c>
      <c r="X489" t="s">
        <v>10442</v>
      </c>
      <c r="Y489" t="s">
        <v>10443</v>
      </c>
    </row>
    <row r="490" spans="1:25" x14ac:dyDescent="0.3">
      <c r="A490">
        <v>24450</v>
      </c>
      <c r="B490" t="s">
        <v>10444</v>
      </c>
      <c r="C490" t="s">
        <v>10445</v>
      </c>
      <c r="D490" t="s">
        <v>10446</v>
      </c>
      <c r="E490" t="s">
        <v>10447</v>
      </c>
      <c r="F490" t="s">
        <v>10448</v>
      </c>
      <c r="G490" t="s">
        <v>10449</v>
      </c>
      <c r="H490" t="s">
        <v>10450</v>
      </c>
      <c r="I490" t="s">
        <v>10451</v>
      </c>
      <c r="J490" t="s">
        <v>10452</v>
      </c>
      <c r="K490" t="s">
        <v>10453</v>
      </c>
      <c r="L490" t="s">
        <v>10454</v>
      </c>
      <c r="M490" t="s">
        <v>10455</v>
      </c>
      <c r="N490" t="s">
        <v>10456</v>
      </c>
      <c r="O490" t="s">
        <v>10457</v>
      </c>
      <c r="P490">
        <f>-591.236374126446 -19.712440344965 -234.096560892902</f>
        <v>-845.04537536431303</v>
      </c>
      <c r="Q490" t="s">
        <v>10458</v>
      </c>
      <c r="R490" t="s">
        <v>10459</v>
      </c>
      <c r="S490" t="s">
        <v>10460</v>
      </c>
      <c r="T490" t="s">
        <v>10461</v>
      </c>
      <c r="U490" t="s">
        <v>10462</v>
      </c>
      <c r="V490" t="s">
        <v>10463</v>
      </c>
      <c r="W490" t="s">
        <v>10464</v>
      </c>
      <c r="X490" t="s">
        <v>10465</v>
      </c>
      <c r="Y490" t="s">
        <v>10466</v>
      </c>
    </row>
    <row r="491" spans="1:25" x14ac:dyDescent="0.3">
      <c r="A491">
        <v>24500</v>
      </c>
      <c r="B491" t="s">
        <v>10467</v>
      </c>
      <c r="C491" t="s">
        <v>10468</v>
      </c>
      <c r="D491" t="s">
        <v>10469</v>
      </c>
      <c r="E491" t="s">
        <v>10470</v>
      </c>
      <c r="F491" t="s">
        <v>10471</v>
      </c>
      <c r="G491" t="s">
        <v>10472</v>
      </c>
      <c r="H491" t="s">
        <v>10473</v>
      </c>
      <c r="I491" t="s">
        <v>10474</v>
      </c>
      <c r="J491" t="s">
        <v>10475</v>
      </c>
      <c r="K491" t="s">
        <v>10476</v>
      </c>
      <c r="L491" t="s">
        <v>10477</v>
      </c>
      <c r="M491" t="s">
        <v>10478</v>
      </c>
      <c r="N491" t="s">
        <v>10479</v>
      </c>
      <c r="O491" t="s">
        <v>10480</v>
      </c>
      <c r="P491">
        <f>-589.346188543545 -18.088116744369 -233.508761724524</f>
        <v>-840.94306701243806</v>
      </c>
      <c r="Q491" t="s">
        <v>10481</v>
      </c>
      <c r="R491" t="s">
        <v>10482</v>
      </c>
      <c r="S491" t="s">
        <v>10483</v>
      </c>
      <c r="T491" t="s">
        <v>10484</v>
      </c>
      <c r="U491" t="s">
        <v>10485</v>
      </c>
      <c r="V491" t="s">
        <v>10486</v>
      </c>
      <c r="W491" t="s">
        <v>10487</v>
      </c>
      <c r="X491" t="s">
        <v>10488</v>
      </c>
      <c r="Y491" t="s">
        <v>10489</v>
      </c>
    </row>
    <row r="492" spans="1:25" x14ac:dyDescent="0.3">
      <c r="A492">
        <v>24550</v>
      </c>
      <c r="B492" t="s">
        <v>10490</v>
      </c>
      <c r="C492" t="s">
        <v>10491</v>
      </c>
      <c r="D492" t="s">
        <v>10492</v>
      </c>
      <c r="E492" t="s">
        <v>10493</v>
      </c>
      <c r="F492" t="s">
        <v>10494</v>
      </c>
      <c r="G492" t="s">
        <v>10495</v>
      </c>
      <c r="H492" t="s">
        <v>10496</v>
      </c>
      <c r="I492" t="s">
        <v>10497</v>
      </c>
      <c r="J492" t="s">
        <v>10498</v>
      </c>
      <c r="K492" t="s">
        <v>10499</v>
      </c>
      <c r="L492" t="s">
        <v>10500</v>
      </c>
      <c r="M492" t="s">
        <v>10501</v>
      </c>
      <c r="N492" t="s">
        <v>10502</v>
      </c>
      <c r="O492" t="s">
        <v>10503</v>
      </c>
      <c r="P492">
        <f>-588.242180357588 -17.1045155636 -233.250991381734</f>
        <v>-838.59768730292205</v>
      </c>
      <c r="Q492" t="s">
        <v>10504</v>
      </c>
      <c r="R492" t="s">
        <v>10505</v>
      </c>
      <c r="S492" t="s">
        <v>10506</v>
      </c>
      <c r="T492" t="s">
        <v>10507</v>
      </c>
      <c r="U492" t="s">
        <v>10508</v>
      </c>
      <c r="V492" t="s">
        <v>10509</v>
      </c>
      <c r="W492" t="s">
        <v>10510</v>
      </c>
      <c r="X492" t="s">
        <v>10511</v>
      </c>
      <c r="Y492" t="s">
        <v>10512</v>
      </c>
    </row>
    <row r="493" spans="1:25" x14ac:dyDescent="0.3">
      <c r="A493">
        <v>24600</v>
      </c>
      <c r="B493" t="s">
        <v>10513</v>
      </c>
      <c r="C493" t="s">
        <v>10514</v>
      </c>
      <c r="D493" t="s">
        <v>10515</v>
      </c>
      <c r="E493" t="s">
        <v>10516</v>
      </c>
      <c r="F493" t="s">
        <v>10517</v>
      </c>
      <c r="G493" t="s">
        <v>10518</v>
      </c>
      <c r="H493" t="s">
        <v>10519</v>
      </c>
      <c r="I493" t="s">
        <v>10520</v>
      </c>
      <c r="J493" t="s">
        <v>10521</v>
      </c>
      <c r="K493" t="s">
        <v>10522</v>
      </c>
      <c r="L493" t="s">
        <v>10523</v>
      </c>
      <c r="M493" t="s">
        <v>10524</v>
      </c>
      <c r="N493" t="s">
        <v>10525</v>
      </c>
      <c r="O493" t="s">
        <v>10526</v>
      </c>
      <c r="P493">
        <f>-587.146805014928 -16.1594971706811 -233.041094320951</f>
        <v>-836.34739650656002</v>
      </c>
      <c r="Q493" t="s">
        <v>10527</v>
      </c>
      <c r="R493" t="s">
        <v>10528</v>
      </c>
      <c r="S493" t="s">
        <v>10529</v>
      </c>
      <c r="T493" t="s">
        <v>10530</v>
      </c>
      <c r="U493" t="s">
        <v>10531</v>
      </c>
      <c r="V493" t="s">
        <v>10532</v>
      </c>
      <c r="W493" t="s">
        <v>10533</v>
      </c>
      <c r="X493" t="s">
        <v>10534</v>
      </c>
      <c r="Y493" t="s">
        <v>10535</v>
      </c>
    </row>
    <row r="494" spans="1:25" x14ac:dyDescent="0.3">
      <c r="A494">
        <v>24650</v>
      </c>
      <c r="B494" t="s">
        <v>10536</v>
      </c>
      <c r="C494" t="s">
        <v>10537</v>
      </c>
      <c r="D494" t="s">
        <v>10538</v>
      </c>
      <c r="E494" t="s">
        <v>10539</v>
      </c>
      <c r="F494" t="s">
        <v>10540</v>
      </c>
      <c r="G494" t="s">
        <v>10541</v>
      </c>
      <c r="H494" t="s">
        <v>10542</v>
      </c>
      <c r="I494" t="s">
        <v>10543</v>
      </c>
      <c r="J494" t="s">
        <v>10544</v>
      </c>
      <c r="K494" t="s">
        <v>10545</v>
      </c>
      <c r="L494" t="s">
        <v>10546</v>
      </c>
      <c r="M494" t="s">
        <v>10547</v>
      </c>
      <c r="N494" t="s">
        <v>10548</v>
      </c>
      <c r="O494" t="s">
        <v>10549</v>
      </c>
      <c r="P494">
        <f>-585.152304362023 -14.9103436324563 -232.692021587661</f>
        <v>-832.7546695821402</v>
      </c>
      <c r="Q494" t="s">
        <v>10550</v>
      </c>
      <c r="R494" t="s">
        <v>10551</v>
      </c>
      <c r="S494" t="s">
        <v>10552</v>
      </c>
      <c r="T494" t="s">
        <v>10553</v>
      </c>
      <c r="U494" t="s">
        <v>10554</v>
      </c>
      <c r="V494" t="s">
        <v>10555</v>
      </c>
      <c r="W494" t="s">
        <v>10556</v>
      </c>
      <c r="X494" t="s">
        <v>10557</v>
      </c>
      <c r="Y494" t="s">
        <v>10558</v>
      </c>
    </row>
    <row r="495" spans="1:25" x14ac:dyDescent="0.3">
      <c r="A495">
        <v>24700</v>
      </c>
      <c r="B495" t="s">
        <v>10559</v>
      </c>
      <c r="C495" t="s">
        <v>10560</v>
      </c>
      <c r="D495" t="s">
        <v>10561</v>
      </c>
      <c r="E495" t="s">
        <v>10562</v>
      </c>
      <c r="F495" t="s">
        <v>10563</v>
      </c>
      <c r="G495" t="s">
        <v>10564</v>
      </c>
      <c r="H495" t="s">
        <v>10565</v>
      </c>
      <c r="I495" t="s">
        <v>10566</v>
      </c>
      <c r="J495" t="s">
        <v>10567</v>
      </c>
      <c r="K495" t="s">
        <v>10568</v>
      </c>
      <c r="L495" t="s">
        <v>10569</v>
      </c>
      <c r="M495" t="s">
        <v>10570</v>
      </c>
      <c r="N495" t="s">
        <v>10571</v>
      </c>
      <c r="O495" t="s">
        <v>10572</v>
      </c>
      <c r="P495">
        <f>-584.252612265107 -14.4849599604734 -232.548739156816</f>
        <v>-831.28631138239643</v>
      </c>
      <c r="Q495" t="s">
        <v>10573</v>
      </c>
      <c r="R495" t="s">
        <v>10574</v>
      </c>
      <c r="S495" t="s">
        <v>10575</v>
      </c>
      <c r="T495" t="s">
        <v>10576</v>
      </c>
      <c r="U495" t="s">
        <v>10577</v>
      </c>
      <c r="V495" t="s">
        <v>10578</v>
      </c>
      <c r="W495" t="s">
        <v>10579</v>
      </c>
      <c r="X495" t="s">
        <v>10580</v>
      </c>
      <c r="Y495" t="s">
        <v>10581</v>
      </c>
    </row>
    <row r="496" spans="1:25" x14ac:dyDescent="0.3">
      <c r="A496">
        <v>24750</v>
      </c>
      <c r="B496" t="s">
        <v>10582</v>
      </c>
      <c r="C496" t="s">
        <v>10583</v>
      </c>
      <c r="D496" t="s">
        <v>10584</v>
      </c>
      <c r="E496" t="s">
        <v>10585</v>
      </c>
      <c r="F496" t="s">
        <v>10586</v>
      </c>
      <c r="G496" t="s">
        <v>10587</v>
      </c>
      <c r="H496" t="s">
        <v>10588</v>
      </c>
      <c r="I496" t="s">
        <v>10589</v>
      </c>
      <c r="J496" t="s">
        <v>10590</v>
      </c>
      <c r="K496" t="s">
        <v>10591</v>
      </c>
      <c r="L496" t="s">
        <v>10592</v>
      </c>
      <c r="M496" t="s">
        <v>10593</v>
      </c>
      <c r="N496" t="s">
        <v>10594</v>
      </c>
      <c r="O496" t="s">
        <v>10595</v>
      </c>
      <c r="P496">
        <f>-583.613150679614 -13.870204956942 -232.208673454746</f>
        <v>-829.69202909130195</v>
      </c>
      <c r="Q496" t="s">
        <v>10596</v>
      </c>
      <c r="R496" t="s">
        <v>10597</v>
      </c>
      <c r="S496" t="s">
        <v>10598</v>
      </c>
      <c r="T496" t="s">
        <v>10599</v>
      </c>
      <c r="U496" t="s">
        <v>10600</v>
      </c>
      <c r="V496" t="s">
        <v>10601</v>
      </c>
      <c r="W496" t="s">
        <v>10602</v>
      </c>
      <c r="X496" t="s">
        <v>10603</v>
      </c>
      <c r="Y496" t="s">
        <v>10604</v>
      </c>
    </row>
    <row r="497" spans="1:25" x14ac:dyDescent="0.3">
      <c r="A497">
        <v>24800</v>
      </c>
      <c r="B497" t="s">
        <v>10605</v>
      </c>
      <c r="C497" t="s">
        <v>10606</v>
      </c>
      <c r="D497" t="s">
        <v>10607</v>
      </c>
      <c r="E497" t="s">
        <v>10608</v>
      </c>
      <c r="F497" t="s">
        <v>10609</v>
      </c>
      <c r="G497" t="s">
        <v>10610</v>
      </c>
      <c r="H497" t="s">
        <v>10611</v>
      </c>
      <c r="I497" t="s">
        <v>10612</v>
      </c>
      <c r="J497" t="s">
        <v>10613</v>
      </c>
      <c r="K497" t="s">
        <v>10614</v>
      </c>
      <c r="L497" t="s">
        <v>10615</v>
      </c>
      <c r="M497" t="s">
        <v>10616</v>
      </c>
      <c r="N497" t="s">
        <v>10617</v>
      </c>
      <c r="O497" t="s">
        <v>10618</v>
      </c>
      <c r="P497">
        <f>-583.479724585045 -13.6729430491384 -232.108799154109</f>
        <v>-829.26146678829241</v>
      </c>
      <c r="Q497" t="s">
        <v>10619</v>
      </c>
      <c r="R497" t="s">
        <v>10620</v>
      </c>
      <c r="S497" t="s">
        <v>10621</v>
      </c>
      <c r="T497" t="s">
        <v>10622</v>
      </c>
      <c r="U497" t="s">
        <v>10623</v>
      </c>
      <c r="V497" t="s">
        <v>10624</v>
      </c>
      <c r="W497" t="s">
        <v>10625</v>
      </c>
      <c r="X497" t="s">
        <v>10626</v>
      </c>
      <c r="Y497" t="s">
        <v>10627</v>
      </c>
    </row>
    <row r="498" spans="1:25" x14ac:dyDescent="0.3">
      <c r="A498">
        <v>24850</v>
      </c>
      <c r="B498" t="s">
        <v>10628</v>
      </c>
      <c r="C498" t="s">
        <v>10629</v>
      </c>
      <c r="D498" t="s">
        <v>10630</v>
      </c>
      <c r="E498" t="s">
        <v>10631</v>
      </c>
      <c r="F498" t="s">
        <v>10632</v>
      </c>
      <c r="G498" t="s">
        <v>10633</v>
      </c>
      <c r="H498" t="s">
        <v>10634</v>
      </c>
      <c r="I498" t="s">
        <v>10635</v>
      </c>
      <c r="J498" t="s">
        <v>10636</v>
      </c>
      <c r="K498" t="s">
        <v>10637</v>
      </c>
      <c r="L498" t="s">
        <v>10638</v>
      </c>
      <c r="M498" t="s">
        <v>10639</v>
      </c>
      <c r="N498" t="s">
        <v>10640</v>
      </c>
      <c r="O498" t="s">
        <v>10641</v>
      </c>
      <c r="P498">
        <f>-582.980859816412 -12.7976217525425 -231.683433025909</f>
        <v>-827.46191459486352</v>
      </c>
      <c r="Q498" t="s">
        <v>10642</v>
      </c>
      <c r="R498" t="s">
        <v>10643</v>
      </c>
      <c r="S498" t="s">
        <v>10644</v>
      </c>
      <c r="T498" t="s">
        <v>10645</v>
      </c>
      <c r="U498" t="s">
        <v>10646</v>
      </c>
      <c r="V498" t="s">
        <v>10647</v>
      </c>
      <c r="W498" t="s">
        <v>10648</v>
      </c>
      <c r="X498" t="s">
        <v>10649</v>
      </c>
      <c r="Y498" t="s">
        <v>10650</v>
      </c>
    </row>
    <row r="499" spans="1:25" x14ac:dyDescent="0.3">
      <c r="A499">
        <v>24900</v>
      </c>
      <c r="B499" t="s">
        <v>10651</v>
      </c>
      <c r="C499" t="s">
        <v>10652</v>
      </c>
      <c r="D499" t="s">
        <v>10653</v>
      </c>
      <c r="E499" t="s">
        <v>10654</v>
      </c>
      <c r="F499" t="s">
        <v>10655</v>
      </c>
      <c r="G499" t="s">
        <v>10656</v>
      </c>
      <c r="H499" t="s">
        <v>10657</v>
      </c>
      <c r="I499" t="s">
        <v>10658</v>
      </c>
      <c r="J499" t="s">
        <v>10659</v>
      </c>
      <c r="K499" t="s">
        <v>10660</v>
      </c>
      <c r="L499" t="s">
        <v>10661</v>
      </c>
      <c r="M499" t="s">
        <v>10662</v>
      </c>
      <c r="N499" t="s">
        <v>10663</v>
      </c>
      <c r="O499" t="s">
        <v>10664</v>
      </c>
      <c r="P499">
        <f>-582.510903416203 -12.0230836368073 -231.504701260297</f>
        <v>-826.03868831330726</v>
      </c>
      <c r="Q499" t="s">
        <v>10665</v>
      </c>
      <c r="R499" t="s">
        <v>10666</v>
      </c>
      <c r="S499" t="s">
        <v>10667</v>
      </c>
      <c r="T499" t="s">
        <v>10668</v>
      </c>
      <c r="U499" t="s">
        <v>10669</v>
      </c>
      <c r="V499" t="s">
        <v>10670</v>
      </c>
      <c r="W499" t="s">
        <v>10671</v>
      </c>
      <c r="X499" t="s">
        <v>10672</v>
      </c>
      <c r="Y499" t="s">
        <v>10673</v>
      </c>
    </row>
    <row r="500" spans="1:25" x14ac:dyDescent="0.3">
      <c r="A500">
        <v>24950</v>
      </c>
      <c r="B500" t="s">
        <v>10674</v>
      </c>
      <c r="C500" t="s">
        <v>10675</v>
      </c>
      <c r="D500" t="s">
        <v>10676</v>
      </c>
      <c r="E500" t="s">
        <v>10677</v>
      </c>
      <c r="F500" t="s">
        <v>10678</v>
      </c>
      <c r="G500" t="s">
        <v>10679</v>
      </c>
      <c r="H500" t="s">
        <v>10680</v>
      </c>
      <c r="I500" t="s">
        <v>10681</v>
      </c>
      <c r="J500" t="s">
        <v>10682</v>
      </c>
      <c r="K500" t="s">
        <v>10683</v>
      </c>
      <c r="L500" t="s">
        <v>10684</v>
      </c>
      <c r="M500" t="s">
        <v>10685</v>
      </c>
      <c r="N500" t="s">
        <v>10686</v>
      </c>
      <c r="O500" t="s">
        <v>10687</v>
      </c>
      <c r="P500">
        <f>-582.122795233617 -11.9433172420179 -231.386055083048</f>
        <v>-825.45216755868296</v>
      </c>
      <c r="Q500" t="s">
        <v>10688</v>
      </c>
      <c r="R500" t="s">
        <v>10689</v>
      </c>
      <c r="S500" t="s">
        <v>10690</v>
      </c>
      <c r="T500" t="s">
        <v>10691</v>
      </c>
      <c r="U500" t="s">
        <v>10692</v>
      </c>
      <c r="V500" t="s">
        <v>10693</v>
      </c>
      <c r="W500" t="s">
        <v>10694</v>
      </c>
      <c r="X500" t="s">
        <v>10695</v>
      </c>
      <c r="Y500" t="s">
        <v>10696</v>
      </c>
    </row>
    <row r="501" spans="1:25" x14ac:dyDescent="0.3">
      <c r="A501">
        <v>25000</v>
      </c>
      <c r="B501" t="s">
        <v>10697</v>
      </c>
      <c r="C501" t="s">
        <v>10698</v>
      </c>
      <c r="D501" t="s">
        <v>10699</v>
      </c>
      <c r="E501" t="s">
        <v>10700</v>
      </c>
      <c r="F501" t="s">
        <v>10701</v>
      </c>
      <c r="G501" t="s">
        <v>10702</v>
      </c>
      <c r="H501" t="s">
        <v>10703</v>
      </c>
      <c r="I501" t="s">
        <v>10704</v>
      </c>
      <c r="J501" t="s">
        <v>10705</v>
      </c>
      <c r="K501" t="s">
        <v>10706</v>
      </c>
      <c r="L501" t="s">
        <v>10707</v>
      </c>
      <c r="M501" t="s">
        <v>10708</v>
      </c>
      <c r="N501" t="s">
        <v>10709</v>
      </c>
      <c r="O501" t="s">
        <v>10710</v>
      </c>
      <c r="P501">
        <f>-581.548597274686 -12.0367858500802 -231.268582664797</f>
        <v>-824.85396578956318</v>
      </c>
      <c r="Q501" t="s">
        <v>10711</v>
      </c>
      <c r="R501" t="s">
        <v>10712</v>
      </c>
      <c r="S501" t="s">
        <v>10713</v>
      </c>
      <c r="T501" t="s">
        <v>10714</v>
      </c>
      <c r="U501" t="s">
        <v>10715</v>
      </c>
      <c r="V501" t="s">
        <v>10716</v>
      </c>
      <c r="W501" t="s">
        <v>10717</v>
      </c>
      <c r="X501" t="s">
        <v>10718</v>
      </c>
      <c r="Y501" t="s">
        <v>10719</v>
      </c>
    </row>
    <row r="502" spans="1:25" x14ac:dyDescent="0.3">
      <c r="A502">
        <v>25050</v>
      </c>
      <c r="B502" t="s">
        <v>10720</v>
      </c>
      <c r="C502" t="s">
        <v>10721</v>
      </c>
      <c r="D502" t="s">
        <v>10722</v>
      </c>
      <c r="E502" t="s">
        <v>10723</v>
      </c>
      <c r="F502" t="s">
        <v>10724</v>
      </c>
      <c r="G502" t="s">
        <v>10725</v>
      </c>
      <c r="H502" t="s">
        <v>10726</v>
      </c>
      <c r="I502" t="s">
        <v>10727</v>
      </c>
      <c r="J502" t="s">
        <v>10728</v>
      </c>
      <c r="K502" t="s">
        <v>10729</v>
      </c>
      <c r="L502" t="s">
        <v>10730</v>
      </c>
      <c r="M502" t="s">
        <v>10731</v>
      </c>
      <c r="N502" t="s">
        <v>10732</v>
      </c>
      <c r="O502" t="s">
        <v>10733</v>
      </c>
      <c r="P502">
        <f>-580.227094760547 -11.4783946821651 -231.094169515617</f>
        <v>-822.79965895832902</v>
      </c>
      <c r="Q502" t="s">
        <v>10734</v>
      </c>
      <c r="R502" t="s">
        <v>10735</v>
      </c>
      <c r="S502" t="s">
        <v>10736</v>
      </c>
      <c r="T502" t="s">
        <v>10737</v>
      </c>
      <c r="U502" t="s">
        <v>10738</v>
      </c>
      <c r="V502" t="s">
        <v>10739</v>
      </c>
      <c r="W502" t="s">
        <v>10740</v>
      </c>
      <c r="X502" t="s">
        <v>10741</v>
      </c>
      <c r="Y502" t="s">
        <v>10742</v>
      </c>
    </row>
    <row r="503" spans="1:25" x14ac:dyDescent="0.3">
      <c r="A503">
        <v>25100</v>
      </c>
      <c r="B503" t="s">
        <v>10743</v>
      </c>
      <c r="C503" t="s">
        <v>10744</v>
      </c>
      <c r="D503" t="s">
        <v>10745</v>
      </c>
      <c r="E503" t="s">
        <v>10746</v>
      </c>
      <c r="F503" t="s">
        <v>10747</v>
      </c>
      <c r="G503" t="s">
        <v>10748</v>
      </c>
      <c r="H503" t="s">
        <v>10749</v>
      </c>
      <c r="I503" t="s">
        <v>10750</v>
      </c>
      <c r="J503" t="s">
        <v>10751</v>
      </c>
      <c r="K503" t="s">
        <v>10752</v>
      </c>
      <c r="L503" t="s">
        <v>10753</v>
      </c>
      <c r="M503" t="s">
        <v>10754</v>
      </c>
      <c r="N503" t="s">
        <v>10755</v>
      </c>
      <c r="O503" t="s">
        <v>10756</v>
      </c>
      <c r="P503">
        <f>-579.819826847546 -10.7316241306482 -230.90157308713</f>
        <v>-821.45302406532426</v>
      </c>
      <c r="Q503" t="s">
        <v>10757</v>
      </c>
      <c r="R503" t="s">
        <v>10758</v>
      </c>
      <c r="S503" t="s">
        <v>10759</v>
      </c>
      <c r="T503" t="s">
        <v>10760</v>
      </c>
      <c r="U503" t="s">
        <v>10761</v>
      </c>
      <c r="V503" t="s">
        <v>10762</v>
      </c>
      <c r="W503" t="s">
        <v>10763</v>
      </c>
      <c r="X503" t="s">
        <v>10764</v>
      </c>
      <c r="Y503" t="s">
        <v>10765</v>
      </c>
    </row>
    <row r="504" spans="1:25" x14ac:dyDescent="0.3">
      <c r="A504">
        <v>25150</v>
      </c>
      <c r="B504" t="s">
        <v>10766</v>
      </c>
      <c r="C504" t="s">
        <v>10767</v>
      </c>
      <c r="D504" t="s">
        <v>10768</v>
      </c>
      <c r="E504" t="s">
        <v>10769</v>
      </c>
      <c r="F504" t="s">
        <v>10770</v>
      </c>
      <c r="G504" t="s">
        <v>10771</v>
      </c>
      <c r="H504" t="s">
        <v>10772</v>
      </c>
      <c r="I504" t="s">
        <v>10773</v>
      </c>
      <c r="J504" t="s">
        <v>10774</v>
      </c>
      <c r="K504" t="s">
        <v>10775</v>
      </c>
      <c r="L504" t="s">
        <v>10776</v>
      </c>
      <c r="M504" t="s">
        <v>10777</v>
      </c>
      <c r="N504" t="s">
        <v>10778</v>
      </c>
      <c r="O504" t="s">
        <v>10779</v>
      </c>
      <c r="P504">
        <f>-579.114970290268 -9.17454062578054 -230.674767198892</f>
        <v>-818.96427811494061</v>
      </c>
      <c r="Q504" t="s">
        <v>10780</v>
      </c>
      <c r="R504" t="s">
        <v>10781</v>
      </c>
      <c r="S504" t="s">
        <v>10782</v>
      </c>
      <c r="T504" t="s">
        <v>10783</v>
      </c>
      <c r="U504" t="s">
        <v>10784</v>
      </c>
      <c r="V504" t="s">
        <v>10785</v>
      </c>
      <c r="W504" t="s">
        <v>10786</v>
      </c>
      <c r="X504" t="s">
        <v>10787</v>
      </c>
      <c r="Y504" t="s">
        <v>10788</v>
      </c>
    </row>
    <row r="505" spans="1:25" x14ac:dyDescent="0.3">
      <c r="A505">
        <v>25200</v>
      </c>
      <c r="B505" t="s">
        <v>10789</v>
      </c>
      <c r="C505" t="s">
        <v>10790</v>
      </c>
      <c r="D505" t="s">
        <v>10791</v>
      </c>
      <c r="E505" t="s">
        <v>10792</v>
      </c>
      <c r="F505" t="s">
        <v>10793</v>
      </c>
      <c r="G505" t="s">
        <v>10794</v>
      </c>
      <c r="H505" t="s">
        <v>10795</v>
      </c>
      <c r="I505" t="s">
        <v>10796</v>
      </c>
      <c r="J505" t="s">
        <v>10797</v>
      </c>
      <c r="K505" t="s">
        <v>10798</v>
      </c>
      <c r="L505" t="s">
        <v>10799</v>
      </c>
      <c r="M505" t="s">
        <v>10800</v>
      </c>
      <c r="N505" t="s">
        <v>10801</v>
      </c>
      <c r="O505" t="s">
        <v>10802</v>
      </c>
      <c r="P505">
        <f>-578.598305870517 -8.89715673462729 -230.664526293964</f>
        <v>-818.15998889910838</v>
      </c>
      <c r="Q505" t="s">
        <v>10803</v>
      </c>
      <c r="R505" t="s">
        <v>10804</v>
      </c>
      <c r="S505" t="s">
        <v>10805</v>
      </c>
      <c r="T505" t="s">
        <v>10806</v>
      </c>
      <c r="U505" t="s">
        <v>10807</v>
      </c>
      <c r="V505" t="s">
        <v>10808</v>
      </c>
      <c r="W505" t="s">
        <v>10809</v>
      </c>
      <c r="X505" t="s">
        <v>10810</v>
      </c>
      <c r="Y505" t="s">
        <v>10811</v>
      </c>
    </row>
    <row r="506" spans="1:25" x14ac:dyDescent="0.3">
      <c r="A506">
        <v>25250</v>
      </c>
      <c r="B506" t="s">
        <v>10812</v>
      </c>
      <c r="C506" t="s">
        <v>10813</v>
      </c>
      <c r="D506" t="s">
        <v>10814</v>
      </c>
      <c r="E506" t="s">
        <v>10815</v>
      </c>
      <c r="F506" t="s">
        <v>10816</v>
      </c>
      <c r="G506" t="s">
        <v>10817</v>
      </c>
      <c r="H506" t="s">
        <v>10818</v>
      </c>
      <c r="I506" t="s">
        <v>10819</v>
      </c>
      <c r="J506" t="s">
        <v>10820</v>
      </c>
      <c r="K506" t="s">
        <v>10821</v>
      </c>
      <c r="L506" t="s">
        <v>10822</v>
      </c>
      <c r="M506" t="s">
        <v>10823</v>
      </c>
      <c r="N506" t="s">
        <v>10824</v>
      </c>
      <c r="O506" t="s">
        <v>10825</v>
      </c>
      <c r="P506">
        <f>-577.87986411437 -8.85851690261802 -230.670780365008</f>
        <v>-817.409161381996</v>
      </c>
      <c r="Q506" t="s">
        <v>10826</v>
      </c>
      <c r="R506" t="s">
        <v>10827</v>
      </c>
      <c r="S506" t="s">
        <v>10828</v>
      </c>
      <c r="T506" t="s">
        <v>10829</v>
      </c>
      <c r="U506" t="s">
        <v>10830</v>
      </c>
      <c r="V506" t="s">
        <v>10831</v>
      </c>
      <c r="W506" t="s">
        <v>10832</v>
      </c>
      <c r="X506" t="s">
        <v>10833</v>
      </c>
      <c r="Y506" t="s">
        <v>10834</v>
      </c>
    </row>
    <row r="507" spans="1:25" x14ac:dyDescent="0.3">
      <c r="A507">
        <v>25300</v>
      </c>
      <c r="B507" t="s">
        <v>10835</v>
      </c>
      <c r="C507" t="s">
        <v>10836</v>
      </c>
      <c r="D507" t="s">
        <v>10837</v>
      </c>
      <c r="E507" t="s">
        <v>10838</v>
      </c>
      <c r="F507" t="s">
        <v>10839</v>
      </c>
      <c r="G507" t="s">
        <v>10840</v>
      </c>
      <c r="H507" t="s">
        <v>10841</v>
      </c>
      <c r="I507" t="s">
        <v>10842</v>
      </c>
      <c r="J507" t="s">
        <v>10843</v>
      </c>
      <c r="K507" t="s">
        <v>10844</v>
      </c>
      <c r="L507" t="s">
        <v>10845</v>
      </c>
      <c r="M507" t="s">
        <v>10846</v>
      </c>
      <c r="N507" t="s">
        <v>10847</v>
      </c>
      <c r="O507" t="s">
        <v>10848</v>
      </c>
      <c r="P507">
        <f>-577.581617090849 -8.84678268203038 -230.583376842652</f>
        <v>-817.0117766155314</v>
      </c>
      <c r="Q507" t="s">
        <v>10849</v>
      </c>
      <c r="R507" t="s">
        <v>10850</v>
      </c>
      <c r="S507" t="s">
        <v>10851</v>
      </c>
      <c r="T507" t="s">
        <v>10852</v>
      </c>
      <c r="U507" t="s">
        <v>10853</v>
      </c>
      <c r="V507" t="s">
        <v>10854</v>
      </c>
      <c r="W507" t="s">
        <v>10855</v>
      </c>
      <c r="X507" t="s">
        <v>10856</v>
      </c>
      <c r="Y507" t="s">
        <v>10857</v>
      </c>
    </row>
    <row r="508" spans="1:25" x14ac:dyDescent="0.3">
      <c r="A508">
        <v>25350</v>
      </c>
      <c r="B508" t="s">
        <v>10858</v>
      </c>
      <c r="C508" t="s">
        <v>10859</v>
      </c>
      <c r="D508" t="s">
        <v>10860</v>
      </c>
      <c r="E508" t="s">
        <v>10861</v>
      </c>
      <c r="F508" t="s">
        <v>10862</v>
      </c>
      <c r="G508" t="s">
        <v>10863</v>
      </c>
      <c r="H508" t="s">
        <v>10864</v>
      </c>
      <c r="I508" t="s">
        <v>10865</v>
      </c>
      <c r="J508" t="s">
        <v>10866</v>
      </c>
      <c r="K508" t="s">
        <v>10867</v>
      </c>
      <c r="L508" t="s">
        <v>10868</v>
      </c>
      <c r="M508" t="s">
        <v>10869</v>
      </c>
      <c r="N508" t="s">
        <v>10870</v>
      </c>
      <c r="O508" t="s">
        <v>10871</v>
      </c>
      <c r="P508">
        <f>-577.27990512915 -8.5099849095941 -230.376228419807</f>
        <v>-816.16611845855118</v>
      </c>
      <c r="Q508" t="s">
        <v>10872</v>
      </c>
      <c r="R508" t="s">
        <v>10873</v>
      </c>
      <c r="S508" t="s">
        <v>10874</v>
      </c>
      <c r="T508" t="s">
        <v>10875</v>
      </c>
      <c r="U508" t="s">
        <v>10876</v>
      </c>
      <c r="V508" t="s">
        <v>10877</v>
      </c>
      <c r="W508" t="s">
        <v>10878</v>
      </c>
      <c r="X508" t="s">
        <v>10879</v>
      </c>
      <c r="Y508" t="s">
        <v>10880</v>
      </c>
    </row>
    <row r="509" spans="1:25" x14ac:dyDescent="0.3">
      <c r="A509">
        <v>25400</v>
      </c>
      <c r="B509" t="s">
        <v>10881</v>
      </c>
      <c r="C509" t="s">
        <v>10882</v>
      </c>
      <c r="D509" t="s">
        <v>10883</v>
      </c>
      <c r="E509" t="s">
        <v>10884</v>
      </c>
      <c r="F509" t="s">
        <v>10885</v>
      </c>
      <c r="G509" t="s">
        <v>10886</v>
      </c>
      <c r="H509" t="s">
        <v>10887</v>
      </c>
      <c r="I509" t="s">
        <v>10888</v>
      </c>
      <c r="J509" t="s">
        <v>10889</v>
      </c>
      <c r="K509" t="s">
        <v>10890</v>
      </c>
      <c r="L509" t="s">
        <v>10891</v>
      </c>
      <c r="M509" t="s">
        <v>10892</v>
      </c>
      <c r="N509" t="s">
        <v>10893</v>
      </c>
      <c r="O509" t="s">
        <v>10894</v>
      </c>
      <c r="P509">
        <f>-577.231596513909 -8.21053162167368 -230.332811040556</f>
        <v>-815.77493917613879</v>
      </c>
      <c r="Q509" t="s">
        <v>10895</v>
      </c>
      <c r="R509" t="s">
        <v>10896</v>
      </c>
      <c r="S509" t="s">
        <v>10897</v>
      </c>
      <c r="T509" t="s">
        <v>10898</v>
      </c>
      <c r="U509" t="s">
        <v>10899</v>
      </c>
      <c r="V509" t="s">
        <v>10900</v>
      </c>
      <c r="W509" t="s">
        <v>10901</v>
      </c>
      <c r="X509" t="s">
        <v>10902</v>
      </c>
      <c r="Y509" t="s">
        <v>10903</v>
      </c>
    </row>
    <row r="510" spans="1:25" x14ac:dyDescent="0.3">
      <c r="A510">
        <v>25450</v>
      </c>
      <c r="B510" t="s">
        <v>10904</v>
      </c>
      <c r="C510" t="s">
        <v>10905</v>
      </c>
      <c r="D510" t="s">
        <v>10906</v>
      </c>
      <c r="E510" t="s">
        <v>10907</v>
      </c>
      <c r="F510" t="s">
        <v>10908</v>
      </c>
      <c r="G510" t="s">
        <v>10909</v>
      </c>
      <c r="H510" t="s">
        <v>10910</v>
      </c>
      <c r="I510" t="s">
        <v>10911</v>
      </c>
      <c r="J510" t="s">
        <v>10912</v>
      </c>
      <c r="K510" t="s">
        <v>10913</v>
      </c>
      <c r="L510" t="s">
        <v>10914</v>
      </c>
      <c r="M510" t="s">
        <v>10915</v>
      </c>
      <c r="N510" t="s">
        <v>10916</v>
      </c>
      <c r="O510" t="s">
        <v>10917</v>
      </c>
      <c r="P510">
        <f>-577.296994235064 -8.35466494384968 -230.681699174228</f>
        <v>-816.33335835314165</v>
      </c>
      <c r="Q510" t="s">
        <v>10918</v>
      </c>
      <c r="R510" t="s">
        <v>10919</v>
      </c>
      <c r="S510" t="s">
        <v>10920</v>
      </c>
      <c r="T510" t="s">
        <v>10921</v>
      </c>
      <c r="U510" t="s">
        <v>10922</v>
      </c>
      <c r="V510" t="s">
        <v>10923</v>
      </c>
      <c r="W510" t="s">
        <v>10924</v>
      </c>
      <c r="X510" t="s">
        <v>10925</v>
      </c>
      <c r="Y510" t="s">
        <v>10926</v>
      </c>
    </row>
    <row r="511" spans="1:25" x14ac:dyDescent="0.3">
      <c r="A511">
        <v>25500</v>
      </c>
      <c r="B511" t="s">
        <v>10927</v>
      </c>
      <c r="C511" t="s">
        <v>10928</v>
      </c>
      <c r="D511" t="s">
        <v>10929</v>
      </c>
      <c r="E511" t="s">
        <v>10930</v>
      </c>
      <c r="F511" t="s">
        <v>10931</v>
      </c>
      <c r="G511" t="s">
        <v>10932</v>
      </c>
      <c r="H511" t="s">
        <v>10933</v>
      </c>
      <c r="I511" t="s">
        <v>10934</v>
      </c>
      <c r="J511" t="s">
        <v>10935</v>
      </c>
      <c r="K511" t="s">
        <v>10936</v>
      </c>
      <c r="L511" t="s">
        <v>10937</v>
      </c>
      <c r="M511" t="s">
        <v>10938</v>
      </c>
      <c r="N511" t="s">
        <v>10939</v>
      </c>
      <c r="O511" t="s">
        <v>10940</v>
      </c>
      <c r="P511">
        <f>-577.303947012333 -8.78039108350595 -231.049702724487</f>
        <v>-817.13404082032594</v>
      </c>
      <c r="Q511" t="s">
        <v>10941</v>
      </c>
      <c r="R511" t="s">
        <v>10942</v>
      </c>
      <c r="S511" t="s">
        <v>10943</v>
      </c>
      <c r="T511" t="s">
        <v>10944</v>
      </c>
      <c r="U511" t="s">
        <v>10945</v>
      </c>
      <c r="V511" t="s">
        <v>10946</v>
      </c>
      <c r="W511" t="s">
        <v>10947</v>
      </c>
      <c r="X511" t="s">
        <v>10948</v>
      </c>
      <c r="Y511" t="s">
        <v>10949</v>
      </c>
    </row>
    <row r="512" spans="1:25" x14ac:dyDescent="0.3">
      <c r="A512">
        <v>25550</v>
      </c>
      <c r="B512" t="s">
        <v>10950</v>
      </c>
      <c r="C512" t="s">
        <v>10951</v>
      </c>
      <c r="D512" t="s">
        <v>10952</v>
      </c>
      <c r="E512" t="s">
        <v>10953</v>
      </c>
      <c r="F512" t="s">
        <v>10954</v>
      </c>
      <c r="G512" t="s">
        <v>10955</v>
      </c>
      <c r="H512" t="s">
        <v>10956</v>
      </c>
      <c r="I512" t="s">
        <v>10957</v>
      </c>
      <c r="J512" t="s">
        <v>10958</v>
      </c>
      <c r="K512" t="s">
        <v>10959</v>
      </c>
      <c r="L512" t="s">
        <v>10960</v>
      </c>
      <c r="M512" t="s">
        <v>10961</v>
      </c>
      <c r="N512" t="s">
        <v>10962</v>
      </c>
      <c r="O512" t="s">
        <v>10963</v>
      </c>
      <c r="P512">
        <f>-576.696642162703 -9.81086047819781 -231.952229448346</f>
        <v>-818.45973208924681</v>
      </c>
      <c r="Q512" t="s">
        <v>10964</v>
      </c>
      <c r="R512" t="s">
        <v>10965</v>
      </c>
      <c r="S512" t="s">
        <v>10966</v>
      </c>
      <c r="T512" t="s">
        <v>10967</v>
      </c>
      <c r="U512" t="s">
        <v>10968</v>
      </c>
      <c r="V512" t="s">
        <v>10969</v>
      </c>
      <c r="W512" t="s">
        <v>10970</v>
      </c>
      <c r="X512" t="s">
        <v>10971</v>
      </c>
      <c r="Y512" t="s">
        <v>10972</v>
      </c>
    </row>
    <row r="513" spans="1:25" x14ac:dyDescent="0.3">
      <c r="A513">
        <v>25600</v>
      </c>
      <c r="B513" t="s">
        <v>10973</v>
      </c>
      <c r="C513" t="s">
        <v>10974</v>
      </c>
      <c r="D513" t="s">
        <v>10975</v>
      </c>
      <c r="E513" t="s">
        <v>10976</v>
      </c>
      <c r="F513" t="s">
        <v>10977</v>
      </c>
      <c r="G513" t="s">
        <v>10978</v>
      </c>
      <c r="H513" t="s">
        <v>10979</v>
      </c>
      <c r="I513" t="s">
        <v>10980</v>
      </c>
      <c r="J513" t="s">
        <v>10981</v>
      </c>
      <c r="K513" t="s">
        <v>10982</v>
      </c>
      <c r="L513" t="s">
        <v>10983</v>
      </c>
      <c r="M513" t="s">
        <v>10984</v>
      </c>
      <c r="N513" t="s">
        <v>10985</v>
      </c>
      <c r="O513" t="s">
        <v>10986</v>
      </c>
      <c r="P513">
        <f>-576.403049124736 -10.4112421417526 -232.512675173821</f>
        <v>-819.32696644030955</v>
      </c>
      <c r="Q513" t="s">
        <v>10987</v>
      </c>
      <c r="R513" t="s">
        <v>10988</v>
      </c>
      <c r="S513" t="s">
        <v>10989</v>
      </c>
      <c r="T513" t="s">
        <v>10990</v>
      </c>
      <c r="U513" t="s">
        <v>10991</v>
      </c>
      <c r="V513" t="s">
        <v>10992</v>
      </c>
      <c r="W513" t="s">
        <v>10993</v>
      </c>
      <c r="X513" t="s">
        <v>10994</v>
      </c>
      <c r="Y513" t="s">
        <v>10995</v>
      </c>
    </row>
    <row r="514" spans="1:25" x14ac:dyDescent="0.3">
      <c r="A514">
        <v>25650</v>
      </c>
      <c r="B514" t="s">
        <v>10996</v>
      </c>
      <c r="C514" t="s">
        <v>10997</v>
      </c>
      <c r="D514" t="s">
        <v>10998</v>
      </c>
      <c r="E514" t="s">
        <v>10999</v>
      </c>
      <c r="F514" t="s">
        <v>11000</v>
      </c>
      <c r="G514" t="s">
        <v>11001</v>
      </c>
      <c r="H514" t="s">
        <v>11002</v>
      </c>
      <c r="I514" t="s">
        <v>11003</v>
      </c>
      <c r="J514" t="s">
        <v>11004</v>
      </c>
      <c r="K514" t="s">
        <v>11005</v>
      </c>
      <c r="L514" t="s">
        <v>11006</v>
      </c>
      <c r="M514" t="s">
        <v>11007</v>
      </c>
      <c r="N514" t="s">
        <v>11008</v>
      </c>
      <c r="O514" t="s">
        <v>11009</v>
      </c>
      <c r="P514">
        <f>-575.610908974355 -11.5900372994849 -233.809874518807</f>
        <v>-821.01082079264688</v>
      </c>
      <c r="Q514" t="s">
        <v>11010</v>
      </c>
      <c r="R514" t="s">
        <v>11011</v>
      </c>
      <c r="S514" t="s">
        <v>11012</v>
      </c>
      <c r="T514" t="s">
        <v>11013</v>
      </c>
      <c r="U514" t="s">
        <v>11014</v>
      </c>
      <c r="V514" t="s">
        <v>11015</v>
      </c>
      <c r="W514" t="s">
        <v>11016</v>
      </c>
      <c r="X514" t="s">
        <v>11017</v>
      </c>
      <c r="Y514" t="s">
        <v>11018</v>
      </c>
    </row>
    <row r="515" spans="1:25" x14ac:dyDescent="0.3">
      <c r="A515">
        <v>25700</v>
      </c>
      <c r="B515" t="s">
        <v>11019</v>
      </c>
      <c r="C515" t="s">
        <v>11020</v>
      </c>
      <c r="D515" t="s">
        <v>11021</v>
      </c>
      <c r="E515" t="s">
        <v>11022</v>
      </c>
      <c r="F515" t="s">
        <v>11023</v>
      </c>
      <c r="G515" t="s">
        <v>11024</v>
      </c>
      <c r="H515" t="s">
        <v>11025</v>
      </c>
      <c r="I515" t="s">
        <v>11026</v>
      </c>
      <c r="J515" t="s">
        <v>11027</v>
      </c>
      <c r="K515" t="s">
        <v>11028</v>
      </c>
      <c r="L515" t="s">
        <v>11029</v>
      </c>
      <c r="M515" t="s">
        <v>11030</v>
      </c>
      <c r="N515" t="s">
        <v>11031</v>
      </c>
      <c r="O515" t="s">
        <v>11032</v>
      </c>
      <c r="P515">
        <f>-574.193984470517 -12.7738579035342 -234.837258449884</f>
        <v>-821.80510082393516</v>
      </c>
      <c r="Q515" t="s">
        <v>11033</v>
      </c>
      <c r="R515" t="s">
        <v>11034</v>
      </c>
      <c r="S515" t="s">
        <v>11035</v>
      </c>
      <c r="T515" t="s">
        <v>11036</v>
      </c>
      <c r="U515" t="s">
        <v>11037</v>
      </c>
      <c r="V515" t="s">
        <v>11038</v>
      </c>
      <c r="W515" t="s">
        <v>11039</v>
      </c>
      <c r="X515" t="s">
        <v>11040</v>
      </c>
      <c r="Y515" t="s">
        <v>11041</v>
      </c>
    </row>
    <row r="516" spans="1:25" x14ac:dyDescent="0.3">
      <c r="A516">
        <v>25750</v>
      </c>
      <c r="B516" t="s">
        <v>11042</v>
      </c>
      <c r="C516" t="s">
        <v>11043</v>
      </c>
      <c r="D516" t="s">
        <v>11044</v>
      </c>
      <c r="E516" t="s">
        <v>11045</v>
      </c>
      <c r="F516" t="s">
        <v>11046</v>
      </c>
      <c r="G516" t="s">
        <v>11047</v>
      </c>
      <c r="H516" t="s">
        <v>11048</v>
      </c>
      <c r="I516" t="s">
        <v>11049</v>
      </c>
      <c r="J516" t="s">
        <v>11050</v>
      </c>
      <c r="K516" t="s">
        <v>11051</v>
      </c>
      <c r="L516" t="s">
        <v>11052</v>
      </c>
      <c r="M516" t="s">
        <v>11053</v>
      </c>
      <c r="N516" t="s">
        <v>11054</v>
      </c>
      <c r="O516" t="s">
        <v>11055</v>
      </c>
      <c r="P516">
        <f>-573.573628006261 -12.9595096296603 -235.248192949154</f>
        <v>-821.78133058507524</v>
      </c>
      <c r="Q516" t="s">
        <v>11056</v>
      </c>
      <c r="R516" t="s">
        <v>11057</v>
      </c>
      <c r="S516" t="s">
        <v>11058</v>
      </c>
      <c r="T516" t="s">
        <v>11059</v>
      </c>
      <c r="U516" t="s">
        <v>11060</v>
      </c>
      <c r="V516" t="s">
        <v>11061</v>
      </c>
      <c r="W516" t="s">
        <v>11062</v>
      </c>
      <c r="X516" t="s">
        <v>11063</v>
      </c>
      <c r="Y516" t="s">
        <v>11064</v>
      </c>
    </row>
    <row r="517" spans="1:25" x14ac:dyDescent="0.3">
      <c r="A517">
        <v>25800</v>
      </c>
      <c r="B517" t="s">
        <v>11065</v>
      </c>
      <c r="C517" t="s">
        <v>11066</v>
      </c>
      <c r="D517" t="s">
        <v>11067</v>
      </c>
      <c r="E517" t="s">
        <v>11068</v>
      </c>
      <c r="F517" t="s">
        <v>11069</v>
      </c>
      <c r="G517" t="s">
        <v>11070</v>
      </c>
      <c r="H517" t="s">
        <v>11071</v>
      </c>
      <c r="I517" t="s">
        <v>11072</v>
      </c>
      <c r="J517" t="s">
        <v>11073</v>
      </c>
      <c r="K517" t="s">
        <v>11074</v>
      </c>
      <c r="L517" t="s">
        <v>11075</v>
      </c>
      <c r="M517" t="s">
        <v>11076</v>
      </c>
      <c r="N517" t="s">
        <v>11077</v>
      </c>
      <c r="O517" t="s">
        <v>11078</v>
      </c>
      <c r="P517">
        <f>-573.03333245595 -13.1776818201529 -235.623768924117</f>
        <v>-821.83478320021993</v>
      </c>
      <c r="Q517" t="s">
        <v>11079</v>
      </c>
      <c r="R517" t="s">
        <v>11080</v>
      </c>
      <c r="S517" t="s">
        <v>11081</v>
      </c>
      <c r="T517" t="s">
        <v>11082</v>
      </c>
      <c r="U517" t="s">
        <v>11083</v>
      </c>
      <c r="V517" t="s">
        <v>11084</v>
      </c>
      <c r="W517" t="s">
        <v>11085</v>
      </c>
      <c r="X517" t="s">
        <v>11086</v>
      </c>
      <c r="Y517" t="s">
        <v>11087</v>
      </c>
    </row>
    <row r="518" spans="1:25" x14ac:dyDescent="0.3">
      <c r="A518">
        <v>25850</v>
      </c>
      <c r="B518" t="s">
        <v>11088</v>
      </c>
      <c r="C518" t="s">
        <v>11089</v>
      </c>
      <c r="D518" t="s">
        <v>11090</v>
      </c>
      <c r="E518" t="s">
        <v>11091</v>
      </c>
      <c r="F518" t="s">
        <v>11092</v>
      </c>
      <c r="G518" t="s">
        <v>11093</v>
      </c>
      <c r="H518" t="s">
        <v>11094</v>
      </c>
      <c r="I518" t="s">
        <v>11095</v>
      </c>
      <c r="J518" t="s">
        <v>11096</v>
      </c>
      <c r="K518" t="s">
        <v>11097</v>
      </c>
      <c r="L518" t="s">
        <v>11098</v>
      </c>
      <c r="M518" t="s">
        <v>11099</v>
      </c>
      <c r="N518" t="s">
        <v>11100</v>
      </c>
      <c r="O518" t="s">
        <v>11101</v>
      </c>
      <c r="P518">
        <f>-571.750625522235 -13.9804210141574 -236.202107355274</f>
        <v>-821.93315389166651</v>
      </c>
      <c r="Q518" t="s">
        <v>11102</v>
      </c>
      <c r="R518" t="s">
        <v>11103</v>
      </c>
      <c r="S518" t="s">
        <v>11104</v>
      </c>
      <c r="T518" t="s">
        <v>11105</v>
      </c>
      <c r="U518" t="s">
        <v>11106</v>
      </c>
      <c r="V518" t="s">
        <v>11107</v>
      </c>
      <c r="W518" t="s">
        <v>11108</v>
      </c>
      <c r="X518" t="s">
        <v>11109</v>
      </c>
      <c r="Y518" t="s">
        <v>11110</v>
      </c>
    </row>
    <row r="519" spans="1:25" x14ac:dyDescent="0.3">
      <c r="A519">
        <v>25900</v>
      </c>
      <c r="B519" t="s">
        <v>11111</v>
      </c>
      <c r="C519" t="s">
        <v>11112</v>
      </c>
      <c r="D519" t="s">
        <v>11113</v>
      </c>
      <c r="E519" t="s">
        <v>11114</v>
      </c>
      <c r="F519" t="s">
        <v>11115</v>
      </c>
      <c r="G519" t="s">
        <v>11116</v>
      </c>
      <c r="H519" t="s">
        <v>11117</v>
      </c>
      <c r="I519" t="s">
        <v>11118</v>
      </c>
      <c r="J519" t="s">
        <v>11119</v>
      </c>
      <c r="K519" t="s">
        <v>11120</v>
      </c>
      <c r="L519" t="s">
        <v>11121</v>
      </c>
      <c r="M519" t="s">
        <v>11122</v>
      </c>
      <c r="N519" t="s">
        <v>11123</v>
      </c>
      <c r="O519" t="s">
        <v>11124</v>
      </c>
      <c r="P519">
        <f>-570.979045779757 -14.4326485065658 -236.366478501088</f>
        <v>-821.77817278741077</v>
      </c>
      <c r="Q519" t="s">
        <v>11125</v>
      </c>
      <c r="R519" t="s">
        <v>11126</v>
      </c>
      <c r="S519" t="s">
        <v>11127</v>
      </c>
      <c r="T519" t="s">
        <v>11128</v>
      </c>
      <c r="U519" t="s">
        <v>11129</v>
      </c>
      <c r="V519" t="s">
        <v>11130</v>
      </c>
      <c r="W519" t="s">
        <v>11131</v>
      </c>
      <c r="X519" t="s">
        <v>11132</v>
      </c>
      <c r="Y519" t="s">
        <v>11133</v>
      </c>
    </row>
    <row r="520" spans="1:25" x14ac:dyDescent="0.3">
      <c r="A520">
        <v>25950</v>
      </c>
      <c r="B520" t="s">
        <v>11134</v>
      </c>
      <c r="C520" t="s">
        <v>11135</v>
      </c>
      <c r="D520" t="s">
        <v>11136</v>
      </c>
      <c r="E520" t="s">
        <v>11137</v>
      </c>
      <c r="F520" t="s">
        <v>11138</v>
      </c>
      <c r="G520" t="s">
        <v>11139</v>
      </c>
      <c r="H520" t="s">
        <v>11140</v>
      </c>
      <c r="I520" t="s">
        <v>11141</v>
      </c>
      <c r="J520" t="s">
        <v>11142</v>
      </c>
      <c r="K520" t="s">
        <v>11143</v>
      </c>
      <c r="L520" t="s">
        <v>11144</v>
      </c>
      <c r="M520" t="s">
        <v>11145</v>
      </c>
      <c r="N520" t="s">
        <v>11146</v>
      </c>
      <c r="O520" t="s">
        <v>11147</v>
      </c>
      <c r="P520">
        <f>-569.042861935856 -15.0913935216672 -236.664980266012</f>
        <v>-820.79923572353516</v>
      </c>
      <c r="Q520" t="s">
        <v>11148</v>
      </c>
      <c r="R520" t="s">
        <v>11149</v>
      </c>
      <c r="S520" t="s">
        <v>11150</v>
      </c>
      <c r="T520" t="s">
        <v>11151</v>
      </c>
      <c r="U520" t="s">
        <v>11152</v>
      </c>
      <c r="V520" t="s">
        <v>11153</v>
      </c>
      <c r="W520" t="s">
        <v>11154</v>
      </c>
      <c r="X520" t="s">
        <v>11155</v>
      </c>
      <c r="Y520" t="s">
        <v>11156</v>
      </c>
    </row>
    <row r="521" spans="1:25" x14ac:dyDescent="0.3">
      <c r="A521">
        <v>26000</v>
      </c>
      <c r="B521" t="s">
        <v>11157</v>
      </c>
      <c r="C521" t="s">
        <v>11158</v>
      </c>
      <c r="D521" t="s">
        <v>11159</v>
      </c>
      <c r="E521" t="s">
        <v>11160</v>
      </c>
      <c r="F521" t="s">
        <v>11161</v>
      </c>
      <c r="G521" t="s">
        <v>11162</v>
      </c>
      <c r="H521" t="s">
        <v>11163</v>
      </c>
      <c r="I521" t="s">
        <v>11164</v>
      </c>
      <c r="J521" t="s">
        <v>11165</v>
      </c>
      <c r="K521" t="s">
        <v>11166</v>
      </c>
      <c r="L521" t="s">
        <v>11167</v>
      </c>
      <c r="M521" t="s">
        <v>11168</v>
      </c>
      <c r="N521" t="s">
        <v>11169</v>
      </c>
      <c r="O521" t="s">
        <v>11170</v>
      </c>
      <c r="P521">
        <f>-567.888465883009 -15.2148668619848 -236.752764286795</f>
        <v>-819.85609703178875</v>
      </c>
      <c r="Q521" t="s">
        <v>11171</v>
      </c>
      <c r="R521" t="s">
        <v>11172</v>
      </c>
      <c r="S521" t="s">
        <v>11173</v>
      </c>
      <c r="T521" t="s">
        <v>11174</v>
      </c>
      <c r="U521" t="s">
        <v>11175</v>
      </c>
      <c r="V521" t="s">
        <v>11176</v>
      </c>
      <c r="W521" t="s">
        <v>11177</v>
      </c>
      <c r="X521" t="s">
        <v>11178</v>
      </c>
      <c r="Y521" t="s">
        <v>11179</v>
      </c>
    </row>
    <row r="522" spans="1:25" x14ac:dyDescent="0.3">
      <c r="A522">
        <v>26050</v>
      </c>
      <c r="B522" t="s">
        <v>11180</v>
      </c>
      <c r="C522" t="s">
        <v>11181</v>
      </c>
      <c r="D522" t="s">
        <v>11182</v>
      </c>
      <c r="E522" t="s">
        <v>11183</v>
      </c>
      <c r="F522" t="s">
        <v>11184</v>
      </c>
      <c r="G522" t="s">
        <v>11185</v>
      </c>
      <c r="H522" t="s">
        <v>11186</v>
      </c>
      <c r="I522" t="s">
        <v>11187</v>
      </c>
      <c r="J522" t="s">
        <v>11188</v>
      </c>
      <c r="K522" t="s">
        <v>11189</v>
      </c>
      <c r="L522" t="s">
        <v>11190</v>
      </c>
      <c r="M522" t="s">
        <v>11191</v>
      </c>
      <c r="N522" t="s">
        <v>11192</v>
      </c>
      <c r="O522" t="s">
        <v>11193</v>
      </c>
      <c r="P522">
        <f>-564.919056810665 -15.049477589338 -236.905156437957</f>
        <v>-816.87369083796</v>
      </c>
      <c r="Q522" t="s">
        <v>11194</v>
      </c>
      <c r="R522" t="s">
        <v>11195</v>
      </c>
      <c r="S522" t="s">
        <v>11196</v>
      </c>
      <c r="T522" t="s">
        <v>11197</v>
      </c>
      <c r="U522" t="s">
        <v>11198</v>
      </c>
      <c r="V522" t="s">
        <v>11199</v>
      </c>
      <c r="W522" t="s">
        <v>11200</v>
      </c>
      <c r="X522" t="s">
        <v>11201</v>
      </c>
      <c r="Y522" t="s">
        <v>11202</v>
      </c>
    </row>
    <row r="523" spans="1:25" x14ac:dyDescent="0.3">
      <c r="A523">
        <v>26100</v>
      </c>
      <c r="B523" t="s">
        <v>11203</v>
      </c>
      <c r="C523" t="s">
        <v>11204</v>
      </c>
      <c r="D523" t="s">
        <v>11205</v>
      </c>
      <c r="E523" t="s">
        <v>11206</v>
      </c>
      <c r="F523" t="s">
        <v>11207</v>
      </c>
      <c r="G523" t="s">
        <v>11208</v>
      </c>
      <c r="H523" t="s">
        <v>11209</v>
      </c>
      <c r="I523" t="s">
        <v>11210</v>
      </c>
      <c r="J523" t="s">
        <v>11211</v>
      </c>
      <c r="K523" t="s">
        <v>11212</v>
      </c>
      <c r="L523" t="s">
        <v>11213</v>
      </c>
      <c r="M523" t="s">
        <v>11214</v>
      </c>
      <c r="N523" t="s">
        <v>11215</v>
      </c>
      <c r="O523" t="s">
        <v>11216</v>
      </c>
      <c r="P523">
        <f>-563.615665134748 -14.6872552910349 -237.000351325214</f>
        <v>-815.30327175099706</v>
      </c>
      <c r="Q523" t="s">
        <v>11217</v>
      </c>
      <c r="R523" t="s">
        <v>11218</v>
      </c>
      <c r="S523" t="s">
        <v>11219</v>
      </c>
      <c r="T523" t="s">
        <v>11220</v>
      </c>
      <c r="U523" t="s">
        <v>11221</v>
      </c>
      <c r="V523" t="s">
        <v>11222</v>
      </c>
      <c r="W523" t="s">
        <v>11223</v>
      </c>
      <c r="X523" t="s">
        <v>11224</v>
      </c>
      <c r="Y523" t="s">
        <v>11225</v>
      </c>
    </row>
    <row r="524" spans="1:25" x14ac:dyDescent="0.3">
      <c r="A524">
        <v>26150</v>
      </c>
      <c r="B524" t="s">
        <v>11226</v>
      </c>
      <c r="C524" t="s">
        <v>11227</v>
      </c>
      <c r="D524" t="s">
        <v>11228</v>
      </c>
      <c r="E524" t="s">
        <v>11229</v>
      </c>
      <c r="F524" t="s">
        <v>11230</v>
      </c>
      <c r="G524" t="s">
        <v>11231</v>
      </c>
      <c r="H524" t="s">
        <v>11232</v>
      </c>
      <c r="I524" t="s">
        <v>11233</v>
      </c>
      <c r="J524" t="s">
        <v>11234</v>
      </c>
      <c r="K524" t="s">
        <v>11235</v>
      </c>
      <c r="L524" t="s">
        <v>11236</v>
      </c>
      <c r="M524" t="s">
        <v>11237</v>
      </c>
      <c r="N524" t="s">
        <v>11238</v>
      </c>
      <c r="O524" t="s">
        <v>11239</v>
      </c>
      <c r="P524">
        <f>-561.139963369572 -14.1347732821191 -237.242809015384</f>
        <v>-812.51754566707518</v>
      </c>
      <c r="Q524" t="s">
        <v>11240</v>
      </c>
      <c r="R524" t="s">
        <v>11241</v>
      </c>
      <c r="S524" t="s">
        <v>11242</v>
      </c>
      <c r="T524" t="s">
        <v>11243</v>
      </c>
      <c r="U524" t="s">
        <v>11244</v>
      </c>
      <c r="V524" t="s">
        <v>11245</v>
      </c>
      <c r="W524" t="s">
        <v>11246</v>
      </c>
      <c r="X524" t="s">
        <v>11247</v>
      </c>
      <c r="Y524" t="s">
        <v>11248</v>
      </c>
    </row>
    <row r="525" spans="1:25" x14ac:dyDescent="0.3">
      <c r="A525">
        <v>26200</v>
      </c>
      <c r="B525" t="s">
        <v>11249</v>
      </c>
      <c r="C525" t="s">
        <v>11250</v>
      </c>
      <c r="D525" t="s">
        <v>11251</v>
      </c>
      <c r="E525" t="s">
        <v>11252</v>
      </c>
      <c r="F525" t="s">
        <v>11253</v>
      </c>
      <c r="G525" t="s">
        <v>11254</v>
      </c>
      <c r="H525" t="s">
        <v>11255</v>
      </c>
      <c r="I525" t="s">
        <v>11256</v>
      </c>
      <c r="J525" t="s">
        <v>11257</v>
      </c>
      <c r="K525" t="s">
        <v>11258</v>
      </c>
      <c r="L525" t="s">
        <v>11259</v>
      </c>
      <c r="M525" t="s">
        <v>11260</v>
      </c>
      <c r="N525" t="s">
        <v>11261</v>
      </c>
      <c r="O525" t="s">
        <v>11262</v>
      </c>
      <c r="P525">
        <f>-559.999772167454 -13.8349205525426 -237.342874629677</f>
        <v>-811.17756734967361</v>
      </c>
      <c r="Q525" t="s">
        <v>11263</v>
      </c>
      <c r="R525" t="s">
        <v>11264</v>
      </c>
      <c r="S525" t="s">
        <v>11265</v>
      </c>
      <c r="T525" t="s">
        <v>11266</v>
      </c>
      <c r="U525" t="s">
        <v>11267</v>
      </c>
      <c r="V525" t="s">
        <v>11268</v>
      </c>
      <c r="W525" t="s">
        <v>11269</v>
      </c>
      <c r="X525" t="s">
        <v>11270</v>
      </c>
      <c r="Y525" t="s">
        <v>11271</v>
      </c>
    </row>
    <row r="526" spans="1:25" x14ac:dyDescent="0.3">
      <c r="A526">
        <v>26250</v>
      </c>
      <c r="B526" t="s">
        <v>11272</v>
      </c>
      <c r="C526" t="s">
        <v>11273</v>
      </c>
      <c r="D526" t="s">
        <v>11274</v>
      </c>
      <c r="E526" t="s">
        <v>11275</v>
      </c>
      <c r="F526" t="s">
        <v>11276</v>
      </c>
      <c r="G526" t="s">
        <v>11277</v>
      </c>
      <c r="H526" t="s">
        <v>11278</v>
      </c>
      <c r="I526" t="s">
        <v>11279</v>
      </c>
      <c r="J526" t="s">
        <v>11280</v>
      </c>
      <c r="K526" t="s">
        <v>11281</v>
      </c>
      <c r="L526" t="s">
        <v>11282</v>
      </c>
      <c r="M526" t="s">
        <v>11283</v>
      </c>
      <c r="N526" t="s">
        <v>11284</v>
      </c>
      <c r="O526" t="s">
        <v>11285</v>
      </c>
      <c r="P526">
        <f>-558.48593744915 -13.4477620258756 -237.597291941409</f>
        <v>-809.53099141643463</v>
      </c>
      <c r="Q526" t="s">
        <v>11286</v>
      </c>
      <c r="R526" t="s">
        <v>11287</v>
      </c>
      <c r="S526" t="s">
        <v>11288</v>
      </c>
      <c r="T526" t="s">
        <v>11289</v>
      </c>
      <c r="U526" t="s">
        <v>11290</v>
      </c>
      <c r="V526" t="s">
        <v>11291</v>
      </c>
      <c r="W526" t="s">
        <v>11292</v>
      </c>
      <c r="X526" t="s">
        <v>11293</v>
      </c>
      <c r="Y526" t="s">
        <v>11294</v>
      </c>
    </row>
    <row r="527" spans="1:25" x14ac:dyDescent="0.3">
      <c r="A527">
        <v>26300</v>
      </c>
      <c r="B527" t="s">
        <v>11295</v>
      </c>
      <c r="C527" t="s">
        <v>11296</v>
      </c>
      <c r="D527" t="s">
        <v>11297</v>
      </c>
      <c r="E527" t="s">
        <v>11298</v>
      </c>
      <c r="F527" t="s">
        <v>11299</v>
      </c>
      <c r="G527" t="s">
        <v>11300</v>
      </c>
      <c r="H527" t="s">
        <v>11301</v>
      </c>
      <c r="I527" t="s">
        <v>11302</v>
      </c>
      <c r="J527" t="s">
        <v>11303</v>
      </c>
      <c r="K527" t="s">
        <v>11304</v>
      </c>
      <c r="L527" t="s">
        <v>11305</v>
      </c>
      <c r="M527" t="s">
        <v>11306</v>
      </c>
      <c r="N527" t="s">
        <v>11307</v>
      </c>
      <c r="O527" t="s">
        <v>11308</v>
      </c>
      <c r="P527">
        <f>-558.10611352379 -13.199764414524 -237.745885765379</f>
        <v>-809.05176370369304</v>
      </c>
      <c r="Q527" t="s">
        <v>11309</v>
      </c>
      <c r="R527" t="s">
        <v>11310</v>
      </c>
      <c r="S527" t="s">
        <v>11311</v>
      </c>
      <c r="T527" t="s">
        <v>11312</v>
      </c>
      <c r="U527" t="s">
        <v>11313</v>
      </c>
      <c r="V527" t="s">
        <v>11314</v>
      </c>
      <c r="W527" t="s">
        <v>11315</v>
      </c>
      <c r="X527" t="s">
        <v>11316</v>
      </c>
      <c r="Y527" t="s">
        <v>11317</v>
      </c>
    </row>
    <row r="528" spans="1:25" x14ac:dyDescent="0.3">
      <c r="A528">
        <v>26350</v>
      </c>
      <c r="B528" t="s">
        <v>11318</v>
      </c>
      <c r="C528" t="s">
        <v>11319</v>
      </c>
      <c r="D528" t="s">
        <v>11320</v>
      </c>
      <c r="E528" t="s">
        <v>11321</v>
      </c>
      <c r="F528" t="s">
        <v>11322</v>
      </c>
      <c r="G528" t="s">
        <v>11323</v>
      </c>
      <c r="H528" t="s">
        <v>11324</v>
      </c>
      <c r="I528" t="s">
        <v>11325</v>
      </c>
      <c r="J528" t="s">
        <v>11326</v>
      </c>
      <c r="K528" t="s">
        <v>11327</v>
      </c>
      <c r="L528" t="s">
        <v>11328</v>
      </c>
      <c r="M528" t="s">
        <v>11329</v>
      </c>
      <c r="N528" t="s">
        <v>11330</v>
      </c>
      <c r="O528" t="s">
        <v>11331</v>
      </c>
      <c r="P528">
        <f>-557.696147581489 -12.9399032036724 -238.140306941772</f>
        <v>-808.77635772693338</v>
      </c>
      <c r="Q528" t="s">
        <v>11332</v>
      </c>
      <c r="R528" t="s">
        <v>11333</v>
      </c>
      <c r="S528" t="s">
        <v>11334</v>
      </c>
      <c r="T528" t="s">
        <v>11335</v>
      </c>
      <c r="U528" t="s">
        <v>11336</v>
      </c>
      <c r="V528" t="s">
        <v>11337</v>
      </c>
      <c r="W528" t="s">
        <v>11338</v>
      </c>
      <c r="X528" t="s">
        <v>11339</v>
      </c>
      <c r="Y528" t="s">
        <v>11340</v>
      </c>
    </row>
    <row r="529" spans="1:25" x14ac:dyDescent="0.3">
      <c r="A529">
        <v>26400</v>
      </c>
      <c r="B529" t="s">
        <v>11341</v>
      </c>
      <c r="C529" t="s">
        <v>11342</v>
      </c>
      <c r="D529" t="s">
        <v>11343</v>
      </c>
      <c r="E529" t="s">
        <v>11344</v>
      </c>
      <c r="F529" t="s">
        <v>11345</v>
      </c>
      <c r="G529" t="s">
        <v>11346</v>
      </c>
      <c r="H529" t="s">
        <v>11347</v>
      </c>
      <c r="I529" t="s">
        <v>11348</v>
      </c>
      <c r="J529" t="s">
        <v>11349</v>
      </c>
      <c r="K529" t="s">
        <v>11350</v>
      </c>
      <c r="L529" t="s">
        <v>11351</v>
      </c>
      <c r="M529" t="s">
        <v>11352</v>
      </c>
      <c r="N529" t="s">
        <v>11353</v>
      </c>
      <c r="O529" t="s">
        <v>11354</v>
      </c>
      <c r="P529">
        <f>-557.5986412519 -12.7520696895526 -238.353197288432</f>
        <v>-808.70390822988452</v>
      </c>
      <c r="Q529" t="s">
        <v>11355</v>
      </c>
      <c r="R529" t="s">
        <v>11356</v>
      </c>
      <c r="S529" t="s">
        <v>11357</v>
      </c>
      <c r="T529" t="s">
        <v>11358</v>
      </c>
      <c r="U529" t="s">
        <v>11359</v>
      </c>
      <c r="V529" t="s">
        <v>11360</v>
      </c>
      <c r="W529" t="s">
        <v>11361</v>
      </c>
      <c r="X529" t="s">
        <v>11362</v>
      </c>
      <c r="Y529" t="s">
        <v>11363</v>
      </c>
    </row>
    <row r="530" spans="1:25" x14ac:dyDescent="0.3">
      <c r="A530">
        <v>26450</v>
      </c>
      <c r="B530" t="s">
        <v>11364</v>
      </c>
      <c r="C530" t="s">
        <v>11365</v>
      </c>
      <c r="D530" t="s">
        <v>11366</v>
      </c>
      <c r="E530" t="s">
        <v>11367</v>
      </c>
      <c r="F530" t="s">
        <v>11368</v>
      </c>
      <c r="G530" t="s">
        <v>11369</v>
      </c>
      <c r="H530" t="s">
        <v>11370</v>
      </c>
      <c r="I530" t="s">
        <v>11371</v>
      </c>
      <c r="J530" t="s">
        <v>11372</v>
      </c>
      <c r="K530" t="s">
        <v>11373</v>
      </c>
      <c r="L530" t="s">
        <v>11374</v>
      </c>
      <c r="M530" t="s">
        <v>11375</v>
      </c>
      <c r="N530" t="s">
        <v>11376</v>
      </c>
      <c r="O530" t="s">
        <v>11377</v>
      </c>
      <c r="P530">
        <f>-557.975465947678 -12.2433537187521 -238.611595216709</f>
        <v>-808.83041488313916</v>
      </c>
      <c r="Q530" t="s">
        <v>11378</v>
      </c>
      <c r="R530" t="s">
        <v>11379</v>
      </c>
      <c r="S530" t="s">
        <v>11380</v>
      </c>
      <c r="T530" t="s">
        <v>11381</v>
      </c>
      <c r="U530" t="s">
        <v>11382</v>
      </c>
      <c r="V530" t="s">
        <v>11383</v>
      </c>
      <c r="W530" t="s">
        <v>11384</v>
      </c>
      <c r="X530" t="s">
        <v>11385</v>
      </c>
      <c r="Y530" t="s">
        <v>11386</v>
      </c>
    </row>
    <row r="531" spans="1:25" x14ac:dyDescent="0.3">
      <c r="A531">
        <v>26500</v>
      </c>
      <c r="B531" t="s">
        <v>11387</v>
      </c>
      <c r="C531" t="s">
        <v>11388</v>
      </c>
      <c r="D531" t="s">
        <v>11389</v>
      </c>
      <c r="E531" t="s">
        <v>11390</v>
      </c>
      <c r="F531" t="s">
        <v>11391</v>
      </c>
      <c r="G531" t="s">
        <v>11392</v>
      </c>
      <c r="H531" t="s">
        <v>11393</v>
      </c>
      <c r="I531" t="s">
        <v>11394</v>
      </c>
      <c r="J531" t="s">
        <v>11395</v>
      </c>
      <c r="K531" t="s">
        <v>11396</v>
      </c>
      <c r="L531" t="s">
        <v>11397</v>
      </c>
      <c r="M531" t="s">
        <v>11398</v>
      </c>
      <c r="N531" t="s">
        <v>11399</v>
      </c>
      <c r="O531" t="s">
        <v>11400</v>
      </c>
      <c r="P531">
        <f>-558.374419848302 -12.1478728917834 -238.706649828127</f>
        <v>-809.22894256821246</v>
      </c>
      <c r="Q531" t="s">
        <v>11401</v>
      </c>
      <c r="R531" t="s">
        <v>11402</v>
      </c>
      <c r="S531" t="s">
        <v>11403</v>
      </c>
      <c r="T531" t="s">
        <v>11404</v>
      </c>
      <c r="U531" t="s">
        <v>11405</v>
      </c>
      <c r="V531" t="s">
        <v>11406</v>
      </c>
      <c r="W531" t="s">
        <v>11407</v>
      </c>
      <c r="X531" t="s">
        <v>11408</v>
      </c>
      <c r="Y531" t="s">
        <v>11409</v>
      </c>
    </row>
    <row r="532" spans="1:25" x14ac:dyDescent="0.3">
      <c r="A532">
        <v>26550</v>
      </c>
      <c r="B532" t="s">
        <v>11410</v>
      </c>
      <c r="C532" t="s">
        <v>11411</v>
      </c>
      <c r="D532" t="s">
        <v>11412</v>
      </c>
      <c r="E532" t="s">
        <v>11413</v>
      </c>
      <c r="F532" t="s">
        <v>11414</v>
      </c>
      <c r="G532" t="s">
        <v>11415</v>
      </c>
      <c r="H532" t="s">
        <v>11416</v>
      </c>
      <c r="I532" t="s">
        <v>11417</v>
      </c>
      <c r="J532" t="s">
        <v>11418</v>
      </c>
      <c r="K532" t="s">
        <v>11419</v>
      </c>
      <c r="L532" t="s">
        <v>11420</v>
      </c>
      <c r="M532" t="s">
        <v>11421</v>
      </c>
      <c r="N532" t="s">
        <v>11422</v>
      </c>
      <c r="O532" t="s">
        <v>11423</v>
      </c>
      <c r="P532">
        <f>-559.265235722124 -11.8433142664085 -238.968128286743</f>
        <v>-810.07667827527541</v>
      </c>
      <c r="Q532" t="s">
        <v>11424</v>
      </c>
      <c r="R532" t="s">
        <v>11425</v>
      </c>
      <c r="S532" t="s">
        <v>11426</v>
      </c>
      <c r="T532" t="s">
        <v>11427</v>
      </c>
      <c r="U532" t="s">
        <v>11428</v>
      </c>
      <c r="V532" t="s">
        <v>11429</v>
      </c>
      <c r="W532" t="s">
        <v>11430</v>
      </c>
      <c r="X532" t="s">
        <v>11431</v>
      </c>
      <c r="Y532" t="s">
        <v>11432</v>
      </c>
    </row>
    <row r="533" spans="1:25" x14ac:dyDescent="0.3">
      <c r="A533">
        <v>26600</v>
      </c>
      <c r="B533" t="s">
        <v>11433</v>
      </c>
      <c r="C533" t="s">
        <v>11434</v>
      </c>
      <c r="D533" t="s">
        <v>11435</v>
      </c>
      <c r="E533" t="s">
        <v>11436</v>
      </c>
      <c r="F533" t="s">
        <v>11437</v>
      </c>
      <c r="G533" t="s">
        <v>11438</v>
      </c>
      <c r="H533" t="s">
        <v>11439</v>
      </c>
      <c r="I533" t="s">
        <v>11440</v>
      </c>
      <c r="J533" t="s">
        <v>11441</v>
      </c>
      <c r="K533" t="s">
        <v>11442</v>
      </c>
      <c r="L533" t="s">
        <v>11443</v>
      </c>
      <c r="M533" t="s">
        <v>11444</v>
      </c>
      <c r="N533" t="s">
        <v>11445</v>
      </c>
      <c r="O533" t="s">
        <v>11446</v>
      </c>
      <c r="P533">
        <f>-559.79582945423 -11.5098630072398 -239.021995597189</f>
        <v>-810.32768805865885</v>
      </c>
      <c r="Q533" t="s">
        <v>11447</v>
      </c>
      <c r="R533" t="s">
        <v>11448</v>
      </c>
      <c r="S533" t="s">
        <v>11449</v>
      </c>
      <c r="T533" t="s">
        <v>11450</v>
      </c>
      <c r="U533" t="s">
        <v>11451</v>
      </c>
      <c r="V533" t="s">
        <v>11452</v>
      </c>
      <c r="W533" t="s">
        <v>11453</v>
      </c>
      <c r="X533" t="s">
        <v>11454</v>
      </c>
      <c r="Y533" t="s">
        <v>11455</v>
      </c>
    </row>
    <row r="534" spans="1:25" x14ac:dyDescent="0.3">
      <c r="A534">
        <v>26650</v>
      </c>
      <c r="B534" t="s">
        <v>11456</v>
      </c>
      <c r="C534" t="s">
        <v>11457</v>
      </c>
      <c r="D534" t="s">
        <v>11458</v>
      </c>
      <c r="E534" t="s">
        <v>11459</v>
      </c>
      <c r="F534" t="s">
        <v>11460</v>
      </c>
      <c r="G534" t="s">
        <v>11461</v>
      </c>
      <c r="H534" t="s">
        <v>11462</v>
      </c>
      <c r="I534" t="s">
        <v>11463</v>
      </c>
      <c r="J534" t="s">
        <v>11464</v>
      </c>
      <c r="K534" t="s">
        <v>11465</v>
      </c>
      <c r="L534" t="s">
        <v>11466</v>
      </c>
      <c r="M534" t="s">
        <v>11467</v>
      </c>
      <c r="N534" t="s">
        <v>11468</v>
      </c>
      <c r="O534" t="s">
        <v>11469</v>
      </c>
      <c r="P534">
        <f>-560.624767465195 -10.8880415544756 -239.109254300497</f>
        <v>-810.62206332016763</v>
      </c>
      <c r="Q534" t="s">
        <v>11470</v>
      </c>
      <c r="R534" t="s">
        <v>11471</v>
      </c>
      <c r="S534" t="s">
        <v>11472</v>
      </c>
      <c r="T534" t="s">
        <v>11473</v>
      </c>
      <c r="U534" t="s">
        <v>11474</v>
      </c>
      <c r="V534" t="s">
        <v>11475</v>
      </c>
      <c r="W534" t="s">
        <v>11476</v>
      </c>
      <c r="X534" t="s">
        <v>11477</v>
      </c>
      <c r="Y534" t="s">
        <v>11478</v>
      </c>
    </row>
    <row r="535" spans="1:25" x14ac:dyDescent="0.3">
      <c r="A535">
        <v>26700</v>
      </c>
      <c r="B535" t="s">
        <v>11479</v>
      </c>
      <c r="C535" t="s">
        <v>11480</v>
      </c>
      <c r="D535" t="s">
        <v>11481</v>
      </c>
      <c r="E535" t="s">
        <v>11482</v>
      </c>
      <c r="F535" t="s">
        <v>11483</v>
      </c>
      <c r="G535" t="s">
        <v>11484</v>
      </c>
      <c r="H535" t="s">
        <v>11485</v>
      </c>
      <c r="I535" t="s">
        <v>11486</v>
      </c>
      <c r="J535" t="s">
        <v>11487</v>
      </c>
      <c r="K535" t="s">
        <v>11488</v>
      </c>
      <c r="L535" t="s">
        <v>11489</v>
      </c>
      <c r="M535" t="s">
        <v>11490</v>
      </c>
      <c r="N535" t="s">
        <v>11491</v>
      </c>
      <c r="O535" t="s">
        <v>11492</v>
      </c>
      <c r="P535">
        <f>-561.705131301542 -10.7219350104283 -239.340325309395</f>
        <v>-811.76739162136528</v>
      </c>
      <c r="Q535" t="s">
        <v>11493</v>
      </c>
      <c r="R535" t="s">
        <v>11494</v>
      </c>
      <c r="S535" t="s">
        <v>11495</v>
      </c>
      <c r="T535" t="s">
        <v>11496</v>
      </c>
      <c r="U535" t="s">
        <v>11497</v>
      </c>
      <c r="V535" t="s">
        <v>11498</v>
      </c>
      <c r="W535" t="s">
        <v>11499</v>
      </c>
      <c r="X535" t="s">
        <v>11500</v>
      </c>
      <c r="Y535" t="s">
        <v>11501</v>
      </c>
    </row>
    <row r="536" spans="1:25" x14ac:dyDescent="0.3">
      <c r="A536">
        <v>26750</v>
      </c>
      <c r="B536" t="s">
        <v>11502</v>
      </c>
      <c r="C536" t="s">
        <v>11503</v>
      </c>
      <c r="D536" t="s">
        <v>11504</v>
      </c>
      <c r="E536" t="s">
        <v>11505</v>
      </c>
      <c r="F536" t="s">
        <v>11506</v>
      </c>
      <c r="G536" t="s">
        <v>11507</v>
      </c>
      <c r="H536" t="s">
        <v>11508</v>
      </c>
      <c r="I536" t="s">
        <v>11509</v>
      </c>
      <c r="J536" t="s">
        <v>11510</v>
      </c>
      <c r="K536" t="s">
        <v>11511</v>
      </c>
      <c r="L536" t="s">
        <v>11512</v>
      </c>
      <c r="M536" t="s">
        <v>11513</v>
      </c>
      <c r="N536" t="s">
        <v>11514</v>
      </c>
      <c r="O536" t="s">
        <v>11515</v>
      </c>
      <c r="P536">
        <f>-562.237049617834 -10.7004637544821 -239.486718765959</f>
        <v>-812.42423213827522</v>
      </c>
      <c r="Q536" t="s">
        <v>11516</v>
      </c>
      <c r="R536" t="s">
        <v>11517</v>
      </c>
      <c r="S536" t="s">
        <v>11518</v>
      </c>
      <c r="T536" t="s">
        <v>11519</v>
      </c>
      <c r="U536" t="s">
        <v>11520</v>
      </c>
      <c r="V536" t="s">
        <v>11521</v>
      </c>
      <c r="W536" t="s">
        <v>11522</v>
      </c>
      <c r="X536" t="s">
        <v>11523</v>
      </c>
      <c r="Y536" t="s">
        <v>11524</v>
      </c>
    </row>
    <row r="537" spans="1:25" x14ac:dyDescent="0.3">
      <c r="A537">
        <v>26800</v>
      </c>
      <c r="B537" t="s">
        <v>11525</v>
      </c>
      <c r="C537" t="s">
        <v>11526</v>
      </c>
      <c r="D537" t="s">
        <v>11527</v>
      </c>
      <c r="E537" t="s">
        <v>11528</v>
      </c>
      <c r="F537" t="s">
        <v>11529</v>
      </c>
      <c r="G537" t="s">
        <v>11530</v>
      </c>
      <c r="H537" t="s">
        <v>11531</v>
      </c>
      <c r="I537" t="s">
        <v>11532</v>
      </c>
      <c r="J537" t="s">
        <v>11533</v>
      </c>
      <c r="K537" t="s">
        <v>11534</v>
      </c>
      <c r="L537" t="s">
        <v>11535</v>
      </c>
      <c r="M537" t="s">
        <v>11536</v>
      </c>
      <c r="N537" t="s">
        <v>11537</v>
      </c>
      <c r="O537" t="s">
        <v>11538</v>
      </c>
      <c r="P537">
        <f>-562.64585673509 -10.6808626825793 -239.647265051446</f>
        <v>-812.97398446911529</v>
      </c>
      <c r="Q537" t="s">
        <v>11539</v>
      </c>
      <c r="R537" t="s">
        <v>11540</v>
      </c>
      <c r="S537" t="s">
        <v>11541</v>
      </c>
      <c r="T537" t="s">
        <v>11542</v>
      </c>
      <c r="U537" t="s">
        <v>11543</v>
      </c>
      <c r="V537" t="s">
        <v>11544</v>
      </c>
      <c r="W537" t="s">
        <v>11545</v>
      </c>
      <c r="X537" t="s">
        <v>11546</v>
      </c>
      <c r="Y537" t="s">
        <v>11547</v>
      </c>
    </row>
    <row r="538" spans="1:25" x14ac:dyDescent="0.3">
      <c r="A538">
        <v>26850</v>
      </c>
      <c r="B538" t="s">
        <v>11548</v>
      </c>
      <c r="C538" t="s">
        <v>11549</v>
      </c>
      <c r="D538" t="s">
        <v>11550</v>
      </c>
      <c r="E538" t="s">
        <v>11551</v>
      </c>
      <c r="F538" t="s">
        <v>11552</v>
      </c>
      <c r="G538" t="s">
        <v>11553</v>
      </c>
      <c r="H538" t="s">
        <v>11554</v>
      </c>
      <c r="I538" t="s">
        <v>11555</v>
      </c>
      <c r="J538" t="s">
        <v>11556</v>
      </c>
      <c r="K538" t="s">
        <v>11557</v>
      </c>
      <c r="L538" t="s">
        <v>11558</v>
      </c>
      <c r="M538" t="s">
        <v>11559</v>
      </c>
      <c r="N538" t="s">
        <v>11560</v>
      </c>
      <c r="O538" t="s">
        <v>11561</v>
      </c>
      <c r="P538">
        <f>-563.384085920706 -10.8498397914252 -240.083343330624</f>
        <v>-814.31726904275513</v>
      </c>
      <c r="Q538" t="s">
        <v>11562</v>
      </c>
      <c r="R538" t="s">
        <v>11563</v>
      </c>
      <c r="S538" t="s">
        <v>11564</v>
      </c>
      <c r="T538" t="s">
        <v>11565</v>
      </c>
      <c r="U538" t="s">
        <v>11566</v>
      </c>
      <c r="V538" t="s">
        <v>11567</v>
      </c>
      <c r="W538" t="s">
        <v>11568</v>
      </c>
      <c r="X538" t="s">
        <v>11569</v>
      </c>
      <c r="Y538" t="s">
        <v>11570</v>
      </c>
    </row>
    <row r="539" spans="1:25" x14ac:dyDescent="0.3">
      <c r="A539">
        <v>26900</v>
      </c>
      <c r="B539" t="s">
        <v>11571</v>
      </c>
      <c r="C539" t="s">
        <v>11572</v>
      </c>
      <c r="D539" t="s">
        <v>11573</v>
      </c>
      <c r="E539" t="s">
        <v>11574</v>
      </c>
      <c r="F539" t="s">
        <v>11575</v>
      </c>
      <c r="G539" t="s">
        <v>11576</v>
      </c>
      <c r="H539" t="s">
        <v>11577</v>
      </c>
      <c r="I539" t="s">
        <v>11578</v>
      </c>
      <c r="J539" t="s">
        <v>11579</v>
      </c>
      <c r="K539" t="s">
        <v>11580</v>
      </c>
      <c r="L539" t="s">
        <v>11581</v>
      </c>
      <c r="M539" t="s">
        <v>11582</v>
      </c>
      <c r="N539" t="s">
        <v>11583</v>
      </c>
      <c r="O539" t="s">
        <v>11584</v>
      </c>
      <c r="P539">
        <f>-563.80426626497 -10.9006276481744 -240.34892673477</f>
        <v>-815.05382064791434</v>
      </c>
      <c r="Q539" t="s">
        <v>11585</v>
      </c>
      <c r="R539" t="s">
        <v>11586</v>
      </c>
      <c r="S539" t="s">
        <v>11587</v>
      </c>
      <c r="T539" t="s">
        <v>11588</v>
      </c>
      <c r="U539" t="s">
        <v>11589</v>
      </c>
      <c r="V539" t="s">
        <v>11590</v>
      </c>
      <c r="W539" t="s">
        <v>11591</v>
      </c>
      <c r="X539" t="s">
        <v>11592</v>
      </c>
      <c r="Y539" t="s">
        <v>11593</v>
      </c>
    </row>
    <row r="540" spans="1:25" x14ac:dyDescent="0.3">
      <c r="A540">
        <v>26950</v>
      </c>
      <c r="B540" t="s">
        <v>11594</v>
      </c>
      <c r="C540" t="s">
        <v>11595</v>
      </c>
      <c r="D540" t="s">
        <v>11596</v>
      </c>
      <c r="E540" t="s">
        <v>11597</v>
      </c>
      <c r="F540" t="s">
        <v>11598</v>
      </c>
      <c r="G540" t="s">
        <v>11599</v>
      </c>
      <c r="H540" t="s">
        <v>11600</v>
      </c>
      <c r="I540" t="s">
        <v>11601</v>
      </c>
      <c r="J540" t="s">
        <v>11602</v>
      </c>
      <c r="K540" t="s">
        <v>11603</v>
      </c>
      <c r="L540" t="s">
        <v>11604</v>
      </c>
      <c r="M540" t="s">
        <v>11605</v>
      </c>
      <c r="N540" t="s">
        <v>11606</v>
      </c>
      <c r="O540" t="s">
        <v>11607</v>
      </c>
      <c r="P540">
        <f>-564.203155693725 -11.0371996920528 -240.781159008593</f>
        <v>-816.0215143943708</v>
      </c>
      <c r="Q540" t="s">
        <v>11608</v>
      </c>
      <c r="R540" t="s">
        <v>11609</v>
      </c>
      <c r="S540" t="s">
        <v>11610</v>
      </c>
      <c r="T540" t="s">
        <v>11611</v>
      </c>
      <c r="U540" t="s">
        <v>11612</v>
      </c>
      <c r="V540" t="s">
        <v>11613</v>
      </c>
      <c r="W540" t="s">
        <v>11614</v>
      </c>
      <c r="X540" t="s">
        <v>11615</v>
      </c>
      <c r="Y540" t="s">
        <v>11616</v>
      </c>
    </row>
    <row r="541" spans="1:25" x14ac:dyDescent="0.3">
      <c r="A541">
        <v>27000</v>
      </c>
      <c r="B541" t="s">
        <v>11617</v>
      </c>
      <c r="C541" t="s">
        <v>11618</v>
      </c>
      <c r="D541" t="s">
        <v>11619</v>
      </c>
      <c r="E541" t="s">
        <v>11620</v>
      </c>
      <c r="F541" t="s">
        <v>11621</v>
      </c>
      <c r="G541" t="s">
        <v>11622</v>
      </c>
      <c r="H541" t="s">
        <v>11623</v>
      </c>
      <c r="I541" t="s">
        <v>11624</v>
      </c>
      <c r="J541" t="s">
        <v>11625</v>
      </c>
      <c r="K541" t="s">
        <v>11626</v>
      </c>
      <c r="L541" t="s">
        <v>11627</v>
      </c>
      <c r="M541" t="s">
        <v>11628</v>
      </c>
      <c r="N541" t="s">
        <v>11629</v>
      </c>
      <c r="O541" t="s">
        <v>11630</v>
      </c>
      <c r="P541">
        <f>-564.274262650047 -11.0521245068742 -240.849908166823</f>
        <v>-816.17629532374417</v>
      </c>
      <c r="Q541" t="s">
        <v>11631</v>
      </c>
      <c r="R541" t="s">
        <v>11632</v>
      </c>
      <c r="S541" t="s">
        <v>11633</v>
      </c>
      <c r="T541" t="s">
        <v>11634</v>
      </c>
      <c r="U541" t="s">
        <v>11635</v>
      </c>
      <c r="V541" t="s">
        <v>11636</v>
      </c>
      <c r="W541" t="s">
        <v>11637</v>
      </c>
      <c r="X541" t="s">
        <v>11638</v>
      </c>
      <c r="Y541" t="s">
        <v>11639</v>
      </c>
    </row>
    <row r="542" spans="1:25" x14ac:dyDescent="0.3">
      <c r="A542">
        <v>27050</v>
      </c>
      <c r="B542" t="s">
        <v>11640</v>
      </c>
      <c r="C542" t="s">
        <v>11641</v>
      </c>
      <c r="D542" t="s">
        <v>11642</v>
      </c>
      <c r="E542" t="s">
        <v>11643</v>
      </c>
      <c r="F542" t="s">
        <v>11644</v>
      </c>
      <c r="G542" t="s">
        <v>11645</v>
      </c>
      <c r="H542" t="s">
        <v>11646</v>
      </c>
      <c r="I542" t="s">
        <v>11647</v>
      </c>
      <c r="J542" t="s">
        <v>11648</v>
      </c>
      <c r="K542" t="s">
        <v>11649</v>
      </c>
      <c r="L542" t="s">
        <v>11650</v>
      </c>
      <c r="M542" t="s">
        <v>11651</v>
      </c>
      <c r="N542" t="s">
        <v>11652</v>
      </c>
      <c r="O542" t="s">
        <v>11653</v>
      </c>
      <c r="P542">
        <f>-564.495099052633 -11.0032851378539 -240.799887379813</f>
        <v>-816.2982715702999</v>
      </c>
      <c r="Q542" t="s">
        <v>11654</v>
      </c>
      <c r="R542" t="s">
        <v>11655</v>
      </c>
      <c r="S542" t="s">
        <v>11656</v>
      </c>
      <c r="T542" t="s">
        <v>11657</v>
      </c>
      <c r="U542" t="s">
        <v>11658</v>
      </c>
      <c r="V542" t="s">
        <v>11659</v>
      </c>
      <c r="W542" t="s">
        <v>11660</v>
      </c>
      <c r="X542" t="s">
        <v>11661</v>
      </c>
      <c r="Y542" t="s">
        <v>11662</v>
      </c>
    </row>
    <row r="543" spans="1:25" x14ac:dyDescent="0.3">
      <c r="A543">
        <v>27100</v>
      </c>
      <c r="B543" t="s">
        <v>11663</v>
      </c>
      <c r="C543" t="s">
        <v>11664</v>
      </c>
      <c r="D543" t="s">
        <v>11665</v>
      </c>
      <c r="E543" t="s">
        <v>11666</v>
      </c>
      <c r="F543" t="s">
        <v>11667</v>
      </c>
      <c r="G543" t="s">
        <v>11668</v>
      </c>
      <c r="H543" t="s">
        <v>11669</v>
      </c>
      <c r="I543" t="s">
        <v>11670</v>
      </c>
      <c r="J543" t="s">
        <v>11671</v>
      </c>
      <c r="K543" t="s">
        <v>11672</v>
      </c>
      <c r="L543" t="s">
        <v>11673</v>
      </c>
      <c r="M543" t="s">
        <v>11674</v>
      </c>
      <c r="N543" t="s">
        <v>11675</v>
      </c>
      <c r="O543" t="s">
        <v>11676</v>
      </c>
      <c r="P543">
        <f>-564.603976801384 -11.017110947987 -240.676863135309</f>
        <v>-816.29795088467995</v>
      </c>
      <c r="Q543" t="s">
        <v>11677</v>
      </c>
      <c r="R543" t="s">
        <v>11678</v>
      </c>
      <c r="S543" t="s">
        <v>11679</v>
      </c>
      <c r="T543" t="s">
        <v>11680</v>
      </c>
      <c r="U543" t="s">
        <v>11681</v>
      </c>
      <c r="V543" t="s">
        <v>11682</v>
      </c>
      <c r="W543" t="s">
        <v>11683</v>
      </c>
      <c r="X543" t="s">
        <v>11684</v>
      </c>
      <c r="Y543" t="s">
        <v>11685</v>
      </c>
    </row>
    <row r="544" spans="1:25" x14ac:dyDescent="0.3">
      <c r="A544">
        <v>27150</v>
      </c>
      <c r="B544" t="s">
        <v>11686</v>
      </c>
      <c r="C544" t="s">
        <v>11687</v>
      </c>
      <c r="D544" t="s">
        <v>11688</v>
      </c>
      <c r="E544" t="s">
        <v>11689</v>
      </c>
      <c r="F544" t="s">
        <v>11690</v>
      </c>
      <c r="G544" t="s">
        <v>11691</v>
      </c>
      <c r="H544" t="s">
        <v>11692</v>
      </c>
      <c r="I544" t="s">
        <v>11693</v>
      </c>
      <c r="J544" t="s">
        <v>11694</v>
      </c>
      <c r="K544" t="s">
        <v>11695</v>
      </c>
      <c r="L544" t="s">
        <v>11696</v>
      </c>
      <c r="M544" t="s">
        <v>11697</v>
      </c>
      <c r="N544" t="s">
        <v>11698</v>
      </c>
      <c r="O544" t="s">
        <v>11699</v>
      </c>
      <c r="P544">
        <f>-565.081642015078 -10.911396212924 -240.359865965918</f>
        <v>-816.35290419392004</v>
      </c>
      <c r="Q544" t="s">
        <v>11700</v>
      </c>
      <c r="R544" t="s">
        <v>11701</v>
      </c>
      <c r="S544" t="s">
        <v>11702</v>
      </c>
      <c r="T544" t="s">
        <v>11703</v>
      </c>
      <c r="U544" t="s">
        <v>11704</v>
      </c>
      <c r="V544" t="s">
        <v>11705</v>
      </c>
      <c r="W544" t="s">
        <v>11706</v>
      </c>
      <c r="X544" t="s">
        <v>11707</v>
      </c>
      <c r="Y544" t="s">
        <v>11708</v>
      </c>
    </row>
    <row r="545" spans="1:25" x14ac:dyDescent="0.3">
      <c r="A545">
        <v>27200</v>
      </c>
      <c r="B545" t="s">
        <v>11709</v>
      </c>
      <c r="C545" t="s">
        <v>11710</v>
      </c>
      <c r="D545" t="s">
        <v>11711</v>
      </c>
      <c r="E545" t="s">
        <v>11712</v>
      </c>
      <c r="F545" t="s">
        <v>11713</v>
      </c>
      <c r="G545" t="s">
        <v>11714</v>
      </c>
      <c r="H545" t="s">
        <v>11715</v>
      </c>
      <c r="I545" t="s">
        <v>11716</v>
      </c>
      <c r="J545" t="s">
        <v>11717</v>
      </c>
      <c r="K545" t="s">
        <v>11718</v>
      </c>
      <c r="L545" t="s">
        <v>11719</v>
      </c>
      <c r="M545" t="s">
        <v>11720</v>
      </c>
      <c r="N545" t="s">
        <v>11721</v>
      </c>
      <c r="O545" t="s">
        <v>11722</v>
      </c>
      <c r="P545">
        <f>-565.305526618618 -10.9470908504782 -240.2355881219</f>
        <v>-816.48820559099624</v>
      </c>
      <c r="Q545" t="s">
        <v>11723</v>
      </c>
      <c r="R545" t="s">
        <v>11724</v>
      </c>
      <c r="S545" t="s">
        <v>11725</v>
      </c>
      <c r="T545" t="s">
        <v>11726</v>
      </c>
      <c r="U545" t="s">
        <v>11727</v>
      </c>
      <c r="V545" t="s">
        <v>11728</v>
      </c>
      <c r="W545" t="s">
        <v>11729</v>
      </c>
      <c r="X545" t="s">
        <v>11730</v>
      </c>
      <c r="Y545" t="s">
        <v>11731</v>
      </c>
    </row>
    <row r="546" spans="1:25" x14ac:dyDescent="0.3">
      <c r="A546">
        <v>27250</v>
      </c>
      <c r="B546" t="s">
        <v>11732</v>
      </c>
      <c r="C546" t="s">
        <v>11733</v>
      </c>
      <c r="D546" t="s">
        <v>11734</v>
      </c>
      <c r="E546" t="s">
        <v>11735</v>
      </c>
      <c r="F546" t="s">
        <v>11736</v>
      </c>
      <c r="G546" t="s">
        <v>11737</v>
      </c>
      <c r="H546" t="s">
        <v>11738</v>
      </c>
      <c r="I546" t="s">
        <v>11739</v>
      </c>
      <c r="J546" t="s">
        <v>11740</v>
      </c>
      <c r="K546" t="s">
        <v>11741</v>
      </c>
      <c r="L546" t="s">
        <v>11742</v>
      </c>
      <c r="M546" t="s">
        <v>11743</v>
      </c>
      <c r="N546" t="s">
        <v>11744</v>
      </c>
      <c r="O546" t="s">
        <v>11745</v>
      </c>
      <c r="P546">
        <f>-566.063819275164 -11.1088125472811 -239.96310263827</f>
        <v>-817.13573446071507</v>
      </c>
      <c r="Q546" t="s">
        <v>11746</v>
      </c>
      <c r="R546" t="s">
        <v>11747</v>
      </c>
      <c r="S546" t="s">
        <v>11748</v>
      </c>
      <c r="T546" t="s">
        <v>11749</v>
      </c>
      <c r="U546" t="s">
        <v>11750</v>
      </c>
      <c r="V546" t="s">
        <v>11751</v>
      </c>
      <c r="W546" t="s">
        <v>11752</v>
      </c>
      <c r="X546" t="s">
        <v>11753</v>
      </c>
      <c r="Y546" t="s">
        <v>11754</v>
      </c>
    </row>
    <row r="547" spans="1:25" x14ac:dyDescent="0.3">
      <c r="A547">
        <v>27300</v>
      </c>
      <c r="B547" t="s">
        <v>11755</v>
      </c>
      <c r="C547" t="s">
        <v>11756</v>
      </c>
      <c r="D547" t="s">
        <v>11757</v>
      </c>
      <c r="E547" t="s">
        <v>11758</v>
      </c>
      <c r="F547" t="s">
        <v>11759</v>
      </c>
      <c r="G547" t="s">
        <v>11760</v>
      </c>
      <c r="H547" t="s">
        <v>11761</v>
      </c>
      <c r="I547" t="s">
        <v>11762</v>
      </c>
      <c r="J547" t="s">
        <v>11763</v>
      </c>
      <c r="K547" t="s">
        <v>11764</v>
      </c>
      <c r="L547" t="s">
        <v>11765</v>
      </c>
      <c r="M547" t="s">
        <v>11766</v>
      </c>
      <c r="N547" t="s">
        <v>11767</v>
      </c>
      <c r="O547" t="s">
        <v>11768</v>
      </c>
      <c r="P547">
        <f>-566.983340805162 -11.31614280089 -239.763654309595</f>
        <v>-818.06313791564708</v>
      </c>
      <c r="Q547" t="s">
        <v>11769</v>
      </c>
      <c r="R547" t="s">
        <v>11770</v>
      </c>
      <c r="S547" t="s">
        <v>11771</v>
      </c>
      <c r="T547" t="s">
        <v>11772</v>
      </c>
      <c r="U547" t="s">
        <v>11773</v>
      </c>
      <c r="V547" t="s">
        <v>11774</v>
      </c>
      <c r="W547" t="s">
        <v>11775</v>
      </c>
      <c r="X547" t="s">
        <v>11776</v>
      </c>
      <c r="Y547" t="s">
        <v>11777</v>
      </c>
    </row>
    <row r="548" spans="1:25" x14ac:dyDescent="0.3">
      <c r="A548">
        <v>27350</v>
      </c>
      <c r="B548" t="s">
        <v>11778</v>
      </c>
      <c r="C548" t="s">
        <v>11779</v>
      </c>
      <c r="D548" t="s">
        <v>11780</v>
      </c>
      <c r="E548" t="s">
        <v>11781</v>
      </c>
      <c r="F548" t="s">
        <v>11782</v>
      </c>
      <c r="G548" t="s">
        <v>11783</v>
      </c>
      <c r="H548" t="s">
        <v>11784</v>
      </c>
      <c r="I548" t="s">
        <v>11785</v>
      </c>
      <c r="J548" t="s">
        <v>11786</v>
      </c>
      <c r="K548" t="s">
        <v>11787</v>
      </c>
      <c r="L548" t="s">
        <v>11788</v>
      </c>
      <c r="M548" t="s">
        <v>11789</v>
      </c>
      <c r="N548" t="s">
        <v>11790</v>
      </c>
      <c r="O548" t="s">
        <v>11791</v>
      </c>
      <c r="P548">
        <f>-567.568858480291 -11.3666158863339 -239.690280081539</f>
        <v>-818.62575444816389</v>
      </c>
      <c r="Q548" t="s">
        <v>11792</v>
      </c>
      <c r="R548" t="s">
        <v>11793</v>
      </c>
      <c r="S548" t="s">
        <v>11794</v>
      </c>
      <c r="T548" t="s">
        <v>11795</v>
      </c>
      <c r="U548" t="s">
        <v>11796</v>
      </c>
      <c r="V548" t="s">
        <v>11797</v>
      </c>
      <c r="W548" t="s">
        <v>11798</v>
      </c>
      <c r="X548" t="s">
        <v>11799</v>
      </c>
      <c r="Y548" t="s">
        <v>11800</v>
      </c>
    </row>
    <row r="549" spans="1:25" x14ac:dyDescent="0.3">
      <c r="A549">
        <v>27400</v>
      </c>
      <c r="B549" t="s">
        <v>11801</v>
      </c>
      <c r="C549" t="s">
        <v>11802</v>
      </c>
      <c r="D549" t="s">
        <v>11803</v>
      </c>
      <c r="E549" t="s">
        <v>11804</v>
      </c>
      <c r="F549" t="s">
        <v>11805</v>
      </c>
      <c r="G549" t="s">
        <v>11806</v>
      </c>
      <c r="H549" t="s">
        <v>11807</v>
      </c>
      <c r="I549" t="s">
        <v>11808</v>
      </c>
      <c r="J549" t="s">
        <v>11809</v>
      </c>
      <c r="K549" t="s">
        <v>11810</v>
      </c>
      <c r="L549" t="s">
        <v>11811</v>
      </c>
      <c r="M549" t="s">
        <v>11812</v>
      </c>
      <c r="N549" t="s">
        <v>11813</v>
      </c>
      <c r="O549" t="s">
        <v>11814</v>
      </c>
      <c r="P549">
        <f>-568.798061738717 -11.6035402385623 -239.535002857132</f>
        <v>-819.93660483441136</v>
      </c>
      <c r="Q549" t="s">
        <v>11815</v>
      </c>
      <c r="R549" t="s">
        <v>11816</v>
      </c>
      <c r="S549" t="s">
        <v>11817</v>
      </c>
      <c r="T549" t="s">
        <v>11818</v>
      </c>
      <c r="U549" t="s">
        <v>11819</v>
      </c>
      <c r="V549" t="s">
        <v>11820</v>
      </c>
      <c r="W549" t="s">
        <v>11821</v>
      </c>
      <c r="X549" t="s">
        <v>11822</v>
      </c>
      <c r="Y549" t="s">
        <v>11823</v>
      </c>
    </row>
    <row r="550" spans="1:25" x14ac:dyDescent="0.3">
      <c r="A550">
        <v>27450</v>
      </c>
      <c r="B550" t="s">
        <v>11824</v>
      </c>
      <c r="C550" t="s">
        <v>11825</v>
      </c>
      <c r="D550" t="s">
        <v>11826</v>
      </c>
      <c r="E550" t="s">
        <v>11827</v>
      </c>
      <c r="F550" t="s">
        <v>11828</v>
      </c>
      <c r="G550" t="s">
        <v>11829</v>
      </c>
      <c r="H550" t="s">
        <v>11830</v>
      </c>
      <c r="I550" t="s">
        <v>11831</v>
      </c>
      <c r="J550" t="s">
        <v>11832</v>
      </c>
      <c r="K550" t="s">
        <v>11833</v>
      </c>
      <c r="L550" t="s">
        <v>11834</v>
      </c>
      <c r="M550" t="s">
        <v>11835</v>
      </c>
      <c r="N550" t="s">
        <v>11836</v>
      </c>
      <c r="O550" t="s">
        <v>11837</v>
      </c>
      <c r="P550">
        <f>-569.46495280567 -11.7306383918062 -239.494179907693</f>
        <v>-820.68977110516926</v>
      </c>
      <c r="Q550" t="s">
        <v>11838</v>
      </c>
      <c r="R550" t="s">
        <v>11839</v>
      </c>
      <c r="S550" t="s">
        <v>11840</v>
      </c>
      <c r="T550" t="s">
        <v>11841</v>
      </c>
      <c r="U550" t="s">
        <v>11842</v>
      </c>
      <c r="V550" t="s">
        <v>11843</v>
      </c>
      <c r="W550" t="s">
        <v>11844</v>
      </c>
      <c r="X550" t="s">
        <v>11845</v>
      </c>
      <c r="Y550" t="s">
        <v>11846</v>
      </c>
    </row>
    <row r="551" spans="1:25" x14ac:dyDescent="0.3">
      <c r="A551">
        <v>27500</v>
      </c>
      <c r="B551" t="s">
        <v>11847</v>
      </c>
      <c r="C551" t="s">
        <v>11848</v>
      </c>
      <c r="D551" t="s">
        <v>11849</v>
      </c>
      <c r="E551" t="s">
        <v>11850</v>
      </c>
      <c r="F551" t="s">
        <v>11851</v>
      </c>
      <c r="G551" t="s">
        <v>11852</v>
      </c>
      <c r="H551" t="s">
        <v>11853</v>
      </c>
      <c r="I551" t="s">
        <v>11854</v>
      </c>
      <c r="J551" t="s">
        <v>11855</v>
      </c>
      <c r="K551" t="s">
        <v>11856</v>
      </c>
      <c r="L551" t="s">
        <v>11857</v>
      </c>
      <c r="M551" t="s">
        <v>11858</v>
      </c>
      <c r="N551" t="s">
        <v>11859</v>
      </c>
      <c r="O551" t="s">
        <v>11860</v>
      </c>
      <c r="P551">
        <f>-570.882051565843 -11.9370638422843 -239.319519585664</f>
        <v>-822.13863499379124</v>
      </c>
      <c r="Q551" t="s">
        <v>11861</v>
      </c>
      <c r="R551" t="s">
        <v>11862</v>
      </c>
      <c r="S551" t="s">
        <v>11863</v>
      </c>
      <c r="T551" t="s">
        <v>11864</v>
      </c>
      <c r="U551" t="s">
        <v>11865</v>
      </c>
      <c r="V551" t="s">
        <v>11866</v>
      </c>
      <c r="W551" t="s">
        <v>11867</v>
      </c>
      <c r="X551" t="s">
        <v>11868</v>
      </c>
      <c r="Y551" t="s">
        <v>11869</v>
      </c>
    </row>
    <row r="552" spans="1:25" x14ac:dyDescent="0.3">
      <c r="A552">
        <v>27550</v>
      </c>
      <c r="B552" t="s">
        <v>11870</v>
      </c>
      <c r="C552" t="s">
        <v>11871</v>
      </c>
      <c r="D552" t="s">
        <v>11872</v>
      </c>
      <c r="E552" t="s">
        <v>11873</v>
      </c>
      <c r="F552" t="s">
        <v>11874</v>
      </c>
      <c r="G552" t="s">
        <v>11875</v>
      </c>
      <c r="H552" t="s">
        <v>11876</v>
      </c>
      <c r="I552" t="s">
        <v>11877</v>
      </c>
      <c r="J552" t="s">
        <v>11878</v>
      </c>
      <c r="K552" t="s">
        <v>11879</v>
      </c>
      <c r="L552" t="s">
        <v>11880</v>
      </c>
      <c r="M552" t="s">
        <v>11881</v>
      </c>
      <c r="N552" t="s">
        <v>11882</v>
      </c>
      <c r="O552" t="s">
        <v>11883</v>
      </c>
      <c r="P552">
        <f>-571.501653311915 -12.2102086369046 -239.239762830499</f>
        <v>-822.95162477931854</v>
      </c>
      <c r="Q552" t="s">
        <v>11884</v>
      </c>
      <c r="R552" t="s">
        <v>11885</v>
      </c>
      <c r="S552" t="s">
        <v>11886</v>
      </c>
      <c r="T552" t="s">
        <v>11887</v>
      </c>
      <c r="U552" t="s">
        <v>11888</v>
      </c>
      <c r="V552" t="s">
        <v>11889</v>
      </c>
      <c r="W552" t="s">
        <v>11890</v>
      </c>
      <c r="X552" t="s">
        <v>11891</v>
      </c>
      <c r="Y552" t="s">
        <v>11892</v>
      </c>
    </row>
    <row r="553" spans="1:25" x14ac:dyDescent="0.3">
      <c r="A553">
        <v>27600</v>
      </c>
      <c r="B553" t="s">
        <v>11893</v>
      </c>
      <c r="C553" t="s">
        <v>11894</v>
      </c>
      <c r="D553" t="s">
        <v>11895</v>
      </c>
      <c r="E553" t="s">
        <v>11896</v>
      </c>
      <c r="F553" t="s">
        <v>11897</v>
      </c>
      <c r="G553" t="s">
        <v>11898</v>
      </c>
      <c r="H553" t="s">
        <v>11899</v>
      </c>
      <c r="I553" t="s">
        <v>11900</v>
      </c>
      <c r="J553" t="s">
        <v>11901</v>
      </c>
      <c r="K553" t="s">
        <v>11902</v>
      </c>
      <c r="L553" t="s">
        <v>11903</v>
      </c>
      <c r="M553" t="s">
        <v>11904</v>
      </c>
      <c r="N553" t="s">
        <v>11905</v>
      </c>
      <c r="O553" t="s">
        <v>11906</v>
      </c>
      <c r="P553">
        <f>-572.072676930369 -12.4485534607834 -239.163408327641</f>
        <v>-823.68463871879339</v>
      </c>
      <c r="Q553" t="s">
        <v>11907</v>
      </c>
      <c r="R553" t="s">
        <v>11908</v>
      </c>
      <c r="S553" t="s">
        <v>11909</v>
      </c>
      <c r="T553" t="s">
        <v>11910</v>
      </c>
      <c r="U553" t="s">
        <v>11911</v>
      </c>
      <c r="V553" t="s">
        <v>11912</v>
      </c>
      <c r="W553" t="s">
        <v>11913</v>
      </c>
      <c r="X553" t="s">
        <v>11914</v>
      </c>
      <c r="Y553" t="s">
        <v>11915</v>
      </c>
    </row>
    <row r="554" spans="1:25" x14ac:dyDescent="0.3">
      <c r="A554">
        <v>27650</v>
      </c>
      <c r="B554" t="s">
        <v>11916</v>
      </c>
      <c r="C554" t="s">
        <v>11917</v>
      </c>
      <c r="D554" t="s">
        <v>11918</v>
      </c>
      <c r="E554" t="s">
        <v>11919</v>
      </c>
      <c r="F554" t="s">
        <v>11920</v>
      </c>
      <c r="G554" t="s">
        <v>11921</v>
      </c>
      <c r="H554" t="s">
        <v>11922</v>
      </c>
      <c r="I554" t="s">
        <v>11923</v>
      </c>
      <c r="J554" t="s">
        <v>11924</v>
      </c>
      <c r="K554" t="s">
        <v>11925</v>
      </c>
      <c r="L554" t="s">
        <v>11926</v>
      </c>
      <c r="M554" t="s">
        <v>11927</v>
      </c>
      <c r="N554" t="s">
        <v>11928</v>
      </c>
      <c r="O554" t="s">
        <v>11929</v>
      </c>
      <c r="P554">
        <f>-573.179834616801 -12.7128104118872 -239.076728805484</f>
        <v>-824.96937383417219</v>
      </c>
      <c r="Q554" t="s">
        <v>11930</v>
      </c>
      <c r="R554" t="s">
        <v>11931</v>
      </c>
      <c r="S554" t="s">
        <v>11932</v>
      </c>
      <c r="T554" t="s">
        <v>11933</v>
      </c>
      <c r="U554" t="s">
        <v>11934</v>
      </c>
      <c r="V554" t="s">
        <v>11935</v>
      </c>
      <c r="W554" t="s">
        <v>11936</v>
      </c>
      <c r="X554" t="s">
        <v>11937</v>
      </c>
      <c r="Y554" t="s">
        <v>11938</v>
      </c>
    </row>
    <row r="555" spans="1:25" x14ac:dyDescent="0.3">
      <c r="A555">
        <v>27700</v>
      </c>
      <c r="B555" t="s">
        <v>11939</v>
      </c>
      <c r="C555" t="s">
        <v>11940</v>
      </c>
      <c r="D555" t="s">
        <v>11941</v>
      </c>
      <c r="E555" t="s">
        <v>11942</v>
      </c>
      <c r="F555" t="s">
        <v>11943</v>
      </c>
      <c r="G555" t="s">
        <v>11944</v>
      </c>
      <c r="H555" t="s">
        <v>11945</v>
      </c>
      <c r="I555" t="s">
        <v>11946</v>
      </c>
      <c r="J555" t="s">
        <v>11947</v>
      </c>
      <c r="K555" t="s">
        <v>11948</v>
      </c>
      <c r="L555" t="s">
        <v>11949</v>
      </c>
      <c r="M555" t="s">
        <v>11950</v>
      </c>
      <c r="N555" t="s">
        <v>11951</v>
      </c>
      <c r="O555" t="s">
        <v>11952</v>
      </c>
      <c r="P555">
        <f>-573.57153040841 -12.8898615201476 -239.050289275889</f>
        <v>-825.51168120444663</v>
      </c>
      <c r="Q555" t="s">
        <v>11953</v>
      </c>
      <c r="R555" t="s">
        <v>11954</v>
      </c>
      <c r="S555" t="s">
        <v>11955</v>
      </c>
      <c r="T555" t="s">
        <v>11956</v>
      </c>
      <c r="U555" t="s">
        <v>11957</v>
      </c>
      <c r="V555" t="s">
        <v>11958</v>
      </c>
      <c r="W555" t="s">
        <v>11959</v>
      </c>
      <c r="X555" t="s">
        <v>11960</v>
      </c>
      <c r="Y555" t="s">
        <v>11961</v>
      </c>
    </row>
    <row r="556" spans="1:25" x14ac:dyDescent="0.3">
      <c r="A556">
        <v>27750</v>
      </c>
      <c r="B556" t="s">
        <v>11962</v>
      </c>
      <c r="C556" t="s">
        <v>11963</v>
      </c>
      <c r="D556" t="s">
        <v>11964</v>
      </c>
      <c r="E556" t="s">
        <v>11965</v>
      </c>
      <c r="F556" t="s">
        <v>11966</v>
      </c>
      <c r="G556" t="s">
        <v>11967</v>
      </c>
      <c r="H556" t="s">
        <v>11968</v>
      </c>
      <c r="I556" t="s">
        <v>11969</v>
      </c>
      <c r="J556" t="s">
        <v>11970</v>
      </c>
      <c r="K556" t="s">
        <v>11971</v>
      </c>
      <c r="L556" t="s">
        <v>11972</v>
      </c>
      <c r="M556" t="s">
        <v>11973</v>
      </c>
      <c r="N556" t="s">
        <v>11974</v>
      </c>
      <c r="O556" t="s">
        <v>11975</v>
      </c>
      <c r="P556">
        <f>-573.946283891918 -13.4457662639145 -239.172318070103</f>
        <v>-826.56436822593548</v>
      </c>
      <c r="Q556" t="s">
        <v>11976</v>
      </c>
      <c r="R556" t="s">
        <v>11977</v>
      </c>
      <c r="S556" t="s">
        <v>11978</v>
      </c>
      <c r="T556" t="s">
        <v>11979</v>
      </c>
      <c r="U556" t="s">
        <v>11980</v>
      </c>
      <c r="V556" t="s">
        <v>11981</v>
      </c>
      <c r="W556" t="s">
        <v>11982</v>
      </c>
      <c r="X556" t="s">
        <v>11983</v>
      </c>
      <c r="Y556" t="s">
        <v>11984</v>
      </c>
    </row>
    <row r="557" spans="1:25" x14ac:dyDescent="0.3">
      <c r="A557">
        <v>27800</v>
      </c>
      <c r="B557" t="s">
        <v>11985</v>
      </c>
      <c r="C557" t="s">
        <v>11986</v>
      </c>
      <c r="D557" t="s">
        <v>11987</v>
      </c>
      <c r="E557" t="s">
        <v>11988</v>
      </c>
      <c r="F557" t="s">
        <v>11989</v>
      </c>
      <c r="G557" t="s">
        <v>11990</v>
      </c>
      <c r="H557" t="s">
        <v>11991</v>
      </c>
      <c r="I557" t="s">
        <v>11992</v>
      </c>
      <c r="J557" t="s">
        <v>11993</v>
      </c>
      <c r="K557" t="s">
        <v>11994</v>
      </c>
      <c r="L557" t="s">
        <v>11995</v>
      </c>
      <c r="M557" t="s">
        <v>11996</v>
      </c>
      <c r="N557" t="s">
        <v>11997</v>
      </c>
      <c r="O557" t="s">
        <v>11998</v>
      </c>
      <c r="P557">
        <f>-573.807603873365 -13.8360446197651 -239.253774055222</f>
        <v>-826.8974225483521</v>
      </c>
      <c r="Q557" t="s">
        <v>11999</v>
      </c>
      <c r="R557" t="s">
        <v>12000</v>
      </c>
      <c r="S557" t="s">
        <v>12001</v>
      </c>
      <c r="T557" t="s">
        <v>12002</v>
      </c>
      <c r="U557" t="s">
        <v>12003</v>
      </c>
      <c r="V557" t="s">
        <v>12004</v>
      </c>
      <c r="W557" t="s">
        <v>12005</v>
      </c>
      <c r="X557" t="s">
        <v>12006</v>
      </c>
      <c r="Y557" t="s">
        <v>12007</v>
      </c>
    </row>
    <row r="558" spans="1:25" x14ac:dyDescent="0.3">
      <c r="A558">
        <v>27850</v>
      </c>
      <c r="B558" t="s">
        <v>12008</v>
      </c>
      <c r="C558" t="s">
        <v>12009</v>
      </c>
      <c r="D558" t="s">
        <v>12010</v>
      </c>
      <c r="E558" t="s">
        <v>12011</v>
      </c>
      <c r="F558" t="s">
        <v>12012</v>
      </c>
      <c r="G558" t="s">
        <v>12013</v>
      </c>
      <c r="H558" t="s">
        <v>12014</v>
      </c>
      <c r="I558" t="s">
        <v>12015</v>
      </c>
      <c r="J558" t="s">
        <v>12016</v>
      </c>
      <c r="K558" t="s">
        <v>12017</v>
      </c>
      <c r="L558" t="s">
        <v>12018</v>
      </c>
      <c r="M558" t="s">
        <v>12019</v>
      </c>
      <c r="N558" t="s">
        <v>12020</v>
      </c>
      <c r="O558" t="s">
        <v>12021</v>
      </c>
      <c r="P558">
        <f>-572.88273054915 -14.8331422483348 -239.475567096936</f>
        <v>-827.19143989442068</v>
      </c>
      <c r="Q558" t="s">
        <v>12022</v>
      </c>
      <c r="R558" t="s">
        <v>12023</v>
      </c>
      <c r="S558" t="s">
        <v>12024</v>
      </c>
      <c r="T558" t="s">
        <v>12025</v>
      </c>
      <c r="U558" t="s">
        <v>12026</v>
      </c>
      <c r="V558" t="s">
        <v>12027</v>
      </c>
      <c r="W558" t="s">
        <v>12028</v>
      </c>
      <c r="X558" t="s">
        <v>12029</v>
      </c>
      <c r="Y558" t="s">
        <v>12030</v>
      </c>
    </row>
    <row r="559" spans="1:25" x14ac:dyDescent="0.3">
      <c r="A559">
        <v>27900</v>
      </c>
      <c r="B559" t="s">
        <v>12031</v>
      </c>
      <c r="C559" t="s">
        <v>12032</v>
      </c>
      <c r="D559" t="s">
        <v>12033</v>
      </c>
      <c r="E559" t="s">
        <v>12034</v>
      </c>
      <c r="F559" t="s">
        <v>12035</v>
      </c>
      <c r="G559" t="s">
        <v>12036</v>
      </c>
      <c r="H559" t="s">
        <v>12037</v>
      </c>
      <c r="I559" t="s">
        <v>12038</v>
      </c>
      <c r="J559" t="s">
        <v>12039</v>
      </c>
      <c r="K559" t="s">
        <v>12040</v>
      </c>
      <c r="L559" t="s">
        <v>12041</v>
      </c>
      <c r="M559" t="s">
        <v>12042</v>
      </c>
      <c r="N559" t="s">
        <v>12043</v>
      </c>
      <c r="O559" t="s">
        <v>12044</v>
      </c>
      <c r="P559">
        <f>-571.980879857368 -15.2583319211406 -239.707829219875</f>
        <v>-826.9470409983835</v>
      </c>
      <c r="Q559" t="s">
        <v>12045</v>
      </c>
      <c r="R559" t="s">
        <v>12046</v>
      </c>
      <c r="S559" t="s">
        <v>12047</v>
      </c>
      <c r="T559" t="s">
        <v>12048</v>
      </c>
      <c r="U559" t="s">
        <v>12049</v>
      </c>
      <c r="V559" t="s">
        <v>12050</v>
      </c>
      <c r="W559" t="s">
        <v>12051</v>
      </c>
      <c r="X559" t="s">
        <v>12052</v>
      </c>
      <c r="Y559" t="s">
        <v>12053</v>
      </c>
    </row>
    <row r="560" spans="1:25" x14ac:dyDescent="0.3">
      <c r="A560">
        <v>27950</v>
      </c>
      <c r="B560" t="s">
        <v>12054</v>
      </c>
      <c r="C560" t="s">
        <v>12055</v>
      </c>
      <c r="D560" t="s">
        <v>12056</v>
      </c>
      <c r="E560" t="s">
        <v>12057</v>
      </c>
      <c r="F560" t="s">
        <v>12058</v>
      </c>
      <c r="G560" t="s">
        <v>12059</v>
      </c>
      <c r="H560" t="s">
        <v>12060</v>
      </c>
      <c r="I560" t="s">
        <v>12061</v>
      </c>
      <c r="J560" t="s">
        <v>12062</v>
      </c>
      <c r="K560" t="s">
        <v>12063</v>
      </c>
      <c r="L560" t="s">
        <v>12064</v>
      </c>
      <c r="M560" t="s">
        <v>12065</v>
      </c>
      <c r="N560" t="s">
        <v>12066</v>
      </c>
      <c r="O560" t="s">
        <v>12067</v>
      </c>
      <c r="P560">
        <f>-571.415127185998 -15.2536772118078 -239.820080608034</f>
        <v>-826.48888500583985</v>
      </c>
      <c r="Q560" t="s">
        <v>12068</v>
      </c>
      <c r="R560" t="s">
        <v>12069</v>
      </c>
      <c r="S560" t="s">
        <v>12070</v>
      </c>
      <c r="T560" t="s">
        <v>12071</v>
      </c>
      <c r="U560" t="s">
        <v>12072</v>
      </c>
      <c r="V560" t="s">
        <v>12073</v>
      </c>
      <c r="W560" t="s">
        <v>12074</v>
      </c>
      <c r="X560" t="s">
        <v>12075</v>
      </c>
      <c r="Y560" t="s">
        <v>12076</v>
      </c>
    </row>
    <row r="561" spans="1:25" x14ac:dyDescent="0.3">
      <c r="A561">
        <v>28000</v>
      </c>
      <c r="B561" t="s">
        <v>12077</v>
      </c>
      <c r="C561" t="s">
        <v>12078</v>
      </c>
      <c r="D561" t="s">
        <v>12079</v>
      </c>
      <c r="E561" t="s">
        <v>12080</v>
      </c>
      <c r="F561" t="s">
        <v>12081</v>
      </c>
      <c r="G561" t="s">
        <v>12082</v>
      </c>
      <c r="H561" t="s">
        <v>12083</v>
      </c>
      <c r="I561" t="s">
        <v>12084</v>
      </c>
      <c r="J561" t="s">
        <v>12085</v>
      </c>
      <c r="K561" t="s">
        <v>12086</v>
      </c>
      <c r="L561" t="s">
        <v>12087</v>
      </c>
      <c r="M561" t="s">
        <v>12088</v>
      </c>
      <c r="N561" t="s">
        <v>12089</v>
      </c>
      <c r="O561" t="s">
        <v>12090</v>
      </c>
      <c r="P561">
        <f>-570.956558322783 -15.3034311372498 -239.945707848558</f>
        <v>-826.20569730859086</v>
      </c>
      <c r="Q561" t="s">
        <v>12091</v>
      </c>
      <c r="R561" t="s">
        <v>12092</v>
      </c>
      <c r="S561" t="s">
        <v>12093</v>
      </c>
      <c r="T561" t="s">
        <v>12094</v>
      </c>
      <c r="U561" t="s">
        <v>12095</v>
      </c>
      <c r="V561" t="s">
        <v>12096</v>
      </c>
      <c r="W561" t="s">
        <v>12097</v>
      </c>
      <c r="X561" t="s">
        <v>12098</v>
      </c>
      <c r="Y561" t="s">
        <v>12099</v>
      </c>
    </row>
    <row r="562" spans="1:25" x14ac:dyDescent="0.3">
      <c r="A562">
        <v>28050</v>
      </c>
      <c r="B562" t="s">
        <v>12100</v>
      </c>
      <c r="C562" t="s">
        <v>12101</v>
      </c>
      <c r="D562" t="s">
        <v>12102</v>
      </c>
      <c r="E562" t="s">
        <v>12103</v>
      </c>
      <c r="F562" t="s">
        <v>12104</v>
      </c>
      <c r="G562" t="s">
        <v>12105</v>
      </c>
      <c r="H562" t="s">
        <v>12106</v>
      </c>
      <c r="I562" t="s">
        <v>12107</v>
      </c>
      <c r="J562" t="s">
        <v>12108</v>
      </c>
      <c r="K562" t="s">
        <v>12109</v>
      </c>
      <c r="L562" t="s">
        <v>12110</v>
      </c>
      <c r="M562" t="s">
        <v>12111</v>
      </c>
      <c r="N562" t="s">
        <v>12112</v>
      </c>
      <c r="O562" t="s">
        <v>12113</v>
      </c>
      <c r="P562">
        <f>-570.449121346211 -15.5565654381976 -240.192580299489</f>
        <v>-826.19826708389758</v>
      </c>
      <c r="Q562" t="s">
        <v>12114</v>
      </c>
      <c r="R562" t="s">
        <v>12115</v>
      </c>
      <c r="S562" t="s">
        <v>12116</v>
      </c>
      <c r="T562" t="s">
        <v>12117</v>
      </c>
      <c r="U562" t="s">
        <v>12118</v>
      </c>
      <c r="V562" t="s">
        <v>12119</v>
      </c>
      <c r="W562" t="s">
        <v>12120</v>
      </c>
      <c r="X562" t="s">
        <v>12121</v>
      </c>
      <c r="Y562" t="s">
        <v>12122</v>
      </c>
    </row>
    <row r="563" spans="1:25" x14ac:dyDescent="0.3">
      <c r="A563">
        <v>28100</v>
      </c>
      <c r="B563" t="s">
        <v>12123</v>
      </c>
      <c r="C563" t="s">
        <v>12124</v>
      </c>
      <c r="D563" t="s">
        <v>12125</v>
      </c>
      <c r="E563" t="s">
        <v>12126</v>
      </c>
      <c r="F563" t="s">
        <v>12127</v>
      </c>
      <c r="G563" t="s">
        <v>12128</v>
      </c>
      <c r="H563" t="s">
        <v>12129</v>
      </c>
      <c r="I563" t="s">
        <v>12130</v>
      </c>
      <c r="J563" t="s">
        <v>12131</v>
      </c>
      <c r="K563" t="s">
        <v>12132</v>
      </c>
      <c r="L563" t="s">
        <v>12133</v>
      </c>
      <c r="M563" t="s">
        <v>12134</v>
      </c>
      <c r="N563" t="s">
        <v>12135</v>
      </c>
      <c r="O563" t="s">
        <v>12136</v>
      </c>
      <c r="P563">
        <f>-570.465748160832 -15.7359274784217 -240.361851027038</f>
        <v>-826.56352666629175</v>
      </c>
      <c r="Q563" t="s">
        <v>12137</v>
      </c>
      <c r="R563" t="s">
        <v>12138</v>
      </c>
      <c r="S563" t="s">
        <v>12139</v>
      </c>
      <c r="T563" t="s">
        <v>12140</v>
      </c>
      <c r="U563" t="s">
        <v>12141</v>
      </c>
      <c r="V563" t="s">
        <v>12142</v>
      </c>
      <c r="W563" t="s">
        <v>12143</v>
      </c>
      <c r="X563" t="s">
        <v>12144</v>
      </c>
      <c r="Y563" t="s">
        <v>12145</v>
      </c>
    </row>
    <row r="564" spans="1:25" x14ac:dyDescent="0.3">
      <c r="A564">
        <v>28150</v>
      </c>
      <c r="B564" t="s">
        <v>12146</v>
      </c>
      <c r="C564" t="s">
        <v>12147</v>
      </c>
      <c r="D564" t="s">
        <v>12148</v>
      </c>
      <c r="E564" t="s">
        <v>12149</v>
      </c>
      <c r="F564" t="s">
        <v>12150</v>
      </c>
      <c r="G564" t="s">
        <v>12151</v>
      </c>
      <c r="H564" t="s">
        <v>12152</v>
      </c>
      <c r="I564" t="s">
        <v>12153</v>
      </c>
      <c r="J564" t="s">
        <v>12154</v>
      </c>
      <c r="K564" t="s">
        <v>12155</v>
      </c>
      <c r="L564" t="s">
        <v>12156</v>
      </c>
      <c r="M564" t="s">
        <v>12157</v>
      </c>
      <c r="N564" t="s">
        <v>12158</v>
      </c>
      <c r="O564" t="s">
        <v>12159</v>
      </c>
      <c r="P564">
        <f>-571.235048532631 -16.0220663286909 -240.711999867821</f>
        <v>-827.96911472914292</v>
      </c>
      <c r="Q564" t="s">
        <v>12160</v>
      </c>
      <c r="R564" t="s">
        <v>12161</v>
      </c>
      <c r="S564" t="s">
        <v>12162</v>
      </c>
      <c r="T564" t="s">
        <v>12163</v>
      </c>
      <c r="U564" t="s">
        <v>12164</v>
      </c>
      <c r="V564" t="s">
        <v>12165</v>
      </c>
      <c r="W564" t="s">
        <v>12166</v>
      </c>
      <c r="X564" t="s">
        <v>12167</v>
      </c>
      <c r="Y564" t="s">
        <v>12168</v>
      </c>
    </row>
    <row r="565" spans="1:25" x14ac:dyDescent="0.3">
      <c r="A565">
        <v>28200</v>
      </c>
      <c r="B565" t="s">
        <v>12169</v>
      </c>
      <c r="C565" t="s">
        <v>12170</v>
      </c>
      <c r="D565" t="s">
        <v>12171</v>
      </c>
      <c r="E565" t="s">
        <v>12172</v>
      </c>
      <c r="F565" t="s">
        <v>12173</v>
      </c>
      <c r="G565" t="s">
        <v>12174</v>
      </c>
      <c r="H565" t="s">
        <v>12175</v>
      </c>
      <c r="I565" t="s">
        <v>12176</v>
      </c>
      <c r="J565" t="s">
        <v>12177</v>
      </c>
      <c r="K565" t="s">
        <v>12178</v>
      </c>
      <c r="L565" t="s">
        <v>12179</v>
      </c>
      <c r="M565" t="s">
        <v>12180</v>
      </c>
      <c r="N565" t="s">
        <v>12181</v>
      </c>
      <c r="O565" t="s">
        <v>12182</v>
      </c>
      <c r="P565">
        <f>-571.828781967364 -16.037067386588 -240.804271256912</f>
        <v>-828.67012061086393</v>
      </c>
      <c r="Q565" t="s">
        <v>12183</v>
      </c>
      <c r="R565" t="s">
        <v>12184</v>
      </c>
      <c r="S565" t="s">
        <v>12185</v>
      </c>
      <c r="T565" t="s">
        <v>12186</v>
      </c>
      <c r="U565" t="s">
        <v>12187</v>
      </c>
      <c r="V565" t="s">
        <v>12188</v>
      </c>
      <c r="W565" t="s">
        <v>12189</v>
      </c>
      <c r="X565" t="s">
        <v>12190</v>
      </c>
      <c r="Y565" t="s">
        <v>12191</v>
      </c>
    </row>
    <row r="566" spans="1:25" x14ac:dyDescent="0.3">
      <c r="A566">
        <v>28250</v>
      </c>
      <c r="B566" t="s">
        <v>12192</v>
      </c>
      <c r="C566" t="s">
        <v>12193</v>
      </c>
      <c r="D566" t="s">
        <v>12194</v>
      </c>
      <c r="E566" t="s">
        <v>12195</v>
      </c>
      <c r="F566" t="s">
        <v>12196</v>
      </c>
      <c r="G566" t="s">
        <v>12197</v>
      </c>
      <c r="H566" t="s">
        <v>12198</v>
      </c>
      <c r="I566" t="s">
        <v>12199</v>
      </c>
      <c r="J566" t="s">
        <v>12200</v>
      </c>
      <c r="K566" t="s">
        <v>12201</v>
      </c>
      <c r="L566" t="s">
        <v>12202</v>
      </c>
      <c r="M566" t="s">
        <v>12203</v>
      </c>
      <c r="N566" t="s">
        <v>12204</v>
      </c>
      <c r="O566" t="s">
        <v>12205</v>
      </c>
      <c r="P566">
        <f>-573.504547133989 -15.7858003993924 -240.755026560875</f>
        <v>-830.04537409425643</v>
      </c>
      <c r="Q566" t="s">
        <v>12206</v>
      </c>
      <c r="R566" t="s">
        <v>12207</v>
      </c>
      <c r="S566" t="s">
        <v>12208</v>
      </c>
      <c r="T566" t="s">
        <v>12209</v>
      </c>
      <c r="U566" t="s">
        <v>12210</v>
      </c>
      <c r="V566" t="s">
        <v>12211</v>
      </c>
      <c r="W566" t="s">
        <v>12212</v>
      </c>
      <c r="X566" t="s">
        <v>12213</v>
      </c>
      <c r="Y566" t="s">
        <v>12214</v>
      </c>
    </row>
    <row r="567" spans="1:25" x14ac:dyDescent="0.3">
      <c r="A567">
        <v>28300</v>
      </c>
      <c r="B567" t="s">
        <v>12215</v>
      </c>
      <c r="C567" t="s">
        <v>12216</v>
      </c>
      <c r="D567" t="s">
        <v>12217</v>
      </c>
      <c r="E567" t="s">
        <v>12218</v>
      </c>
      <c r="F567" t="s">
        <v>12219</v>
      </c>
      <c r="G567" t="s">
        <v>12220</v>
      </c>
      <c r="H567" t="s">
        <v>12221</v>
      </c>
      <c r="I567" t="s">
        <v>12222</v>
      </c>
      <c r="J567" t="s">
        <v>12223</v>
      </c>
      <c r="K567" t="s">
        <v>12224</v>
      </c>
      <c r="L567" t="s">
        <v>12225</v>
      </c>
      <c r="M567" t="s">
        <v>12226</v>
      </c>
      <c r="N567" t="s">
        <v>12227</v>
      </c>
      <c r="O567" t="s">
        <v>12228</v>
      </c>
      <c r="P567">
        <f>-574.446794484952 -15.8947199830011 -240.801060150435</f>
        <v>-831.14257461838804</v>
      </c>
      <c r="Q567" t="s">
        <v>12229</v>
      </c>
      <c r="R567" t="s">
        <v>12230</v>
      </c>
      <c r="S567" t="s">
        <v>12231</v>
      </c>
      <c r="T567" t="s">
        <v>12232</v>
      </c>
      <c r="U567" t="s">
        <v>12233</v>
      </c>
      <c r="V567" t="s">
        <v>12234</v>
      </c>
      <c r="W567" t="s">
        <v>12235</v>
      </c>
      <c r="X567" t="s">
        <v>12236</v>
      </c>
      <c r="Y567" t="s">
        <v>12237</v>
      </c>
    </row>
    <row r="568" spans="1:25" x14ac:dyDescent="0.3">
      <c r="A568">
        <v>28350</v>
      </c>
      <c r="B568" t="s">
        <v>12238</v>
      </c>
      <c r="C568" t="s">
        <v>12239</v>
      </c>
      <c r="D568" t="s">
        <v>12240</v>
      </c>
      <c r="E568" t="s">
        <v>12241</v>
      </c>
      <c r="F568" t="s">
        <v>12242</v>
      </c>
      <c r="G568" t="s">
        <v>12243</v>
      </c>
      <c r="H568" t="s">
        <v>12244</v>
      </c>
      <c r="I568" t="s">
        <v>12245</v>
      </c>
      <c r="J568" t="s">
        <v>12246</v>
      </c>
      <c r="K568" t="s">
        <v>12247</v>
      </c>
      <c r="L568" t="s">
        <v>12248</v>
      </c>
      <c r="M568" t="s">
        <v>12249</v>
      </c>
      <c r="N568" t="s">
        <v>12250</v>
      </c>
      <c r="O568" t="s">
        <v>12251</v>
      </c>
      <c r="P568">
        <f>-576.39820627629 -16.1980091914811 -241.036908802449</f>
        <v>-833.63312427022015</v>
      </c>
      <c r="Q568" t="s">
        <v>12252</v>
      </c>
      <c r="R568" t="s">
        <v>12253</v>
      </c>
      <c r="S568" t="s">
        <v>12254</v>
      </c>
      <c r="T568" t="s">
        <v>12255</v>
      </c>
      <c r="U568" t="s">
        <v>12256</v>
      </c>
      <c r="V568" t="s">
        <v>12257</v>
      </c>
      <c r="W568" t="s">
        <v>12258</v>
      </c>
      <c r="X568" t="s">
        <v>12259</v>
      </c>
      <c r="Y568" t="s">
        <v>12260</v>
      </c>
    </row>
    <row r="569" spans="1:25" x14ac:dyDescent="0.3">
      <c r="A569">
        <v>28400</v>
      </c>
      <c r="B569" t="s">
        <v>12261</v>
      </c>
      <c r="C569" t="s">
        <v>12262</v>
      </c>
      <c r="D569" t="s">
        <v>12263</v>
      </c>
      <c r="E569" t="s">
        <v>12264</v>
      </c>
      <c r="F569" t="s">
        <v>12265</v>
      </c>
      <c r="G569" t="s">
        <v>12266</v>
      </c>
      <c r="H569" t="s">
        <v>12267</v>
      </c>
      <c r="I569" t="s">
        <v>12268</v>
      </c>
      <c r="J569" t="s">
        <v>12269</v>
      </c>
      <c r="K569" t="s">
        <v>12270</v>
      </c>
      <c r="L569" t="s">
        <v>12271</v>
      </c>
      <c r="M569" t="s">
        <v>12272</v>
      </c>
      <c r="N569" t="s">
        <v>12273</v>
      </c>
      <c r="O569" t="s">
        <v>12274</v>
      </c>
      <c r="P569">
        <f>-577.526542233044 -16.2731440368464 -241.159614856087</f>
        <v>-834.95930112597739</v>
      </c>
      <c r="Q569" t="s">
        <v>12275</v>
      </c>
      <c r="R569" t="s">
        <v>12276</v>
      </c>
      <c r="S569" t="s">
        <v>12277</v>
      </c>
      <c r="T569" t="s">
        <v>12278</v>
      </c>
      <c r="U569" t="s">
        <v>12279</v>
      </c>
      <c r="V569" t="s">
        <v>12280</v>
      </c>
      <c r="W569" t="s">
        <v>12281</v>
      </c>
      <c r="X569" t="s">
        <v>12282</v>
      </c>
      <c r="Y569" t="s">
        <v>12283</v>
      </c>
    </row>
    <row r="570" spans="1:25" x14ac:dyDescent="0.3">
      <c r="A570">
        <v>28450</v>
      </c>
      <c r="B570" t="s">
        <v>12284</v>
      </c>
      <c r="C570" t="s">
        <v>12285</v>
      </c>
      <c r="D570" t="s">
        <v>12286</v>
      </c>
      <c r="E570" t="s">
        <v>12287</v>
      </c>
      <c r="F570" t="s">
        <v>12288</v>
      </c>
      <c r="G570" t="s">
        <v>12289</v>
      </c>
      <c r="H570" t="s">
        <v>12290</v>
      </c>
      <c r="I570" t="s">
        <v>12291</v>
      </c>
      <c r="J570" t="s">
        <v>12292</v>
      </c>
      <c r="K570" t="s">
        <v>12293</v>
      </c>
      <c r="L570" t="s">
        <v>12294</v>
      </c>
      <c r="M570" t="s">
        <v>12295</v>
      </c>
      <c r="N570" t="s">
        <v>12296</v>
      </c>
      <c r="O570" t="s">
        <v>12297</v>
      </c>
      <c r="P570">
        <f>-579.60263472506 -16.2180827144532 -241.430522453156</f>
        <v>-837.25123989266922</v>
      </c>
      <c r="Q570" t="s">
        <v>12298</v>
      </c>
      <c r="R570" t="s">
        <v>12299</v>
      </c>
      <c r="S570" t="s">
        <v>12300</v>
      </c>
      <c r="T570" t="s">
        <v>12301</v>
      </c>
      <c r="U570" t="s">
        <v>12302</v>
      </c>
      <c r="V570" t="s">
        <v>12303</v>
      </c>
      <c r="W570" t="s">
        <v>12304</v>
      </c>
      <c r="X570" t="s">
        <v>12305</v>
      </c>
      <c r="Y570" t="s">
        <v>12306</v>
      </c>
    </row>
    <row r="571" spans="1:25" x14ac:dyDescent="0.3">
      <c r="A571">
        <v>28500</v>
      </c>
      <c r="B571" t="s">
        <v>12307</v>
      </c>
      <c r="C571" t="s">
        <v>12308</v>
      </c>
      <c r="D571" t="s">
        <v>12309</v>
      </c>
      <c r="E571" t="s">
        <v>12310</v>
      </c>
      <c r="F571" t="s">
        <v>12311</v>
      </c>
      <c r="G571" t="s">
        <v>12312</v>
      </c>
      <c r="H571" t="s">
        <v>12313</v>
      </c>
      <c r="I571" t="s">
        <v>12314</v>
      </c>
      <c r="J571" t="s">
        <v>12315</v>
      </c>
      <c r="K571" t="s">
        <v>12316</v>
      </c>
      <c r="L571" t="s">
        <v>12317</v>
      </c>
      <c r="M571" t="s">
        <v>12318</v>
      </c>
      <c r="N571" t="s">
        <v>12319</v>
      </c>
      <c r="O571" t="s">
        <v>12320</v>
      </c>
      <c r="P571">
        <f>-580.617589911425 -16.3695510223827 -241.612018901441</f>
        <v>-838.59915983524866</v>
      </c>
      <c r="Q571" t="s">
        <v>12321</v>
      </c>
      <c r="R571" t="s">
        <v>12322</v>
      </c>
      <c r="S571" t="s">
        <v>12323</v>
      </c>
      <c r="T571" t="s">
        <v>12324</v>
      </c>
      <c r="U571" t="s">
        <v>12325</v>
      </c>
      <c r="V571" t="s">
        <v>12326</v>
      </c>
      <c r="W571" t="s">
        <v>12327</v>
      </c>
      <c r="X571" t="s">
        <v>12328</v>
      </c>
      <c r="Y571" t="s">
        <v>12329</v>
      </c>
    </row>
    <row r="572" spans="1:25" x14ac:dyDescent="0.3">
      <c r="A572">
        <v>28550</v>
      </c>
      <c r="B572" t="s">
        <v>12330</v>
      </c>
      <c r="C572" t="s">
        <v>12331</v>
      </c>
      <c r="D572" t="s">
        <v>12332</v>
      </c>
      <c r="E572" t="s">
        <v>12333</v>
      </c>
      <c r="F572" t="s">
        <v>12334</v>
      </c>
      <c r="G572" t="s">
        <v>12335</v>
      </c>
      <c r="H572" t="s">
        <v>12336</v>
      </c>
      <c r="I572" t="s">
        <v>12337</v>
      </c>
      <c r="J572" t="s">
        <v>12338</v>
      </c>
      <c r="K572" t="s">
        <v>12339</v>
      </c>
      <c r="L572" t="s">
        <v>12340</v>
      </c>
      <c r="M572" t="s">
        <v>12341</v>
      </c>
      <c r="N572" t="s">
        <v>12342</v>
      </c>
      <c r="O572" t="s">
        <v>12343</v>
      </c>
      <c r="P572">
        <f>-582.871976911746 -16.7970429486302 -242.017398343847</f>
        <v>-841.68641820422317</v>
      </c>
      <c r="Q572" t="s">
        <v>12344</v>
      </c>
      <c r="R572" t="s">
        <v>12345</v>
      </c>
      <c r="S572" t="s">
        <v>12346</v>
      </c>
      <c r="T572" t="s">
        <v>12347</v>
      </c>
      <c r="U572" t="s">
        <v>12348</v>
      </c>
      <c r="V572" t="s">
        <v>12349</v>
      </c>
      <c r="W572" t="s">
        <v>12350</v>
      </c>
      <c r="X572" t="s">
        <v>12351</v>
      </c>
      <c r="Y572" t="s">
        <v>12352</v>
      </c>
    </row>
    <row r="573" spans="1:25" x14ac:dyDescent="0.3">
      <c r="A573">
        <v>28600</v>
      </c>
      <c r="B573" t="s">
        <v>12353</v>
      </c>
      <c r="C573" t="s">
        <v>12354</v>
      </c>
      <c r="D573" t="s">
        <v>12355</v>
      </c>
      <c r="E573" t="s">
        <v>12356</v>
      </c>
      <c r="F573" t="s">
        <v>12357</v>
      </c>
      <c r="G573" t="s">
        <v>12358</v>
      </c>
      <c r="H573" t="s">
        <v>12359</v>
      </c>
      <c r="I573" t="s">
        <v>12360</v>
      </c>
      <c r="J573" t="s">
        <v>12361</v>
      </c>
      <c r="K573" t="s">
        <v>12362</v>
      </c>
      <c r="L573" t="s">
        <v>12363</v>
      </c>
      <c r="M573" t="s">
        <v>12364</v>
      </c>
      <c r="N573" t="s">
        <v>12365</v>
      </c>
      <c r="O573" t="s">
        <v>12366</v>
      </c>
      <c r="P573">
        <f>-583.899118878655 -17.0256145113501 -242.254378383495</f>
        <v>-843.17911177350015</v>
      </c>
      <c r="Q573" t="s">
        <v>12367</v>
      </c>
      <c r="R573" t="s">
        <v>12368</v>
      </c>
      <c r="S573" t="s">
        <v>12369</v>
      </c>
      <c r="T573" t="s">
        <v>12370</v>
      </c>
      <c r="U573" t="s">
        <v>12371</v>
      </c>
      <c r="V573" t="s">
        <v>12372</v>
      </c>
      <c r="W573" t="s">
        <v>12373</v>
      </c>
      <c r="X573" t="s">
        <v>12374</v>
      </c>
      <c r="Y573" t="s">
        <v>12375</v>
      </c>
    </row>
    <row r="574" spans="1:25" x14ac:dyDescent="0.3">
      <c r="A574">
        <v>28650</v>
      </c>
      <c r="B574" t="s">
        <v>12376</v>
      </c>
      <c r="C574" t="s">
        <v>12377</v>
      </c>
      <c r="D574" t="s">
        <v>12378</v>
      </c>
      <c r="E574" t="s">
        <v>12379</v>
      </c>
      <c r="F574" t="s">
        <v>12380</v>
      </c>
      <c r="G574" t="s">
        <v>12381</v>
      </c>
      <c r="H574" t="s">
        <v>12382</v>
      </c>
      <c r="I574" t="s">
        <v>12383</v>
      </c>
      <c r="J574" t="s">
        <v>12384</v>
      </c>
      <c r="K574" t="s">
        <v>12385</v>
      </c>
      <c r="L574" t="s">
        <v>12386</v>
      </c>
      <c r="M574" t="s">
        <v>12387</v>
      </c>
      <c r="N574" t="s">
        <v>12388</v>
      </c>
      <c r="O574" t="s">
        <v>12389</v>
      </c>
      <c r="P574">
        <f>-585.871839449304 -17.0961596736104 -242.493942437855</f>
        <v>-845.46194156076945</v>
      </c>
      <c r="Q574" t="s">
        <v>12390</v>
      </c>
      <c r="R574" t="s">
        <v>12391</v>
      </c>
      <c r="S574" t="s">
        <v>12392</v>
      </c>
      <c r="T574" t="s">
        <v>12393</v>
      </c>
      <c r="U574" t="s">
        <v>12394</v>
      </c>
      <c r="V574" t="s">
        <v>12395</v>
      </c>
      <c r="W574" t="s">
        <v>12396</v>
      </c>
      <c r="X574" t="s">
        <v>12397</v>
      </c>
      <c r="Y574" t="s">
        <v>12398</v>
      </c>
    </row>
    <row r="575" spans="1:25" x14ac:dyDescent="0.3">
      <c r="A575">
        <v>28700</v>
      </c>
      <c r="B575" t="s">
        <v>12399</v>
      </c>
      <c r="C575" t="s">
        <v>12400</v>
      </c>
      <c r="D575" t="s">
        <v>12401</v>
      </c>
      <c r="E575" t="s">
        <v>12402</v>
      </c>
      <c r="F575" t="s">
        <v>12403</v>
      </c>
      <c r="G575" t="s">
        <v>12404</v>
      </c>
      <c r="H575" t="s">
        <v>12405</v>
      </c>
      <c r="I575" t="s">
        <v>12406</v>
      </c>
      <c r="J575" t="s">
        <v>12407</v>
      </c>
      <c r="K575" t="s">
        <v>12408</v>
      </c>
      <c r="L575" t="s">
        <v>12409</v>
      </c>
      <c r="M575" t="s">
        <v>12410</v>
      </c>
      <c r="N575" t="s">
        <v>12411</v>
      </c>
      <c r="O575" t="s">
        <v>12412</v>
      </c>
      <c r="P575">
        <f>-586.868467564308 -17.117586110923 -242.556706185887</f>
        <v>-846.54275986111804</v>
      </c>
      <c r="Q575" t="s">
        <v>12413</v>
      </c>
      <c r="R575" t="s">
        <v>12414</v>
      </c>
      <c r="S575" t="s">
        <v>12415</v>
      </c>
      <c r="T575" t="s">
        <v>12416</v>
      </c>
      <c r="U575" t="s">
        <v>12417</v>
      </c>
      <c r="V575" t="s">
        <v>12418</v>
      </c>
      <c r="W575" t="s">
        <v>12419</v>
      </c>
      <c r="X575" t="s">
        <v>12420</v>
      </c>
      <c r="Y575" t="s">
        <v>12421</v>
      </c>
    </row>
    <row r="576" spans="1:25" x14ac:dyDescent="0.3">
      <c r="A576">
        <v>28750</v>
      </c>
      <c r="B576" t="s">
        <v>12422</v>
      </c>
      <c r="C576" t="s">
        <v>12423</v>
      </c>
      <c r="D576" t="s">
        <v>12424</v>
      </c>
      <c r="E576" t="s">
        <v>12425</v>
      </c>
      <c r="F576" t="s">
        <v>12426</v>
      </c>
      <c r="G576" t="s">
        <v>12427</v>
      </c>
      <c r="H576" t="s">
        <v>12428</v>
      </c>
      <c r="I576" t="s">
        <v>12429</v>
      </c>
      <c r="J576" t="s">
        <v>12430</v>
      </c>
      <c r="K576" t="s">
        <v>12431</v>
      </c>
      <c r="L576" t="s">
        <v>12432</v>
      </c>
      <c r="M576" t="s">
        <v>12433</v>
      </c>
      <c r="N576" t="s">
        <v>12434</v>
      </c>
      <c r="O576" t="s">
        <v>12435</v>
      </c>
      <c r="P576">
        <f>-588.720837660005 -16.8290330282978 -242.630857472181</f>
        <v>-848.1807281604838</v>
      </c>
      <c r="Q576" t="s">
        <v>12436</v>
      </c>
      <c r="R576" t="s">
        <v>12437</v>
      </c>
      <c r="S576" t="s">
        <v>12438</v>
      </c>
      <c r="T576" t="s">
        <v>12439</v>
      </c>
      <c r="U576" t="s">
        <v>12440</v>
      </c>
      <c r="V576" t="s">
        <v>12441</v>
      </c>
      <c r="W576" t="s">
        <v>12442</v>
      </c>
      <c r="X576" t="s">
        <v>12443</v>
      </c>
      <c r="Y576" t="s">
        <v>12444</v>
      </c>
    </row>
    <row r="577" spans="1:25" x14ac:dyDescent="0.3">
      <c r="A577">
        <v>28800</v>
      </c>
      <c r="B577" t="s">
        <v>12445</v>
      </c>
      <c r="C577" t="s">
        <v>12446</v>
      </c>
      <c r="D577" t="s">
        <v>12447</v>
      </c>
      <c r="E577" t="s">
        <v>12448</v>
      </c>
      <c r="F577" t="s">
        <v>12449</v>
      </c>
      <c r="G577" t="s">
        <v>12450</v>
      </c>
      <c r="H577" t="s">
        <v>12451</v>
      </c>
      <c r="I577" t="s">
        <v>12452</v>
      </c>
      <c r="J577" t="s">
        <v>12453</v>
      </c>
      <c r="K577" t="s">
        <v>12454</v>
      </c>
      <c r="L577" t="s">
        <v>12455</v>
      </c>
      <c r="M577" t="s">
        <v>12456</v>
      </c>
      <c r="N577" t="s">
        <v>12457</v>
      </c>
      <c r="O577" t="s">
        <v>12458</v>
      </c>
      <c r="P577">
        <f>-589.391034581562 -16.7368797716924 -242.636690831344</f>
        <v>-848.76460518459851</v>
      </c>
      <c r="Q577" t="s">
        <v>12459</v>
      </c>
      <c r="R577" t="s">
        <v>12460</v>
      </c>
      <c r="S577" t="s">
        <v>12461</v>
      </c>
      <c r="T577" t="s">
        <v>12462</v>
      </c>
      <c r="U577" t="s">
        <v>12463</v>
      </c>
      <c r="V577" t="s">
        <v>12464</v>
      </c>
      <c r="W577" t="s">
        <v>12465</v>
      </c>
      <c r="X577" t="s">
        <v>12466</v>
      </c>
      <c r="Y577" t="s">
        <v>12467</v>
      </c>
    </row>
    <row r="578" spans="1:25" x14ac:dyDescent="0.3">
      <c r="A578">
        <v>28850</v>
      </c>
      <c r="B578" t="s">
        <v>12468</v>
      </c>
      <c r="C578" t="s">
        <v>12469</v>
      </c>
      <c r="D578" t="s">
        <v>12470</v>
      </c>
      <c r="E578" t="s">
        <v>12471</v>
      </c>
      <c r="F578" t="s">
        <v>12472</v>
      </c>
      <c r="G578" t="s">
        <v>12473</v>
      </c>
      <c r="H578" t="s">
        <v>12474</v>
      </c>
      <c r="I578" t="s">
        <v>12475</v>
      </c>
      <c r="J578" t="s">
        <v>12476</v>
      </c>
      <c r="K578" t="s">
        <v>12477</v>
      </c>
      <c r="L578" t="s">
        <v>12478</v>
      </c>
      <c r="M578" t="s">
        <v>12479</v>
      </c>
      <c r="N578" t="s">
        <v>12480</v>
      </c>
      <c r="O578" t="s">
        <v>12481</v>
      </c>
      <c r="P578">
        <f>-590.457669584862 -16.7060516277886 -242.613612471655</f>
        <v>-849.77733368430552</v>
      </c>
      <c r="Q578" t="s">
        <v>12482</v>
      </c>
      <c r="R578" t="s">
        <v>12483</v>
      </c>
      <c r="S578" t="s">
        <v>12484</v>
      </c>
      <c r="T578" t="s">
        <v>12485</v>
      </c>
      <c r="U578" t="s">
        <v>12486</v>
      </c>
      <c r="V578" t="s">
        <v>12487</v>
      </c>
      <c r="W578" t="s">
        <v>12488</v>
      </c>
      <c r="X578" t="s">
        <v>12489</v>
      </c>
      <c r="Y578" t="s">
        <v>12490</v>
      </c>
    </row>
    <row r="579" spans="1:25" x14ac:dyDescent="0.3">
      <c r="A579">
        <v>28900</v>
      </c>
      <c r="B579" t="s">
        <v>12491</v>
      </c>
      <c r="C579" t="s">
        <v>12492</v>
      </c>
      <c r="D579" t="s">
        <v>12493</v>
      </c>
      <c r="E579" t="s">
        <v>12494</v>
      </c>
      <c r="F579" t="s">
        <v>12495</v>
      </c>
      <c r="G579" t="s">
        <v>12496</v>
      </c>
      <c r="H579" t="s">
        <v>12497</v>
      </c>
      <c r="I579" t="s">
        <v>12498</v>
      </c>
      <c r="J579" t="s">
        <v>12499</v>
      </c>
      <c r="K579" t="s">
        <v>12500</v>
      </c>
      <c r="L579" t="s">
        <v>12501</v>
      </c>
      <c r="M579" t="s">
        <v>12502</v>
      </c>
      <c r="N579" t="s">
        <v>12503</v>
      </c>
      <c r="O579" t="s">
        <v>12504</v>
      </c>
      <c r="P579">
        <f>-590.775518894378 -16.5795742635066 -242.527764222312</f>
        <v>-849.88285738019658</v>
      </c>
      <c r="Q579" t="s">
        <v>12505</v>
      </c>
      <c r="R579" t="s">
        <v>12506</v>
      </c>
      <c r="S579" t="s">
        <v>12507</v>
      </c>
      <c r="T579" t="s">
        <v>12508</v>
      </c>
      <c r="U579" t="s">
        <v>12509</v>
      </c>
      <c r="V579" t="s">
        <v>12510</v>
      </c>
      <c r="W579" t="s">
        <v>12511</v>
      </c>
      <c r="X579" t="s">
        <v>12512</v>
      </c>
      <c r="Y579" t="s">
        <v>12513</v>
      </c>
    </row>
    <row r="580" spans="1:25" x14ac:dyDescent="0.3">
      <c r="A580">
        <v>28950</v>
      </c>
      <c r="B580" t="s">
        <v>12514</v>
      </c>
      <c r="C580" t="s">
        <v>12515</v>
      </c>
      <c r="D580" t="s">
        <v>12516</v>
      </c>
      <c r="E580" t="s">
        <v>12517</v>
      </c>
      <c r="F580" t="s">
        <v>12518</v>
      </c>
      <c r="G580" t="s">
        <v>12519</v>
      </c>
      <c r="H580" t="s">
        <v>12520</v>
      </c>
      <c r="I580" t="s">
        <v>12521</v>
      </c>
      <c r="J580" t="s">
        <v>12522</v>
      </c>
      <c r="K580" t="s">
        <v>12523</v>
      </c>
      <c r="L580" t="s">
        <v>12524</v>
      </c>
      <c r="M580" t="s">
        <v>12525</v>
      </c>
      <c r="N580" t="s">
        <v>12526</v>
      </c>
      <c r="O580" t="s">
        <v>12527</v>
      </c>
      <c r="P580">
        <f>-590.79301757797 -16.0237090645455 -242.285486229404</f>
        <v>-849.10221287191951</v>
      </c>
      <c r="Q580" t="s">
        <v>12528</v>
      </c>
      <c r="R580" t="s">
        <v>12529</v>
      </c>
      <c r="S580" t="s">
        <v>12530</v>
      </c>
      <c r="T580" t="s">
        <v>12531</v>
      </c>
      <c r="U580" t="s">
        <v>12532</v>
      </c>
      <c r="V580" t="s">
        <v>12533</v>
      </c>
      <c r="W580" t="s">
        <v>12534</v>
      </c>
      <c r="X580" t="s">
        <v>12535</v>
      </c>
      <c r="Y580" t="s">
        <v>12536</v>
      </c>
    </row>
    <row r="581" spans="1:25" x14ac:dyDescent="0.3">
      <c r="A581">
        <v>29000</v>
      </c>
      <c r="B581" t="s">
        <v>12537</v>
      </c>
      <c r="C581" t="s">
        <v>12538</v>
      </c>
      <c r="D581" t="s">
        <v>12539</v>
      </c>
      <c r="E581" t="s">
        <v>12540</v>
      </c>
      <c r="F581" t="s">
        <v>12541</v>
      </c>
      <c r="G581" t="s">
        <v>12542</v>
      </c>
      <c r="H581" t="s">
        <v>12543</v>
      </c>
      <c r="I581" t="s">
        <v>12544</v>
      </c>
      <c r="J581" t="s">
        <v>12545</v>
      </c>
      <c r="K581" t="s">
        <v>12546</v>
      </c>
      <c r="L581" t="s">
        <v>12547</v>
      </c>
      <c r="M581" t="s">
        <v>12548</v>
      </c>
      <c r="N581" t="s">
        <v>12549</v>
      </c>
      <c r="O581" t="s">
        <v>12550</v>
      </c>
      <c r="P581">
        <f>-590.686740009633 -15.8905507054196 -242.205213172749</f>
        <v>-848.78250388780168</v>
      </c>
      <c r="Q581" t="s">
        <v>12551</v>
      </c>
      <c r="R581" t="s">
        <v>12552</v>
      </c>
      <c r="S581" t="s">
        <v>12553</v>
      </c>
      <c r="T581" t="s">
        <v>12554</v>
      </c>
      <c r="U581" t="s">
        <v>12555</v>
      </c>
      <c r="V581" t="s">
        <v>12556</v>
      </c>
      <c r="W581" t="s">
        <v>12557</v>
      </c>
      <c r="X581" t="s">
        <v>12558</v>
      </c>
      <c r="Y581" t="s">
        <v>12559</v>
      </c>
    </row>
    <row r="582" spans="1:25" x14ac:dyDescent="0.3">
      <c r="A582">
        <v>29050</v>
      </c>
      <c r="B582" t="s">
        <v>12560</v>
      </c>
      <c r="C582" t="s">
        <v>12561</v>
      </c>
      <c r="D582" t="s">
        <v>12562</v>
      </c>
      <c r="E582" t="s">
        <v>12563</v>
      </c>
      <c r="F582" t="s">
        <v>12564</v>
      </c>
      <c r="G582" t="s">
        <v>12565</v>
      </c>
      <c r="H582" t="s">
        <v>12566</v>
      </c>
      <c r="I582" t="s">
        <v>12567</v>
      </c>
      <c r="J582" t="s">
        <v>12568</v>
      </c>
      <c r="K582" t="s">
        <v>12569</v>
      </c>
      <c r="L582" t="s">
        <v>12570</v>
      </c>
      <c r="M582" t="s">
        <v>12571</v>
      </c>
      <c r="N582" t="s">
        <v>12572</v>
      </c>
      <c r="O582" t="s">
        <v>12573</v>
      </c>
      <c r="P582">
        <f>-589.977340232742 -15.8163110297778 -242.163147901757</f>
        <v>-847.95679916427684</v>
      </c>
      <c r="Q582" t="s">
        <v>12574</v>
      </c>
      <c r="R582" t="s">
        <v>12575</v>
      </c>
      <c r="S582" t="s">
        <v>12576</v>
      </c>
      <c r="T582" t="s">
        <v>12577</v>
      </c>
      <c r="U582" t="s">
        <v>12578</v>
      </c>
      <c r="V582" t="s">
        <v>12579</v>
      </c>
      <c r="W582" t="s">
        <v>12580</v>
      </c>
      <c r="X582" t="s">
        <v>12581</v>
      </c>
      <c r="Y582" t="s">
        <v>12582</v>
      </c>
    </row>
    <row r="583" spans="1:25" x14ac:dyDescent="0.3">
      <c r="A583">
        <v>29100</v>
      </c>
      <c r="B583" t="s">
        <v>12583</v>
      </c>
      <c r="C583" t="s">
        <v>12584</v>
      </c>
      <c r="D583" t="s">
        <v>12585</v>
      </c>
      <c r="E583" t="s">
        <v>12586</v>
      </c>
      <c r="F583" t="s">
        <v>12587</v>
      </c>
      <c r="G583" t="s">
        <v>12588</v>
      </c>
      <c r="H583" t="s">
        <v>12589</v>
      </c>
      <c r="I583" t="s">
        <v>12590</v>
      </c>
      <c r="J583" t="s">
        <v>12591</v>
      </c>
      <c r="K583" t="s">
        <v>12592</v>
      </c>
      <c r="L583" t="s">
        <v>12593</v>
      </c>
      <c r="M583" t="s">
        <v>12594</v>
      </c>
      <c r="N583" t="s">
        <v>12595</v>
      </c>
      <c r="O583" t="s">
        <v>12596</v>
      </c>
      <c r="P583">
        <f>-589.409164783269 -15.7586012670984 -242.16461683475</f>
        <v>-847.33238288511734</v>
      </c>
      <c r="Q583" t="s">
        <v>12597</v>
      </c>
      <c r="R583" t="s">
        <v>12598</v>
      </c>
      <c r="S583" t="s">
        <v>12599</v>
      </c>
      <c r="T583" t="s">
        <v>12600</v>
      </c>
      <c r="U583" t="s">
        <v>12601</v>
      </c>
      <c r="V583" t="s">
        <v>12602</v>
      </c>
      <c r="W583" t="s">
        <v>12603</v>
      </c>
      <c r="X583" t="s">
        <v>12604</v>
      </c>
      <c r="Y583" t="s">
        <v>12605</v>
      </c>
    </row>
    <row r="584" spans="1:25" x14ac:dyDescent="0.3">
      <c r="A584">
        <v>29150</v>
      </c>
      <c r="B584" t="s">
        <v>12606</v>
      </c>
      <c r="C584" t="s">
        <v>12607</v>
      </c>
      <c r="D584" t="s">
        <v>12608</v>
      </c>
      <c r="E584" t="s">
        <v>12609</v>
      </c>
      <c r="F584" t="s">
        <v>12610</v>
      </c>
      <c r="G584" t="s">
        <v>12611</v>
      </c>
      <c r="H584" t="s">
        <v>12612</v>
      </c>
      <c r="I584" t="s">
        <v>12613</v>
      </c>
      <c r="J584" t="s">
        <v>12614</v>
      </c>
      <c r="K584" t="s">
        <v>12615</v>
      </c>
      <c r="L584" t="s">
        <v>12616</v>
      </c>
      <c r="M584" t="s">
        <v>12617</v>
      </c>
      <c r="N584" t="s">
        <v>12618</v>
      </c>
      <c r="O584" t="s">
        <v>12619</v>
      </c>
      <c r="P584">
        <f>-588.38232618242 -15.5107815457818 -242.211312011154</f>
        <v>-846.10441973935576</v>
      </c>
      <c r="Q584" t="s">
        <v>12620</v>
      </c>
      <c r="R584" t="s">
        <v>12621</v>
      </c>
      <c r="S584" t="s">
        <v>12622</v>
      </c>
      <c r="T584" t="s">
        <v>12623</v>
      </c>
      <c r="U584" t="s">
        <v>12624</v>
      </c>
      <c r="V584" t="s">
        <v>12625</v>
      </c>
      <c r="W584" t="s">
        <v>12626</v>
      </c>
      <c r="X584" t="s">
        <v>12627</v>
      </c>
      <c r="Y584" t="s">
        <v>12628</v>
      </c>
    </row>
    <row r="585" spans="1:25" x14ac:dyDescent="0.3">
      <c r="A585">
        <v>29200</v>
      </c>
      <c r="B585" t="s">
        <v>12629</v>
      </c>
      <c r="C585" t="s">
        <v>12630</v>
      </c>
      <c r="D585" t="s">
        <v>12631</v>
      </c>
      <c r="E585" t="s">
        <v>12632</v>
      </c>
      <c r="F585" t="s">
        <v>12633</v>
      </c>
      <c r="G585" t="s">
        <v>12634</v>
      </c>
      <c r="H585" t="s">
        <v>12635</v>
      </c>
      <c r="I585" t="s">
        <v>12636</v>
      </c>
      <c r="J585" t="s">
        <v>12637</v>
      </c>
      <c r="K585" t="s">
        <v>12638</v>
      </c>
      <c r="L585" t="s">
        <v>12639</v>
      </c>
      <c r="M585" t="s">
        <v>12640</v>
      </c>
      <c r="N585" t="s">
        <v>12641</v>
      </c>
      <c r="O585" t="s">
        <v>12642</v>
      </c>
      <c r="P585">
        <f>-587.777064994053 -15.3513943712233 -242.275939024879</f>
        <v>-845.40439839015528</v>
      </c>
      <c r="Q585" t="s">
        <v>12643</v>
      </c>
      <c r="R585" t="s">
        <v>12644</v>
      </c>
      <c r="S585" t="s">
        <v>12645</v>
      </c>
      <c r="T585" t="s">
        <v>12646</v>
      </c>
      <c r="U585" t="s">
        <v>12647</v>
      </c>
      <c r="V585" t="s">
        <v>12648</v>
      </c>
      <c r="W585" t="s">
        <v>12649</v>
      </c>
      <c r="X585" t="s">
        <v>12650</v>
      </c>
      <c r="Y585" t="s">
        <v>12651</v>
      </c>
    </row>
    <row r="586" spans="1:25" x14ac:dyDescent="0.3">
      <c r="A586">
        <v>29250</v>
      </c>
      <c r="B586" t="s">
        <v>12652</v>
      </c>
      <c r="C586" t="s">
        <v>12653</v>
      </c>
      <c r="D586" t="s">
        <v>12654</v>
      </c>
      <c r="E586" t="s">
        <v>12655</v>
      </c>
      <c r="F586" t="s">
        <v>12656</v>
      </c>
      <c r="G586" t="s">
        <v>12657</v>
      </c>
      <c r="H586" t="s">
        <v>12658</v>
      </c>
      <c r="I586" t="s">
        <v>12659</v>
      </c>
      <c r="J586" t="s">
        <v>12660</v>
      </c>
      <c r="K586" t="s">
        <v>12661</v>
      </c>
      <c r="L586" t="s">
        <v>12662</v>
      </c>
      <c r="M586" t="s">
        <v>12663</v>
      </c>
      <c r="N586" t="s">
        <v>12664</v>
      </c>
      <c r="O586" t="s">
        <v>12665</v>
      </c>
      <c r="P586">
        <f>-586.691936414062 -15.1059251656591 -242.457791079563</f>
        <v>-844.25565265928401</v>
      </c>
      <c r="Q586" t="s">
        <v>12666</v>
      </c>
      <c r="R586" t="s">
        <v>12667</v>
      </c>
      <c r="S586" t="s">
        <v>12668</v>
      </c>
      <c r="T586" t="s">
        <v>12669</v>
      </c>
      <c r="U586" t="s">
        <v>12670</v>
      </c>
      <c r="V586" t="s">
        <v>12671</v>
      </c>
      <c r="W586" t="s">
        <v>12672</v>
      </c>
      <c r="X586" t="s">
        <v>12673</v>
      </c>
      <c r="Y586" t="s">
        <v>12674</v>
      </c>
    </row>
    <row r="587" spans="1:25" x14ac:dyDescent="0.3">
      <c r="A587">
        <v>29300</v>
      </c>
      <c r="B587" t="s">
        <v>12675</v>
      </c>
      <c r="C587" t="s">
        <v>12676</v>
      </c>
      <c r="D587" t="s">
        <v>12677</v>
      </c>
      <c r="E587" t="s">
        <v>12678</v>
      </c>
      <c r="F587" t="s">
        <v>12679</v>
      </c>
      <c r="G587" t="s">
        <v>12680</v>
      </c>
      <c r="H587" t="s">
        <v>12681</v>
      </c>
      <c r="I587" t="s">
        <v>12682</v>
      </c>
      <c r="J587" t="s">
        <v>12683</v>
      </c>
      <c r="K587" t="s">
        <v>12684</v>
      </c>
      <c r="L587" t="s">
        <v>12685</v>
      </c>
      <c r="M587" t="s">
        <v>12686</v>
      </c>
      <c r="N587" t="s">
        <v>12687</v>
      </c>
      <c r="O587" t="s">
        <v>12688</v>
      </c>
      <c r="P587">
        <f>-586.115742736757 -15.0450779913381 -242.531825845374</f>
        <v>-843.69264657346912</v>
      </c>
      <c r="Q587" t="s">
        <v>12689</v>
      </c>
      <c r="R587" t="s">
        <v>12690</v>
      </c>
      <c r="S587" t="s">
        <v>12691</v>
      </c>
      <c r="T587" t="s">
        <v>12692</v>
      </c>
      <c r="U587" t="s">
        <v>12693</v>
      </c>
      <c r="V587" t="s">
        <v>12694</v>
      </c>
      <c r="W587" t="s">
        <v>12695</v>
      </c>
      <c r="X587" t="s">
        <v>12696</v>
      </c>
      <c r="Y587" t="s">
        <v>12697</v>
      </c>
    </row>
    <row r="588" spans="1:25" x14ac:dyDescent="0.3">
      <c r="A588">
        <v>29350</v>
      </c>
      <c r="B588" t="s">
        <v>12698</v>
      </c>
      <c r="C588" t="s">
        <v>12699</v>
      </c>
      <c r="D588" t="s">
        <v>12700</v>
      </c>
      <c r="E588" t="s">
        <v>12701</v>
      </c>
      <c r="F588" t="s">
        <v>12702</v>
      </c>
      <c r="G588" t="s">
        <v>12703</v>
      </c>
      <c r="H588" t="s">
        <v>12704</v>
      </c>
      <c r="I588" t="s">
        <v>12705</v>
      </c>
      <c r="J588" t="s">
        <v>12706</v>
      </c>
      <c r="K588" t="s">
        <v>12707</v>
      </c>
      <c r="L588" t="s">
        <v>12708</v>
      </c>
      <c r="M588" t="s">
        <v>12709</v>
      </c>
      <c r="N588" t="s">
        <v>12710</v>
      </c>
      <c r="O588" t="s">
        <v>12711</v>
      </c>
      <c r="P588">
        <f>-585.18869481045 -14.9954730891366 -242.559198923122</f>
        <v>-842.74336682270859</v>
      </c>
      <c r="Q588" t="s">
        <v>12712</v>
      </c>
      <c r="R588" t="s">
        <v>12713</v>
      </c>
      <c r="S588" t="s">
        <v>12714</v>
      </c>
      <c r="T588" t="s">
        <v>12715</v>
      </c>
      <c r="U588" t="s">
        <v>12716</v>
      </c>
      <c r="V588" t="s">
        <v>12717</v>
      </c>
      <c r="W588" t="s">
        <v>12718</v>
      </c>
      <c r="X588" t="s">
        <v>12719</v>
      </c>
      <c r="Y588" t="s">
        <v>12720</v>
      </c>
    </row>
    <row r="589" spans="1:25" x14ac:dyDescent="0.3">
      <c r="A589">
        <v>29400</v>
      </c>
      <c r="B589" t="s">
        <v>12721</v>
      </c>
      <c r="C589" t="s">
        <v>12722</v>
      </c>
      <c r="D589" t="s">
        <v>12723</v>
      </c>
      <c r="E589" t="s">
        <v>12724</v>
      </c>
      <c r="F589" t="s">
        <v>12725</v>
      </c>
      <c r="G589" t="s">
        <v>12726</v>
      </c>
      <c r="H589" t="s">
        <v>12727</v>
      </c>
      <c r="I589" t="s">
        <v>12728</v>
      </c>
      <c r="J589" t="s">
        <v>12729</v>
      </c>
      <c r="K589" t="s">
        <v>12730</v>
      </c>
      <c r="L589" t="s">
        <v>12731</v>
      </c>
      <c r="M589" t="s">
        <v>12732</v>
      </c>
      <c r="N589" t="s">
        <v>12733</v>
      </c>
      <c r="O589" t="s">
        <v>12734</v>
      </c>
      <c r="P589">
        <f>-584.708077015327 -14.9693528953569 -242.496968435777</f>
        <v>-842.17439834646098</v>
      </c>
      <c r="Q589" t="s">
        <v>12735</v>
      </c>
      <c r="R589" t="s">
        <v>12736</v>
      </c>
      <c r="S589" t="s">
        <v>12737</v>
      </c>
      <c r="T589" t="s">
        <v>12738</v>
      </c>
      <c r="U589" t="s">
        <v>12739</v>
      </c>
      <c r="V589" t="s">
        <v>12740</v>
      </c>
      <c r="W589" t="s">
        <v>12741</v>
      </c>
      <c r="X589" t="s">
        <v>12742</v>
      </c>
      <c r="Y589" t="s">
        <v>12743</v>
      </c>
    </row>
    <row r="590" spans="1:25" x14ac:dyDescent="0.3">
      <c r="A590">
        <v>29450</v>
      </c>
      <c r="B590" t="s">
        <v>12744</v>
      </c>
      <c r="C590" t="s">
        <v>12745</v>
      </c>
      <c r="D590" t="s">
        <v>12746</v>
      </c>
      <c r="E590" t="s">
        <v>12747</v>
      </c>
      <c r="F590" t="s">
        <v>12748</v>
      </c>
      <c r="G590" t="s">
        <v>12749</v>
      </c>
      <c r="H590" t="s">
        <v>12750</v>
      </c>
      <c r="I590" t="s">
        <v>12751</v>
      </c>
      <c r="J590" t="s">
        <v>12752</v>
      </c>
      <c r="K590" t="s">
        <v>12753</v>
      </c>
      <c r="L590" t="s">
        <v>12754</v>
      </c>
      <c r="M590" t="s">
        <v>12755</v>
      </c>
      <c r="N590" t="s">
        <v>12756</v>
      </c>
      <c r="O590" t="s">
        <v>12757</v>
      </c>
      <c r="P590">
        <f>-583.84828770768 -14.914903883624 -242.233762051033</f>
        <v>-840.99695364233708</v>
      </c>
      <c r="Q590" t="s">
        <v>12758</v>
      </c>
      <c r="R590" t="s">
        <v>12759</v>
      </c>
      <c r="S590" t="s">
        <v>12760</v>
      </c>
      <c r="T590" t="s">
        <v>12761</v>
      </c>
      <c r="U590" t="s">
        <v>12762</v>
      </c>
      <c r="V590" t="s">
        <v>12763</v>
      </c>
      <c r="W590" t="s">
        <v>12764</v>
      </c>
      <c r="X590" t="s">
        <v>12765</v>
      </c>
      <c r="Y590" t="s">
        <v>12766</v>
      </c>
    </row>
    <row r="591" spans="1:25" x14ac:dyDescent="0.3">
      <c r="A591">
        <v>29500</v>
      </c>
      <c r="B591" t="s">
        <v>12767</v>
      </c>
      <c r="C591" t="s">
        <v>12768</v>
      </c>
      <c r="D591" t="s">
        <v>12769</v>
      </c>
      <c r="E591" t="s">
        <v>12770</v>
      </c>
      <c r="F591" t="s">
        <v>12771</v>
      </c>
      <c r="G591" t="s">
        <v>12772</v>
      </c>
      <c r="H591" t="s">
        <v>12773</v>
      </c>
      <c r="I591" t="s">
        <v>12774</v>
      </c>
      <c r="J591" t="s">
        <v>12775</v>
      </c>
      <c r="K591" t="s">
        <v>12776</v>
      </c>
      <c r="L591" t="s">
        <v>12777</v>
      </c>
      <c r="M591" t="s">
        <v>12778</v>
      </c>
      <c r="N591" t="s">
        <v>12779</v>
      </c>
      <c r="O591" t="s">
        <v>12780</v>
      </c>
      <c r="P591">
        <f>-583.554347884614 -14.9338433294122 -242.08253591572</f>
        <v>-840.57072712974616</v>
      </c>
      <c r="Q591" t="s">
        <v>12781</v>
      </c>
      <c r="R591" t="s">
        <v>12782</v>
      </c>
      <c r="S591" t="s">
        <v>12783</v>
      </c>
      <c r="T591" t="s">
        <v>12784</v>
      </c>
      <c r="U591" t="s">
        <v>12785</v>
      </c>
      <c r="V591" t="s">
        <v>12786</v>
      </c>
      <c r="W591" t="s">
        <v>12787</v>
      </c>
      <c r="X591" t="s">
        <v>12788</v>
      </c>
      <c r="Y591" t="s">
        <v>12789</v>
      </c>
    </row>
    <row r="592" spans="1:25" x14ac:dyDescent="0.3">
      <c r="A592">
        <v>29550</v>
      </c>
      <c r="B592" t="s">
        <v>12790</v>
      </c>
      <c r="C592" t="s">
        <v>12791</v>
      </c>
      <c r="D592" t="s">
        <v>12792</v>
      </c>
      <c r="E592" t="s">
        <v>12793</v>
      </c>
      <c r="F592" t="s">
        <v>12794</v>
      </c>
      <c r="G592" t="s">
        <v>12795</v>
      </c>
      <c r="H592" t="s">
        <v>12796</v>
      </c>
      <c r="I592" t="s">
        <v>12797</v>
      </c>
      <c r="J592" t="s">
        <v>12798</v>
      </c>
      <c r="K592" t="s">
        <v>12799</v>
      </c>
      <c r="L592" t="s">
        <v>12800</v>
      </c>
      <c r="M592" t="s">
        <v>12801</v>
      </c>
      <c r="N592" t="s">
        <v>12802</v>
      </c>
      <c r="O592" t="s">
        <v>12803</v>
      </c>
      <c r="P592">
        <f>-583.374864316732 -14.8712735689269 -241.679073201223</f>
        <v>-839.92521108688186</v>
      </c>
      <c r="Q592" t="s">
        <v>12804</v>
      </c>
      <c r="R592" t="s">
        <v>12805</v>
      </c>
      <c r="S592" t="s">
        <v>12806</v>
      </c>
      <c r="T592" t="s">
        <v>12807</v>
      </c>
      <c r="U592" t="s">
        <v>12808</v>
      </c>
      <c r="V592" t="s">
        <v>12809</v>
      </c>
      <c r="W592" t="s">
        <v>12810</v>
      </c>
      <c r="X592" t="s">
        <v>12811</v>
      </c>
      <c r="Y592" t="s">
        <v>12812</v>
      </c>
    </row>
    <row r="593" spans="1:25" x14ac:dyDescent="0.3">
      <c r="A593">
        <v>29600</v>
      </c>
      <c r="B593" t="s">
        <v>12813</v>
      </c>
      <c r="C593" t="s">
        <v>12814</v>
      </c>
      <c r="D593" t="s">
        <v>12815</v>
      </c>
      <c r="E593" t="s">
        <v>12816</v>
      </c>
      <c r="F593" t="s">
        <v>12817</v>
      </c>
      <c r="G593" t="s">
        <v>12818</v>
      </c>
      <c r="H593" t="s">
        <v>12819</v>
      </c>
      <c r="I593" t="s">
        <v>12820</v>
      </c>
      <c r="J593" t="s">
        <v>12821</v>
      </c>
      <c r="K593" t="s">
        <v>12822</v>
      </c>
      <c r="L593" t="s">
        <v>12823</v>
      </c>
      <c r="M593" t="s">
        <v>12824</v>
      </c>
      <c r="N593" t="s">
        <v>12825</v>
      </c>
      <c r="O593" t="s">
        <v>12826</v>
      </c>
      <c r="P593">
        <f>-583.063260960866 -14.3448867053762 -241.090806233823</f>
        <v>-838.49895390006532</v>
      </c>
      <c r="Q593" t="s">
        <v>12827</v>
      </c>
      <c r="R593" t="s">
        <v>12828</v>
      </c>
      <c r="S593" t="s">
        <v>12829</v>
      </c>
      <c r="T593" t="s">
        <v>12830</v>
      </c>
      <c r="U593" t="s">
        <v>12831</v>
      </c>
      <c r="V593" t="s">
        <v>12832</v>
      </c>
      <c r="W593" t="s">
        <v>12833</v>
      </c>
      <c r="X593" t="s">
        <v>12834</v>
      </c>
      <c r="Y593" t="s">
        <v>12835</v>
      </c>
    </row>
    <row r="594" spans="1:25" x14ac:dyDescent="0.3">
      <c r="A594">
        <v>29650</v>
      </c>
      <c r="B594" t="s">
        <v>12836</v>
      </c>
      <c r="C594" t="s">
        <v>12837</v>
      </c>
      <c r="D594" t="s">
        <v>12838</v>
      </c>
      <c r="E594" t="s">
        <v>12839</v>
      </c>
      <c r="F594" t="s">
        <v>12840</v>
      </c>
      <c r="G594" t="s">
        <v>12841</v>
      </c>
      <c r="H594" t="s">
        <v>12842</v>
      </c>
      <c r="I594" t="s">
        <v>12843</v>
      </c>
      <c r="J594" t="s">
        <v>12844</v>
      </c>
      <c r="K594" t="s">
        <v>12845</v>
      </c>
      <c r="L594" t="s">
        <v>12846</v>
      </c>
      <c r="M594" t="s">
        <v>12847</v>
      </c>
      <c r="N594" t="s">
        <v>12848</v>
      </c>
      <c r="O594" t="s">
        <v>12849</v>
      </c>
      <c r="P594">
        <f>-582.886155535248 -13.9995604664437 -240.748411564971</f>
        <v>-837.63412756666264</v>
      </c>
      <c r="Q594" t="s">
        <v>12850</v>
      </c>
      <c r="R594" t="s">
        <v>12851</v>
      </c>
      <c r="S594" t="s">
        <v>12852</v>
      </c>
      <c r="T594" t="s">
        <v>12853</v>
      </c>
      <c r="U594" t="s">
        <v>12854</v>
      </c>
      <c r="V594" t="s">
        <v>12855</v>
      </c>
      <c r="W594" t="s">
        <v>12856</v>
      </c>
      <c r="X594" t="s">
        <v>12857</v>
      </c>
      <c r="Y594" t="s">
        <v>12858</v>
      </c>
    </row>
    <row r="595" spans="1:25" x14ac:dyDescent="0.3">
      <c r="A595">
        <v>29700</v>
      </c>
      <c r="B595" t="s">
        <v>12859</v>
      </c>
      <c r="C595" t="s">
        <v>12860</v>
      </c>
      <c r="D595" t="s">
        <v>12861</v>
      </c>
      <c r="E595" t="s">
        <v>12862</v>
      </c>
      <c r="F595" t="s">
        <v>12863</v>
      </c>
      <c r="G595" t="s">
        <v>12864</v>
      </c>
      <c r="H595" t="s">
        <v>12865</v>
      </c>
      <c r="I595" t="s">
        <v>12866</v>
      </c>
      <c r="J595" t="s">
        <v>12867</v>
      </c>
      <c r="K595" t="s">
        <v>12868</v>
      </c>
      <c r="L595" t="s">
        <v>12869</v>
      </c>
      <c r="M595" t="s">
        <v>12870</v>
      </c>
      <c r="N595" t="s">
        <v>12871</v>
      </c>
      <c r="O595" t="s">
        <v>12872</v>
      </c>
      <c r="P595">
        <f>-583.072426009789 -13.4168772767357 -239.792728956584</f>
        <v>-836.28203224310869</v>
      </c>
      <c r="Q595" t="s">
        <v>12873</v>
      </c>
      <c r="R595" t="s">
        <v>12874</v>
      </c>
      <c r="S595" t="s">
        <v>12875</v>
      </c>
      <c r="T595" t="s">
        <v>12876</v>
      </c>
      <c r="U595" t="s">
        <v>12877</v>
      </c>
      <c r="V595" t="s">
        <v>12878</v>
      </c>
      <c r="W595" t="s">
        <v>12879</v>
      </c>
      <c r="X595" t="s">
        <v>12880</v>
      </c>
      <c r="Y595" t="s">
        <v>12881</v>
      </c>
    </row>
    <row r="596" spans="1:25" x14ac:dyDescent="0.3">
      <c r="A596">
        <v>29750</v>
      </c>
      <c r="B596" t="s">
        <v>12882</v>
      </c>
      <c r="C596" t="s">
        <v>12883</v>
      </c>
      <c r="D596" t="s">
        <v>12884</v>
      </c>
      <c r="E596" t="s">
        <v>12885</v>
      </c>
      <c r="F596" t="s">
        <v>12886</v>
      </c>
      <c r="G596" t="s">
        <v>12887</v>
      </c>
      <c r="H596" t="s">
        <v>12888</v>
      </c>
      <c r="I596" t="s">
        <v>12889</v>
      </c>
      <c r="J596" t="s">
        <v>12890</v>
      </c>
      <c r="K596" t="s">
        <v>12891</v>
      </c>
      <c r="L596" t="s">
        <v>12892</v>
      </c>
      <c r="M596" t="s">
        <v>12893</v>
      </c>
      <c r="N596" t="s">
        <v>12894</v>
      </c>
      <c r="O596" t="s">
        <v>12895</v>
      </c>
      <c r="P596">
        <f>-583.110713427922 -13.0804614151791 -239.11111292187</f>
        <v>-835.30228776497108</v>
      </c>
      <c r="Q596" t="s">
        <v>12896</v>
      </c>
      <c r="R596" t="s">
        <v>12897</v>
      </c>
      <c r="S596" t="s">
        <v>12898</v>
      </c>
      <c r="T596" t="s">
        <v>12899</v>
      </c>
      <c r="U596" t="s">
        <v>12900</v>
      </c>
      <c r="V596" t="s">
        <v>12901</v>
      </c>
      <c r="W596" t="s">
        <v>12902</v>
      </c>
      <c r="X596" t="s">
        <v>12903</v>
      </c>
      <c r="Y596" t="s">
        <v>12904</v>
      </c>
    </row>
    <row r="597" spans="1:25" x14ac:dyDescent="0.3">
      <c r="A597">
        <v>29800</v>
      </c>
      <c r="B597" t="s">
        <v>12905</v>
      </c>
      <c r="C597" t="s">
        <v>12906</v>
      </c>
      <c r="D597" t="s">
        <v>12907</v>
      </c>
      <c r="E597" t="s">
        <v>12908</v>
      </c>
      <c r="F597" t="s">
        <v>12909</v>
      </c>
      <c r="G597" t="s">
        <v>12910</v>
      </c>
      <c r="H597" t="s">
        <v>12911</v>
      </c>
      <c r="I597" t="s">
        <v>12912</v>
      </c>
      <c r="J597" t="s">
        <v>12913</v>
      </c>
      <c r="K597" t="s">
        <v>12914</v>
      </c>
      <c r="L597" t="s">
        <v>12915</v>
      </c>
      <c r="M597" t="s">
        <v>12916</v>
      </c>
      <c r="N597" t="s">
        <v>12917</v>
      </c>
      <c r="O597" t="s">
        <v>12918</v>
      </c>
      <c r="P597">
        <f>-583.058141672306 -12.6271570783915 -238.348898795632</f>
        <v>-834.03419754632955</v>
      </c>
      <c r="Q597" t="s">
        <v>12919</v>
      </c>
      <c r="R597" t="s">
        <v>12920</v>
      </c>
      <c r="S597" t="s">
        <v>12921</v>
      </c>
      <c r="T597" t="s">
        <v>12922</v>
      </c>
      <c r="U597" t="s">
        <v>12923</v>
      </c>
      <c r="V597" t="s">
        <v>12924</v>
      </c>
      <c r="W597" t="s">
        <v>12925</v>
      </c>
      <c r="X597" t="s">
        <v>12926</v>
      </c>
      <c r="Y597" t="s">
        <v>12927</v>
      </c>
    </row>
    <row r="598" spans="1:25" x14ac:dyDescent="0.3">
      <c r="A598">
        <v>29850</v>
      </c>
      <c r="B598" t="s">
        <v>12928</v>
      </c>
      <c r="C598" t="s">
        <v>12929</v>
      </c>
      <c r="D598" t="s">
        <v>12930</v>
      </c>
      <c r="E598" t="s">
        <v>12931</v>
      </c>
      <c r="F598" t="s">
        <v>12932</v>
      </c>
      <c r="G598" t="s">
        <v>12933</v>
      </c>
      <c r="H598" t="s">
        <v>12934</v>
      </c>
      <c r="I598" t="s">
        <v>12935</v>
      </c>
      <c r="J598" t="s">
        <v>12936</v>
      </c>
      <c r="K598" t="s">
        <v>12937</v>
      </c>
      <c r="L598" t="s">
        <v>12938</v>
      </c>
      <c r="M598" t="s">
        <v>12939</v>
      </c>
      <c r="N598" t="s">
        <v>12940</v>
      </c>
      <c r="O598" t="s">
        <v>12941</v>
      </c>
      <c r="P598">
        <f>-582.560316364768 -11.0440842526905 -236.857393785591</f>
        <v>-830.46179440304945</v>
      </c>
      <c r="Q598" t="s">
        <v>12942</v>
      </c>
      <c r="R598" t="s">
        <v>12943</v>
      </c>
      <c r="S598" t="s">
        <v>12944</v>
      </c>
      <c r="T598" t="s">
        <v>12945</v>
      </c>
      <c r="U598" t="s">
        <v>12946</v>
      </c>
      <c r="V598" t="s">
        <v>12947</v>
      </c>
      <c r="W598" t="s">
        <v>12948</v>
      </c>
      <c r="X598" t="s">
        <v>12949</v>
      </c>
      <c r="Y598" t="s">
        <v>12950</v>
      </c>
    </row>
    <row r="599" spans="1:25" x14ac:dyDescent="0.3">
      <c r="A599">
        <v>29900</v>
      </c>
      <c r="B599" t="s">
        <v>12951</v>
      </c>
      <c r="C599" t="s">
        <v>12952</v>
      </c>
      <c r="D599" t="s">
        <v>12953</v>
      </c>
      <c r="E599" t="s">
        <v>12954</v>
      </c>
      <c r="F599" t="s">
        <v>12955</v>
      </c>
      <c r="G599" t="s">
        <v>12956</v>
      </c>
      <c r="H599" t="s">
        <v>12957</v>
      </c>
      <c r="I599" t="s">
        <v>12958</v>
      </c>
      <c r="J599" t="s">
        <v>12959</v>
      </c>
      <c r="K599" t="s">
        <v>12960</v>
      </c>
      <c r="L599" t="s">
        <v>12961</v>
      </c>
      <c r="M599" t="s">
        <v>12962</v>
      </c>
      <c r="N599" t="s">
        <v>12963</v>
      </c>
      <c r="O599" t="s">
        <v>12964</v>
      </c>
      <c r="P599">
        <f>-582.238383363047 -10.5162336784192 -236.165913871245</f>
        <v>-828.92053091271123</v>
      </c>
      <c r="Q599" t="s">
        <v>12965</v>
      </c>
      <c r="R599" t="s">
        <v>12966</v>
      </c>
      <c r="S599" t="s">
        <v>12967</v>
      </c>
      <c r="T599" t="s">
        <v>12968</v>
      </c>
      <c r="U599" t="s">
        <v>12969</v>
      </c>
      <c r="V599" t="s">
        <v>12970</v>
      </c>
      <c r="W599" t="s">
        <v>12971</v>
      </c>
      <c r="X599" t="s">
        <v>12972</v>
      </c>
      <c r="Y599" t="s">
        <v>12973</v>
      </c>
    </row>
    <row r="600" spans="1:25" x14ac:dyDescent="0.3">
      <c r="A600">
        <v>29950</v>
      </c>
      <c r="B600" t="s">
        <v>12974</v>
      </c>
      <c r="C600" t="s">
        <v>12975</v>
      </c>
      <c r="D600" t="s">
        <v>12976</v>
      </c>
      <c r="E600" t="s">
        <v>12977</v>
      </c>
      <c r="F600" t="s">
        <v>12978</v>
      </c>
      <c r="G600" t="s">
        <v>12979</v>
      </c>
      <c r="H600" t="s">
        <v>12980</v>
      </c>
      <c r="I600" t="s">
        <v>12981</v>
      </c>
      <c r="J600" t="s">
        <v>12982</v>
      </c>
      <c r="K600" t="s">
        <v>12983</v>
      </c>
      <c r="L600" t="s">
        <v>12984</v>
      </c>
      <c r="M600" t="s">
        <v>12985</v>
      </c>
      <c r="N600" t="s">
        <v>12986</v>
      </c>
      <c r="O600" t="s">
        <v>12987</v>
      </c>
      <c r="P600">
        <f>-581.553081070902 -10.0635565257726 -235.218329999052</f>
        <v>-826.83496759572654</v>
      </c>
      <c r="Q600" t="s">
        <v>12988</v>
      </c>
      <c r="R600" t="s">
        <v>12989</v>
      </c>
      <c r="S600" t="s">
        <v>12990</v>
      </c>
      <c r="T600" t="s">
        <v>12991</v>
      </c>
      <c r="U600" t="s">
        <v>12992</v>
      </c>
      <c r="V600" t="s">
        <v>12993</v>
      </c>
      <c r="W600" t="s">
        <v>12994</v>
      </c>
      <c r="X600" t="s">
        <v>12995</v>
      </c>
      <c r="Y600" t="s">
        <v>12996</v>
      </c>
    </row>
    <row r="601" spans="1:25" x14ac:dyDescent="0.3">
      <c r="A601">
        <v>30000</v>
      </c>
      <c r="B601" t="s">
        <v>12997</v>
      </c>
      <c r="C601" t="s">
        <v>12998</v>
      </c>
      <c r="D601" t="s">
        <v>12999</v>
      </c>
      <c r="E601" t="s">
        <v>13000</v>
      </c>
      <c r="F601" t="s">
        <v>13001</v>
      </c>
      <c r="G601" t="s">
        <v>13002</v>
      </c>
      <c r="H601" t="s">
        <v>13003</v>
      </c>
      <c r="I601" t="s">
        <v>13004</v>
      </c>
      <c r="J601" t="s">
        <v>13005</v>
      </c>
      <c r="K601" t="s">
        <v>13006</v>
      </c>
      <c r="L601" t="s">
        <v>13007</v>
      </c>
      <c r="M601" t="s">
        <v>13008</v>
      </c>
      <c r="N601" t="s">
        <v>13009</v>
      </c>
      <c r="O601" t="s">
        <v>13010</v>
      </c>
      <c r="P601">
        <f>-581.221557237982 -9.85572355536601 -234.870277165062</f>
        <v>-825.94755795841002</v>
      </c>
      <c r="Q601" t="s">
        <v>13011</v>
      </c>
      <c r="R601" t="s">
        <v>13012</v>
      </c>
      <c r="S601" t="s">
        <v>13013</v>
      </c>
      <c r="T601" t="s">
        <v>13014</v>
      </c>
      <c r="U601" t="s">
        <v>13015</v>
      </c>
      <c r="V601" t="s">
        <v>13016</v>
      </c>
      <c r="W601" t="s">
        <v>13017</v>
      </c>
      <c r="X601" t="s">
        <v>13018</v>
      </c>
      <c r="Y601" t="s">
        <v>13019</v>
      </c>
    </row>
    <row r="602" spans="1:25" x14ac:dyDescent="0.3">
      <c r="A602">
        <v>30050</v>
      </c>
      <c r="B602" t="s">
        <v>13020</v>
      </c>
      <c r="C602" t="s">
        <v>13021</v>
      </c>
      <c r="D602" t="s">
        <v>13022</v>
      </c>
      <c r="E602" t="s">
        <v>13023</v>
      </c>
      <c r="F602" t="s">
        <v>13024</v>
      </c>
      <c r="G602" t="s">
        <v>13025</v>
      </c>
      <c r="H602" t="s">
        <v>13026</v>
      </c>
      <c r="I602" t="s">
        <v>13027</v>
      </c>
      <c r="J602" t="s">
        <v>13028</v>
      </c>
      <c r="K602" t="s">
        <v>13029</v>
      </c>
      <c r="L602" t="s">
        <v>13030</v>
      </c>
      <c r="M602" t="s">
        <v>13031</v>
      </c>
      <c r="N602" t="s">
        <v>13032</v>
      </c>
      <c r="O602" t="s">
        <v>13033</v>
      </c>
      <c r="P602">
        <f>-580.358662617737 -9.50691072344375 -234.329927619708</f>
        <v>-824.19550096088869</v>
      </c>
      <c r="Q602" t="s">
        <v>13034</v>
      </c>
      <c r="R602" t="s">
        <v>13035</v>
      </c>
      <c r="S602" t="s">
        <v>13036</v>
      </c>
      <c r="T602" t="s">
        <v>13037</v>
      </c>
      <c r="U602" t="s">
        <v>13038</v>
      </c>
      <c r="V602" t="s">
        <v>13039</v>
      </c>
      <c r="W602" t="s">
        <v>13040</v>
      </c>
      <c r="X602" t="s">
        <v>13041</v>
      </c>
      <c r="Y602" t="s">
        <v>13042</v>
      </c>
    </row>
    <row r="603" spans="1:25" x14ac:dyDescent="0.3">
      <c r="A603">
        <v>30100</v>
      </c>
      <c r="B603" t="s">
        <v>13043</v>
      </c>
      <c r="C603" t="s">
        <v>13044</v>
      </c>
      <c r="D603" t="s">
        <v>13045</v>
      </c>
      <c r="E603" t="s">
        <v>13046</v>
      </c>
      <c r="F603" t="s">
        <v>13047</v>
      </c>
      <c r="G603" t="s">
        <v>13048</v>
      </c>
      <c r="H603" t="s">
        <v>13049</v>
      </c>
      <c r="I603" t="s">
        <v>13050</v>
      </c>
      <c r="J603" t="s">
        <v>13051</v>
      </c>
      <c r="K603" t="s">
        <v>13052</v>
      </c>
      <c r="L603" t="s">
        <v>13053</v>
      </c>
      <c r="M603" t="s">
        <v>13054</v>
      </c>
      <c r="N603" t="s">
        <v>13055</v>
      </c>
      <c r="O603" t="s">
        <v>13056</v>
      </c>
      <c r="P603">
        <f>-579.988480073808 -9.38254957278355 -234.133547790851</f>
        <v>-823.50457743744255</v>
      </c>
      <c r="Q603" t="s">
        <v>13057</v>
      </c>
      <c r="R603" t="s">
        <v>13058</v>
      </c>
      <c r="S603" t="s">
        <v>13059</v>
      </c>
      <c r="T603" t="s">
        <v>13060</v>
      </c>
      <c r="U603" t="s">
        <v>13061</v>
      </c>
      <c r="V603" t="s">
        <v>13062</v>
      </c>
      <c r="W603" t="s">
        <v>13063</v>
      </c>
      <c r="X603" t="s">
        <v>13064</v>
      </c>
      <c r="Y603" t="s">
        <v>13065</v>
      </c>
    </row>
    <row r="604" spans="1:25" x14ac:dyDescent="0.3">
      <c r="A604">
        <v>30150</v>
      </c>
      <c r="B604" t="s">
        <v>13066</v>
      </c>
      <c r="C604" t="s">
        <v>13067</v>
      </c>
      <c r="D604" t="s">
        <v>13068</v>
      </c>
      <c r="E604" t="s">
        <v>13069</v>
      </c>
      <c r="F604" t="s">
        <v>13070</v>
      </c>
      <c r="G604" t="s">
        <v>13071</v>
      </c>
      <c r="H604" t="s">
        <v>13072</v>
      </c>
      <c r="I604" t="s">
        <v>13073</v>
      </c>
      <c r="J604" t="s">
        <v>13074</v>
      </c>
      <c r="K604" t="s">
        <v>13075</v>
      </c>
      <c r="L604" t="s">
        <v>13076</v>
      </c>
      <c r="M604" t="s">
        <v>13077</v>
      </c>
      <c r="N604" t="s">
        <v>13078</v>
      </c>
      <c r="O604" t="s">
        <v>13079</v>
      </c>
      <c r="P604">
        <f>-580.230471305772 -9.34160948943827 -233.9007893982</f>
        <v>-823.47287019341024</v>
      </c>
      <c r="Q604" t="s">
        <v>13080</v>
      </c>
      <c r="R604" t="s">
        <v>13081</v>
      </c>
      <c r="S604" t="s">
        <v>13082</v>
      </c>
      <c r="T604" t="s">
        <v>13083</v>
      </c>
      <c r="U604" t="s">
        <v>13084</v>
      </c>
      <c r="V604" t="s">
        <v>13085</v>
      </c>
      <c r="W604" t="s">
        <v>13086</v>
      </c>
      <c r="X604" t="s">
        <v>13087</v>
      </c>
      <c r="Y604" t="s">
        <v>13088</v>
      </c>
    </row>
    <row r="605" spans="1:25" x14ac:dyDescent="0.3">
      <c r="A605">
        <v>30200</v>
      </c>
      <c r="B605" t="s">
        <v>13089</v>
      </c>
      <c r="C605" t="s">
        <v>13090</v>
      </c>
      <c r="D605" t="s">
        <v>13091</v>
      </c>
      <c r="E605" t="s">
        <v>13092</v>
      </c>
      <c r="F605" t="s">
        <v>13093</v>
      </c>
      <c r="G605" t="s">
        <v>13094</v>
      </c>
      <c r="H605" t="s">
        <v>13095</v>
      </c>
      <c r="I605" t="s">
        <v>13096</v>
      </c>
      <c r="J605" t="s">
        <v>13097</v>
      </c>
      <c r="K605" t="s">
        <v>13098</v>
      </c>
      <c r="L605" t="s">
        <v>13099</v>
      </c>
      <c r="M605" t="s">
        <v>13100</v>
      </c>
      <c r="N605" t="s">
        <v>13101</v>
      </c>
      <c r="O605" t="s">
        <v>13102</v>
      </c>
      <c r="P605">
        <f>-580.777537660277 -9.31889216507011 -233.744529958005</f>
        <v>-823.84095978335199</v>
      </c>
      <c r="Q605" t="s">
        <v>13103</v>
      </c>
      <c r="R605" t="s">
        <v>13104</v>
      </c>
      <c r="S605" t="s">
        <v>13105</v>
      </c>
      <c r="T605" t="s">
        <v>13106</v>
      </c>
      <c r="U605" t="s">
        <v>13107</v>
      </c>
      <c r="V605" t="s">
        <v>13108</v>
      </c>
      <c r="W605" t="s">
        <v>13109</v>
      </c>
      <c r="X605" t="s">
        <v>13110</v>
      </c>
      <c r="Y605" t="s">
        <v>13111</v>
      </c>
    </row>
    <row r="606" spans="1:25" x14ac:dyDescent="0.3">
      <c r="A606">
        <v>30250</v>
      </c>
      <c r="B606" t="s">
        <v>13112</v>
      </c>
      <c r="C606" t="s">
        <v>13113</v>
      </c>
      <c r="D606" t="s">
        <v>13114</v>
      </c>
      <c r="E606" t="s">
        <v>13115</v>
      </c>
      <c r="F606" t="s">
        <v>13116</v>
      </c>
      <c r="G606" t="s">
        <v>13117</v>
      </c>
      <c r="H606" t="s">
        <v>13118</v>
      </c>
      <c r="I606" t="s">
        <v>13119</v>
      </c>
      <c r="J606" t="s">
        <v>13120</v>
      </c>
      <c r="K606" t="s">
        <v>13121</v>
      </c>
      <c r="L606" t="s">
        <v>13122</v>
      </c>
      <c r="M606" t="s">
        <v>13123</v>
      </c>
      <c r="N606" t="s">
        <v>13124</v>
      </c>
      <c r="O606" t="s">
        <v>13125</v>
      </c>
      <c r="P606">
        <f>-581.059607085034 -9.20205736837124 -233.701726868831</f>
        <v>-823.96339132223625</v>
      </c>
      <c r="Q606" t="s">
        <v>13126</v>
      </c>
      <c r="R606" t="s">
        <v>13127</v>
      </c>
      <c r="S606" t="s">
        <v>13128</v>
      </c>
      <c r="T606" t="s">
        <v>13129</v>
      </c>
      <c r="U606" t="s">
        <v>13130</v>
      </c>
      <c r="V606" t="s">
        <v>13131</v>
      </c>
      <c r="W606" t="s">
        <v>13132</v>
      </c>
      <c r="X606" t="s">
        <v>13133</v>
      </c>
      <c r="Y606" t="s">
        <v>13134</v>
      </c>
    </row>
    <row r="607" spans="1:25" x14ac:dyDescent="0.3">
      <c r="A607">
        <v>30300</v>
      </c>
      <c r="B607" t="s">
        <v>13135</v>
      </c>
      <c r="C607" t="s">
        <v>13136</v>
      </c>
      <c r="D607" t="s">
        <v>13137</v>
      </c>
      <c r="E607" t="s">
        <v>13138</v>
      </c>
      <c r="F607" t="s">
        <v>13139</v>
      </c>
      <c r="G607" t="s">
        <v>13140</v>
      </c>
      <c r="H607" t="s">
        <v>13141</v>
      </c>
      <c r="I607" t="s">
        <v>13142</v>
      </c>
      <c r="J607" t="s">
        <v>13143</v>
      </c>
      <c r="K607" t="s">
        <v>13144</v>
      </c>
      <c r="L607" t="s">
        <v>13145</v>
      </c>
      <c r="M607" t="s">
        <v>13146</v>
      </c>
      <c r="N607" t="s">
        <v>13147</v>
      </c>
      <c r="O607" t="s">
        <v>13148</v>
      </c>
      <c r="P607">
        <f>-581.4525891339 -9.05114733052801 -233.690090794018</f>
        <v>-824.19382725844605</v>
      </c>
      <c r="Q607" t="s">
        <v>13149</v>
      </c>
      <c r="R607" t="s">
        <v>13150</v>
      </c>
      <c r="S607" t="s">
        <v>13151</v>
      </c>
      <c r="T607" t="s">
        <v>13152</v>
      </c>
      <c r="U607" t="s">
        <v>13153</v>
      </c>
      <c r="V607" t="s">
        <v>13154</v>
      </c>
      <c r="W607" t="s">
        <v>13155</v>
      </c>
      <c r="X607" t="s">
        <v>13156</v>
      </c>
      <c r="Y607" t="s">
        <v>13157</v>
      </c>
    </row>
    <row r="608" spans="1:25" x14ac:dyDescent="0.3">
      <c r="A608">
        <v>30350</v>
      </c>
      <c r="B608" t="s">
        <v>13158</v>
      </c>
      <c r="C608" t="s">
        <v>13159</v>
      </c>
      <c r="D608" t="s">
        <v>13160</v>
      </c>
      <c r="E608" t="s">
        <v>13161</v>
      </c>
      <c r="F608" t="s">
        <v>13162</v>
      </c>
      <c r="G608" t="s">
        <v>13163</v>
      </c>
      <c r="H608" t="s">
        <v>13164</v>
      </c>
      <c r="I608" t="s">
        <v>13165</v>
      </c>
      <c r="J608" t="s">
        <v>13166</v>
      </c>
      <c r="K608" t="s">
        <v>13167</v>
      </c>
      <c r="L608" t="s">
        <v>13168</v>
      </c>
      <c r="M608" t="s">
        <v>13169</v>
      </c>
      <c r="N608" t="s">
        <v>13170</v>
      </c>
      <c r="O608" t="s">
        <v>13171</v>
      </c>
      <c r="P608">
        <f>-582.429913409899 -9.1558229684947 -233.713864972474</f>
        <v>-825.29960135086765</v>
      </c>
      <c r="Q608" t="s">
        <v>13172</v>
      </c>
      <c r="R608" t="s">
        <v>13173</v>
      </c>
      <c r="S608" t="s">
        <v>13174</v>
      </c>
      <c r="T608" t="s">
        <v>13175</v>
      </c>
      <c r="U608" t="s">
        <v>13176</v>
      </c>
      <c r="V608" t="s">
        <v>13177</v>
      </c>
      <c r="W608" t="s">
        <v>13178</v>
      </c>
      <c r="X608" t="s">
        <v>13179</v>
      </c>
      <c r="Y608" t="s">
        <v>13180</v>
      </c>
    </row>
    <row r="609" spans="1:25" x14ac:dyDescent="0.3">
      <c r="A609">
        <v>30400</v>
      </c>
      <c r="B609" t="s">
        <v>13181</v>
      </c>
      <c r="C609" t="s">
        <v>13182</v>
      </c>
      <c r="D609" t="s">
        <v>13183</v>
      </c>
      <c r="E609" t="s">
        <v>13184</v>
      </c>
      <c r="F609" t="s">
        <v>13185</v>
      </c>
      <c r="G609" t="s">
        <v>13186</v>
      </c>
      <c r="H609" t="s">
        <v>13187</v>
      </c>
      <c r="I609" t="s">
        <v>13188</v>
      </c>
      <c r="J609" t="s">
        <v>13189</v>
      </c>
      <c r="K609" t="s">
        <v>13190</v>
      </c>
      <c r="L609" t="s">
        <v>13191</v>
      </c>
      <c r="M609" t="s">
        <v>13192</v>
      </c>
      <c r="N609" t="s">
        <v>13193</v>
      </c>
      <c r="O609" t="s">
        <v>13194</v>
      </c>
      <c r="P609">
        <f>-582.973800087431 -9.21388030882417 -233.740482662666</f>
        <v>-825.9281630589212</v>
      </c>
      <c r="Q609" t="s">
        <v>13195</v>
      </c>
      <c r="R609" t="s">
        <v>13196</v>
      </c>
      <c r="S609" t="s">
        <v>13197</v>
      </c>
      <c r="T609" t="s">
        <v>13198</v>
      </c>
      <c r="U609" t="s">
        <v>13199</v>
      </c>
      <c r="V609" t="s">
        <v>13200</v>
      </c>
      <c r="W609" t="s">
        <v>13201</v>
      </c>
      <c r="X609" t="s">
        <v>13202</v>
      </c>
      <c r="Y609" t="s">
        <v>13203</v>
      </c>
    </row>
    <row r="610" spans="1:25" x14ac:dyDescent="0.3">
      <c r="A610">
        <v>30450</v>
      </c>
      <c r="B610" t="s">
        <v>13204</v>
      </c>
      <c r="C610" t="s">
        <v>13205</v>
      </c>
      <c r="D610" t="s">
        <v>13206</v>
      </c>
      <c r="E610" t="s">
        <v>13207</v>
      </c>
      <c r="F610" t="s">
        <v>13208</v>
      </c>
      <c r="G610" t="s">
        <v>13209</v>
      </c>
      <c r="H610" t="s">
        <v>13210</v>
      </c>
      <c r="I610" t="s">
        <v>13211</v>
      </c>
      <c r="J610" t="s">
        <v>13212</v>
      </c>
      <c r="K610" t="s">
        <v>13213</v>
      </c>
      <c r="L610" t="s">
        <v>13214</v>
      </c>
      <c r="M610" t="s">
        <v>13215</v>
      </c>
      <c r="N610" t="s">
        <v>13216</v>
      </c>
      <c r="O610" t="s">
        <v>13217</v>
      </c>
      <c r="P610">
        <f>-584.374040482129 -9.00568880979745 -233.708366598371</f>
        <v>-827.08809589029738</v>
      </c>
      <c r="Q610" t="s">
        <v>13218</v>
      </c>
      <c r="R610" t="s">
        <v>13219</v>
      </c>
      <c r="S610" t="s">
        <v>13220</v>
      </c>
      <c r="T610" t="s">
        <v>13221</v>
      </c>
      <c r="U610" t="s">
        <v>13222</v>
      </c>
      <c r="V610" t="s">
        <v>13223</v>
      </c>
      <c r="W610" t="s">
        <v>13224</v>
      </c>
      <c r="X610" t="s">
        <v>13225</v>
      </c>
      <c r="Y610" t="s">
        <v>13226</v>
      </c>
    </row>
    <row r="611" spans="1:25" x14ac:dyDescent="0.3">
      <c r="A611">
        <v>30500</v>
      </c>
      <c r="B611" t="s">
        <v>13227</v>
      </c>
      <c r="C611" t="s">
        <v>13228</v>
      </c>
      <c r="D611" t="s">
        <v>13229</v>
      </c>
      <c r="E611" t="s">
        <v>13230</v>
      </c>
      <c r="F611" t="s">
        <v>13231</v>
      </c>
      <c r="G611" t="s">
        <v>13232</v>
      </c>
      <c r="H611" t="s">
        <v>13233</v>
      </c>
      <c r="I611" t="s">
        <v>13234</v>
      </c>
      <c r="J611" t="s">
        <v>13235</v>
      </c>
      <c r="K611" t="s">
        <v>13236</v>
      </c>
      <c r="L611" t="s">
        <v>13237</v>
      </c>
      <c r="M611" t="s">
        <v>13238</v>
      </c>
      <c r="N611" t="s">
        <v>13239</v>
      </c>
      <c r="O611" t="s">
        <v>13240</v>
      </c>
      <c r="P611">
        <f>-585.117122618091 -8.81756857645564 -233.645696665247</f>
        <v>-827.58038785979363</v>
      </c>
      <c r="Q611" t="s">
        <v>13241</v>
      </c>
      <c r="R611" t="s">
        <v>13242</v>
      </c>
      <c r="S611" t="s">
        <v>13243</v>
      </c>
      <c r="T611" t="s">
        <v>13244</v>
      </c>
      <c r="U611" t="s">
        <v>13245</v>
      </c>
      <c r="V611" t="s">
        <v>13246</v>
      </c>
      <c r="W611" t="s">
        <v>13247</v>
      </c>
      <c r="X611" t="s">
        <v>13248</v>
      </c>
      <c r="Y611" t="s">
        <v>13249</v>
      </c>
    </row>
    <row r="612" spans="1:25" x14ac:dyDescent="0.3">
      <c r="A612">
        <v>30550</v>
      </c>
      <c r="B612" t="s">
        <v>13250</v>
      </c>
      <c r="C612" t="s">
        <v>13251</v>
      </c>
      <c r="D612" t="s">
        <v>13252</v>
      </c>
      <c r="E612" t="s">
        <v>13253</v>
      </c>
      <c r="F612" t="s">
        <v>13254</v>
      </c>
      <c r="G612" t="s">
        <v>13255</v>
      </c>
      <c r="H612" t="s">
        <v>13256</v>
      </c>
      <c r="I612" t="s">
        <v>13257</v>
      </c>
      <c r="J612" t="s">
        <v>13258</v>
      </c>
      <c r="K612" t="s">
        <v>13259</v>
      </c>
      <c r="L612" t="s">
        <v>13260</v>
      </c>
      <c r="M612" t="s">
        <v>13261</v>
      </c>
      <c r="N612" t="s">
        <v>13262</v>
      </c>
      <c r="O612" t="s">
        <v>13263</v>
      </c>
      <c r="P612">
        <f>-586.041760059265 -8.83752978516759 -233.65920690389</f>
        <v>-828.53849674832259</v>
      </c>
      <c r="Q612" t="s">
        <v>13264</v>
      </c>
      <c r="R612" t="s">
        <v>13265</v>
      </c>
      <c r="S612" t="s">
        <v>13266</v>
      </c>
      <c r="T612" t="s">
        <v>13267</v>
      </c>
      <c r="U612" t="s">
        <v>13268</v>
      </c>
      <c r="V612" t="s">
        <v>13269</v>
      </c>
      <c r="W612" t="s">
        <v>13270</v>
      </c>
      <c r="X612" t="s">
        <v>13271</v>
      </c>
      <c r="Y612" t="s">
        <v>13272</v>
      </c>
    </row>
    <row r="613" spans="1:25" x14ac:dyDescent="0.3">
      <c r="A613">
        <v>30600</v>
      </c>
      <c r="B613" t="s">
        <v>13273</v>
      </c>
      <c r="C613" t="s">
        <v>13274</v>
      </c>
      <c r="D613" t="s">
        <v>13275</v>
      </c>
      <c r="E613" t="s">
        <v>13276</v>
      </c>
      <c r="F613" t="s">
        <v>13277</v>
      </c>
      <c r="G613" t="s">
        <v>13278</v>
      </c>
      <c r="H613" t="s">
        <v>13279</v>
      </c>
      <c r="I613" t="s">
        <v>13280</v>
      </c>
      <c r="J613" t="s">
        <v>13281</v>
      </c>
      <c r="K613" t="s">
        <v>13282</v>
      </c>
      <c r="L613" t="s">
        <v>13283</v>
      </c>
      <c r="M613" t="s">
        <v>13284</v>
      </c>
      <c r="N613" t="s">
        <v>13285</v>
      </c>
      <c r="O613" t="s">
        <v>13286</v>
      </c>
      <c r="P613">
        <f>-586.41147111888 -8.8822373168648 -233.625770069594</f>
        <v>-828.9194785053387</v>
      </c>
      <c r="Q613" t="s">
        <v>13287</v>
      </c>
      <c r="R613" t="s">
        <v>13288</v>
      </c>
      <c r="S613" t="s">
        <v>13289</v>
      </c>
      <c r="T613" t="s">
        <v>13290</v>
      </c>
      <c r="U613" t="s">
        <v>13291</v>
      </c>
      <c r="V613" t="s">
        <v>13292</v>
      </c>
      <c r="W613" t="s">
        <v>13293</v>
      </c>
      <c r="X613" t="s">
        <v>13294</v>
      </c>
      <c r="Y613" t="s">
        <v>13295</v>
      </c>
    </row>
    <row r="614" spans="1:25" x14ac:dyDescent="0.3">
      <c r="A614">
        <v>30650</v>
      </c>
      <c r="B614" t="s">
        <v>13296</v>
      </c>
      <c r="C614" t="s">
        <v>13297</v>
      </c>
      <c r="D614" t="s">
        <v>13298</v>
      </c>
      <c r="E614" t="s">
        <v>13299</v>
      </c>
      <c r="F614" t="s">
        <v>13300</v>
      </c>
      <c r="G614" t="s">
        <v>13301</v>
      </c>
      <c r="H614" t="s">
        <v>13302</v>
      </c>
      <c r="I614" t="s">
        <v>13303</v>
      </c>
      <c r="J614" t="s">
        <v>13304</v>
      </c>
      <c r="K614" t="s">
        <v>13305</v>
      </c>
      <c r="L614" t="s">
        <v>13306</v>
      </c>
      <c r="M614" t="s">
        <v>13307</v>
      </c>
      <c r="N614" t="s">
        <v>13308</v>
      </c>
      <c r="O614" t="s">
        <v>13309</v>
      </c>
      <c r="P614">
        <f>-587.366356581817 -8.83366389117919 -233.373297160186</f>
        <v>-829.57331763318211</v>
      </c>
      <c r="Q614" t="s">
        <v>13310</v>
      </c>
      <c r="R614" t="s">
        <v>13311</v>
      </c>
      <c r="S614" t="s">
        <v>13312</v>
      </c>
      <c r="T614" t="s">
        <v>13313</v>
      </c>
      <c r="U614" t="s">
        <v>13314</v>
      </c>
      <c r="V614" t="s">
        <v>13315</v>
      </c>
      <c r="W614" t="s">
        <v>13316</v>
      </c>
      <c r="X614" t="s">
        <v>13317</v>
      </c>
      <c r="Y614" t="s">
        <v>13318</v>
      </c>
    </row>
    <row r="615" spans="1:25" x14ac:dyDescent="0.3">
      <c r="A615">
        <v>30700</v>
      </c>
      <c r="B615" t="s">
        <v>13319</v>
      </c>
      <c r="C615" t="s">
        <v>13320</v>
      </c>
      <c r="D615" t="s">
        <v>13321</v>
      </c>
      <c r="E615" t="s">
        <v>13322</v>
      </c>
      <c r="F615" t="s">
        <v>13323</v>
      </c>
      <c r="G615" t="s">
        <v>13324</v>
      </c>
      <c r="H615" t="s">
        <v>13325</v>
      </c>
      <c r="I615" t="s">
        <v>13326</v>
      </c>
      <c r="J615" t="s">
        <v>13327</v>
      </c>
      <c r="K615" t="s">
        <v>13328</v>
      </c>
      <c r="L615" t="s">
        <v>13329</v>
      </c>
      <c r="M615" t="s">
        <v>13330</v>
      </c>
      <c r="N615" t="s">
        <v>13331</v>
      </c>
      <c r="O615" t="s">
        <v>13332</v>
      </c>
      <c r="P615">
        <f>-588.056022381037 -8.84346857430728 -233.160922370617</f>
        <v>-830.06041332596124</v>
      </c>
      <c r="Q615" t="s">
        <v>13333</v>
      </c>
      <c r="R615" t="s">
        <v>13334</v>
      </c>
      <c r="S615" t="s">
        <v>13335</v>
      </c>
      <c r="T615" t="s">
        <v>13336</v>
      </c>
      <c r="U615" t="s">
        <v>13337</v>
      </c>
      <c r="V615" t="s">
        <v>13338</v>
      </c>
      <c r="W615" t="s">
        <v>13339</v>
      </c>
      <c r="X615" t="s">
        <v>13340</v>
      </c>
      <c r="Y615" t="s">
        <v>13341</v>
      </c>
    </row>
    <row r="616" spans="1:25" x14ac:dyDescent="0.3">
      <c r="A616">
        <v>30750</v>
      </c>
      <c r="B616" t="s">
        <v>13342</v>
      </c>
      <c r="C616" t="s">
        <v>13343</v>
      </c>
      <c r="D616" t="s">
        <v>13344</v>
      </c>
      <c r="E616" t="s">
        <v>13345</v>
      </c>
      <c r="F616" t="s">
        <v>13346</v>
      </c>
      <c r="G616" t="s">
        <v>13347</v>
      </c>
      <c r="H616" t="s">
        <v>13348</v>
      </c>
      <c r="I616" t="s">
        <v>13349</v>
      </c>
      <c r="J616" t="s">
        <v>13350</v>
      </c>
      <c r="K616" t="s">
        <v>13351</v>
      </c>
      <c r="L616" t="s">
        <v>13352</v>
      </c>
      <c r="M616" t="s">
        <v>13353</v>
      </c>
      <c r="N616" t="s">
        <v>13354</v>
      </c>
      <c r="O616" t="s">
        <v>13355</v>
      </c>
      <c r="P616">
        <f>-589.375287309593 -8.85265212596892 -232.772614730241</f>
        <v>-831.0005541658029</v>
      </c>
      <c r="Q616" t="s">
        <v>13356</v>
      </c>
      <c r="R616" t="s">
        <v>13357</v>
      </c>
      <c r="S616" t="s">
        <v>13358</v>
      </c>
      <c r="T616" t="s">
        <v>13359</v>
      </c>
      <c r="U616" t="s">
        <v>13360</v>
      </c>
      <c r="V616" t="s">
        <v>13361</v>
      </c>
      <c r="W616" t="s">
        <v>13362</v>
      </c>
      <c r="X616" t="s">
        <v>13363</v>
      </c>
      <c r="Y616" t="s">
        <v>13364</v>
      </c>
    </row>
    <row r="617" spans="1:25" x14ac:dyDescent="0.3">
      <c r="A617">
        <v>30800</v>
      </c>
      <c r="B617" t="s">
        <v>13365</v>
      </c>
      <c r="C617" t="s">
        <v>13366</v>
      </c>
      <c r="D617" t="s">
        <v>13367</v>
      </c>
      <c r="E617" t="s">
        <v>13368</v>
      </c>
      <c r="F617" t="s">
        <v>13369</v>
      </c>
      <c r="G617" t="s">
        <v>13370</v>
      </c>
      <c r="H617" t="s">
        <v>13371</v>
      </c>
      <c r="I617" t="s">
        <v>13372</v>
      </c>
      <c r="J617" t="s">
        <v>13373</v>
      </c>
      <c r="K617" t="s">
        <v>13374</v>
      </c>
      <c r="L617" t="s">
        <v>13375</v>
      </c>
      <c r="M617" t="s">
        <v>13376</v>
      </c>
      <c r="N617" t="s">
        <v>13377</v>
      </c>
      <c r="O617" t="s">
        <v>13378</v>
      </c>
      <c r="P617">
        <f>-590.037100945975 -8.6489534333823 -232.650974614528</f>
        <v>-831.33702899388527</v>
      </c>
      <c r="Q617" t="s">
        <v>13379</v>
      </c>
      <c r="R617" t="s">
        <v>13380</v>
      </c>
      <c r="S617" t="s">
        <v>13381</v>
      </c>
      <c r="T617" t="s">
        <v>13382</v>
      </c>
      <c r="U617" t="s">
        <v>13383</v>
      </c>
      <c r="V617" t="s">
        <v>13384</v>
      </c>
      <c r="W617" t="s">
        <v>13385</v>
      </c>
      <c r="X617" t="s">
        <v>13386</v>
      </c>
      <c r="Y617" t="s">
        <v>13387</v>
      </c>
    </row>
    <row r="618" spans="1:25" x14ac:dyDescent="0.3">
      <c r="A618">
        <v>30850</v>
      </c>
      <c r="B618" t="s">
        <v>13388</v>
      </c>
      <c r="C618" t="s">
        <v>13389</v>
      </c>
      <c r="D618" t="s">
        <v>13390</v>
      </c>
      <c r="E618" t="s">
        <v>13391</v>
      </c>
      <c r="F618" t="s">
        <v>13392</v>
      </c>
      <c r="G618" t="s">
        <v>13393</v>
      </c>
      <c r="H618" t="s">
        <v>13394</v>
      </c>
      <c r="I618" t="s">
        <v>13395</v>
      </c>
      <c r="J618" t="s">
        <v>13396</v>
      </c>
      <c r="K618" t="s">
        <v>13397</v>
      </c>
      <c r="L618" t="s">
        <v>13398</v>
      </c>
      <c r="M618" t="s">
        <v>13399</v>
      </c>
      <c r="N618" t="s">
        <v>13400</v>
      </c>
      <c r="O618" t="s">
        <v>13401</v>
      </c>
      <c r="P618">
        <f>-591.287684467273 -8.28889331373921 -232.261618446892</f>
        <v>-831.83819622790429</v>
      </c>
      <c r="Q618" t="s">
        <v>13402</v>
      </c>
      <c r="R618" t="s">
        <v>13403</v>
      </c>
      <c r="S618" t="s">
        <v>13404</v>
      </c>
      <c r="T618" t="s">
        <v>13405</v>
      </c>
      <c r="U618" t="s">
        <v>13406</v>
      </c>
      <c r="V618" t="s">
        <v>13407</v>
      </c>
      <c r="W618" t="s">
        <v>13408</v>
      </c>
      <c r="X618" t="s">
        <v>13409</v>
      </c>
      <c r="Y618" t="s">
        <v>13410</v>
      </c>
    </row>
    <row r="619" spans="1:25" x14ac:dyDescent="0.3">
      <c r="A619">
        <v>30900</v>
      </c>
      <c r="B619" t="s">
        <v>13411</v>
      </c>
      <c r="C619" t="s">
        <v>13412</v>
      </c>
      <c r="D619" t="s">
        <v>13413</v>
      </c>
      <c r="E619" t="s">
        <v>13414</v>
      </c>
      <c r="F619" t="s">
        <v>13415</v>
      </c>
      <c r="G619" t="s">
        <v>13416</v>
      </c>
      <c r="H619" t="s">
        <v>13417</v>
      </c>
      <c r="I619" t="s">
        <v>13418</v>
      </c>
      <c r="J619" t="s">
        <v>13419</v>
      </c>
      <c r="K619" t="s">
        <v>13420</v>
      </c>
      <c r="L619" t="s">
        <v>13421</v>
      </c>
      <c r="M619" t="s">
        <v>13422</v>
      </c>
      <c r="N619" t="s">
        <v>13423</v>
      </c>
      <c r="O619" t="s">
        <v>13424</v>
      </c>
      <c r="P619">
        <f>-591.86973195243 -8.2678455007856 -232.017713843486</f>
        <v>-832.15529129670165</v>
      </c>
      <c r="Q619" t="s">
        <v>13425</v>
      </c>
      <c r="R619" t="s">
        <v>13426</v>
      </c>
      <c r="S619" t="s">
        <v>13427</v>
      </c>
      <c r="T619" t="s">
        <v>13428</v>
      </c>
      <c r="U619" t="s">
        <v>13429</v>
      </c>
      <c r="V619" t="s">
        <v>13430</v>
      </c>
      <c r="W619" t="s">
        <v>13431</v>
      </c>
      <c r="X619" t="s">
        <v>13432</v>
      </c>
      <c r="Y619" t="s">
        <v>13433</v>
      </c>
    </row>
    <row r="620" spans="1:25" x14ac:dyDescent="0.3">
      <c r="A620">
        <v>30950</v>
      </c>
      <c r="B620" t="s">
        <v>13434</v>
      </c>
      <c r="C620" t="s">
        <v>13435</v>
      </c>
      <c r="D620" t="s">
        <v>13436</v>
      </c>
      <c r="E620" t="s">
        <v>13437</v>
      </c>
      <c r="F620" t="s">
        <v>13438</v>
      </c>
      <c r="G620" t="s">
        <v>13439</v>
      </c>
      <c r="H620" t="s">
        <v>13440</v>
      </c>
      <c r="I620" t="s">
        <v>13441</v>
      </c>
      <c r="J620" t="s">
        <v>13442</v>
      </c>
      <c r="K620" t="s">
        <v>13443</v>
      </c>
      <c r="L620" t="s">
        <v>13444</v>
      </c>
      <c r="M620" t="s">
        <v>13445</v>
      </c>
      <c r="N620" t="s">
        <v>13446</v>
      </c>
      <c r="O620" t="s">
        <v>13447</v>
      </c>
      <c r="P620">
        <f>-592.980262414258 -7.68818986590259 -231.526327802588</f>
        <v>-832.19478008274859</v>
      </c>
      <c r="Q620" t="s">
        <v>13448</v>
      </c>
      <c r="R620" t="s">
        <v>13449</v>
      </c>
      <c r="S620" t="s">
        <v>13450</v>
      </c>
      <c r="T620" t="s">
        <v>13451</v>
      </c>
      <c r="U620" t="s">
        <v>13452</v>
      </c>
      <c r="V620" t="s">
        <v>13453</v>
      </c>
      <c r="W620" t="s">
        <v>13454</v>
      </c>
      <c r="X620" t="s">
        <v>13455</v>
      </c>
      <c r="Y620" t="s">
        <v>13456</v>
      </c>
    </row>
    <row r="621" spans="1:25" x14ac:dyDescent="0.3">
      <c r="A621">
        <v>31000</v>
      </c>
      <c r="B621" t="s">
        <v>13457</v>
      </c>
      <c r="C621" t="s">
        <v>13458</v>
      </c>
      <c r="D621" t="s">
        <v>13459</v>
      </c>
      <c r="E621" t="s">
        <v>13460</v>
      </c>
      <c r="F621" t="s">
        <v>13461</v>
      </c>
      <c r="G621" t="s">
        <v>13462</v>
      </c>
      <c r="H621" t="s">
        <v>13463</v>
      </c>
      <c r="I621" t="s">
        <v>13464</v>
      </c>
      <c r="J621" t="s">
        <v>13465</v>
      </c>
      <c r="K621" t="s">
        <v>13466</v>
      </c>
      <c r="L621" t="s">
        <v>13467</v>
      </c>
      <c r="M621" t="s">
        <v>13468</v>
      </c>
      <c r="N621" t="s">
        <v>13469</v>
      </c>
      <c r="O621" t="s">
        <v>13470</v>
      </c>
      <c r="P621">
        <f>-592.846790646237 -7.25085125213695 -231.370370052199</f>
        <v>-831.46801195057287</v>
      </c>
      <c r="Q621" t="s">
        <v>13471</v>
      </c>
      <c r="R621" t="s">
        <v>13472</v>
      </c>
      <c r="S621" t="s">
        <v>13473</v>
      </c>
      <c r="T621" t="s">
        <v>13474</v>
      </c>
      <c r="U621" t="s">
        <v>13475</v>
      </c>
      <c r="V621" t="s">
        <v>13476</v>
      </c>
      <c r="W621" t="s">
        <v>13477</v>
      </c>
      <c r="X621" t="s">
        <v>13478</v>
      </c>
      <c r="Y621" t="s">
        <v>13479</v>
      </c>
    </row>
    <row r="622" spans="1:25" x14ac:dyDescent="0.3">
      <c r="A622">
        <v>31050</v>
      </c>
      <c r="B622" t="s">
        <v>13480</v>
      </c>
      <c r="C622" t="s">
        <v>13481</v>
      </c>
      <c r="D622" t="s">
        <v>13482</v>
      </c>
      <c r="E622" t="s">
        <v>13483</v>
      </c>
      <c r="F622" t="s">
        <v>13484</v>
      </c>
      <c r="G622" t="s">
        <v>13485</v>
      </c>
      <c r="H622" t="s">
        <v>13486</v>
      </c>
      <c r="I622" t="s">
        <v>13487</v>
      </c>
      <c r="J622" t="s">
        <v>13488</v>
      </c>
      <c r="K622" t="s">
        <v>13489</v>
      </c>
      <c r="L622" t="s">
        <v>13490</v>
      </c>
      <c r="M622" t="s">
        <v>13491</v>
      </c>
      <c r="N622" t="s">
        <v>13492</v>
      </c>
      <c r="O622" t="s">
        <v>13493</v>
      </c>
      <c r="P622">
        <f>-591.651110537751 -6.84234899036528 -231.024911571576</f>
        <v>-829.51837109969233</v>
      </c>
      <c r="Q622" t="s">
        <v>13494</v>
      </c>
      <c r="R622" t="s">
        <v>13495</v>
      </c>
      <c r="S622" t="s">
        <v>13496</v>
      </c>
      <c r="T622" t="s">
        <v>13497</v>
      </c>
      <c r="U622" t="s">
        <v>13498</v>
      </c>
      <c r="V622" t="s">
        <v>13499</v>
      </c>
      <c r="W622" t="s">
        <v>13500</v>
      </c>
      <c r="X622" t="s">
        <v>13501</v>
      </c>
      <c r="Y622" t="s">
        <v>13502</v>
      </c>
    </row>
    <row r="623" spans="1:25" x14ac:dyDescent="0.3">
      <c r="A623">
        <v>31100</v>
      </c>
      <c r="B623" t="s">
        <v>13503</v>
      </c>
      <c r="C623" t="s">
        <v>13504</v>
      </c>
      <c r="D623" t="s">
        <v>13505</v>
      </c>
      <c r="E623" t="s">
        <v>13506</v>
      </c>
      <c r="F623" t="s">
        <v>13507</v>
      </c>
      <c r="G623" t="s">
        <v>13508</v>
      </c>
      <c r="H623" t="s">
        <v>13509</v>
      </c>
      <c r="I623" t="s">
        <v>13510</v>
      </c>
      <c r="J623" t="s">
        <v>13511</v>
      </c>
      <c r="K623" t="s">
        <v>13512</v>
      </c>
      <c r="L623" t="s">
        <v>13513</v>
      </c>
      <c r="M623" t="s">
        <v>13514</v>
      </c>
      <c r="N623" t="s">
        <v>13515</v>
      </c>
      <c r="O623" t="s">
        <v>13516</v>
      </c>
      <c r="P623">
        <f>-590.861130078239 -6.53050945155633 -230.734393167606</f>
        <v>-828.12603269740123</v>
      </c>
      <c r="Q623" t="s">
        <v>13517</v>
      </c>
      <c r="R623" t="s">
        <v>13518</v>
      </c>
      <c r="S623" t="s">
        <v>13519</v>
      </c>
      <c r="T623" t="s">
        <v>13520</v>
      </c>
      <c r="U623" t="s">
        <v>13521</v>
      </c>
      <c r="V623" t="s">
        <v>13522</v>
      </c>
      <c r="W623" t="s">
        <v>13523</v>
      </c>
      <c r="X623" t="s">
        <v>13524</v>
      </c>
      <c r="Y623" t="s">
        <v>13525</v>
      </c>
    </row>
    <row r="624" spans="1:25" x14ac:dyDescent="0.3">
      <c r="A624">
        <v>31150</v>
      </c>
      <c r="B624" t="s">
        <v>13526</v>
      </c>
      <c r="C624" t="s">
        <v>13527</v>
      </c>
      <c r="D624" t="s">
        <v>13528</v>
      </c>
      <c r="E624" t="s">
        <v>13529</v>
      </c>
      <c r="F624" t="s">
        <v>13530</v>
      </c>
      <c r="G624" t="s">
        <v>13531</v>
      </c>
      <c r="H624" t="s">
        <v>13532</v>
      </c>
      <c r="I624" t="s">
        <v>13533</v>
      </c>
      <c r="J624" t="s">
        <v>13534</v>
      </c>
      <c r="K624" t="s">
        <v>13535</v>
      </c>
      <c r="L624" t="s">
        <v>13536</v>
      </c>
      <c r="M624" t="s">
        <v>13537</v>
      </c>
      <c r="N624" t="s">
        <v>13538</v>
      </c>
      <c r="O624" t="s">
        <v>13539</v>
      </c>
      <c r="P624">
        <f>-589.112509964156 -5.31220317475186 -230.000268645583</f>
        <v>-824.4249817844908</v>
      </c>
      <c r="Q624" t="s">
        <v>13540</v>
      </c>
      <c r="R624" t="s">
        <v>13541</v>
      </c>
      <c r="S624" t="s">
        <v>13542</v>
      </c>
      <c r="T624" t="s">
        <v>13543</v>
      </c>
      <c r="U624" t="s">
        <v>13544</v>
      </c>
      <c r="V624" t="s">
        <v>13545</v>
      </c>
      <c r="W624" t="s">
        <v>13546</v>
      </c>
      <c r="X624" t="s">
        <v>13547</v>
      </c>
      <c r="Y624" t="s">
        <v>13548</v>
      </c>
    </row>
    <row r="625" spans="1:25" x14ac:dyDescent="0.3">
      <c r="A625">
        <v>31200</v>
      </c>
      <c r="B625" t="s">
        <v>13549</v>
      </c>
      <c r="C625" t="s">
        <v>13550</v>
      </c>
      <c r="D625" t="s">
        <v>13551</v>
      </c>
      <c r="E625" t="s">
        <v>13552</v>
      </c>
      <c r="F625" t="s">
        <v>13553</v>
      </c>
      <c r="G625" t="s">
        <v>13554</v>
      </c>
      <c r="H625" t="s">
        <v>13555</v>
      </c>
      <c r="I625" t="s">
        <v>13556</v>
      </c>
      <c r="J625" t="s">
        <v>13557</v>
      </c>
      <c r="K625" t="s">
        <v>13558</v>
      </c>
      <c r="L625" t="s">
        <v>13559</v>
      </c>
      <c r="M625" t="s">
        <v>13560</v>
      </c>
      <c r="N625" t="s">
        <v>13561</v>
      </c>
      <c r="O625" t="s">
        <v>13562</v>
      </c>
      <c r="P625">
        <f>-588.34146911195 -4.57525775349291 -229.776280455872</f>
        <v>-822.69300732131489</v>
      </c>
      <c r="Q625" t="s">
        <v>13563</v>
      </c>
      <c r="R625" t="s">
        <v>13564</v>
      </c>
      <c r="S625" t="s">
        <v>13565</v>
      </c>
      <c r="T625" t="s">
        <v>13566</v>
      </c>
      <c r="U625" t="s">
        <v>13567</v>
      </c>
      <c r="V625" t="s">
        <v>13568</v>
      </c>
      <c r="W625" t="s">
        <v>13569</v>
      </c>
      <c r="X625" t="s">
        <v>13570</v>
      </c>
      <c r="Y625" t="s">
        <v>13571</v>
      </c>
    </row>
    <row r="626" spans="1:25" x14ac:dyDescent="0.3">
      <c r="A626">
        <v>31250</v>
      </c>
      <c r="B626" t="s">
        <v>13572</v>
      </c>
      <c r="C626" t="s">
        <v>13573</v>
      </c>
      <c r="D626" t="s">
        <v>13574</v>
      </c>
      <c r="E626" t="s">
        <v>13575</v>
      </c>
      <c r="F626" t="s">
        <v>13576</v>
      </c>
      <c r="G626" t="s">
        <v>13577</v>
      </c>
      <c r="H626" t="s">
        <v>13578</v>
      </c>
      <c r="I626" t="s">
        <v>13579</v>
      </c>
      <c r="J626" t="s">
        <v>13580</v>
      </c>
      <c r="K626" t="s">
        <v>13581</v>
      </c>
      <c r="L626" t="s">
        <v>13582</v>
      </c>
      <c r="M626" t="s">
        <v>13583</v>
      </c>
      <c r="N626" t="s">
        <v>13584</v>
      </c>
      <c r="O626" t="s">
        <v>13585</v>
      </c>
      <c r="P626">
        <f>-586.396346832715 -3.61117268841645 -229.762463132094</f>
        <v>-819.7699826532255</v>
      </c>
      <c r="Q626" t="s">
        <v>13586</v>
      </c>
      <c r="R626" t="s">
        <v>13587</v>
      </c>
      <c r="S626" t="s">
        <v>13588</v>
      </c>
      <c r="T626" t="s">
        <v>13589</v>
      </c>
      <c r="U626" t="s">
        <v>13590</v>
      </c>
      <c r="V626" t="s">
        <v>13591</v>
      </c>
      <c r="W626" t="s">
        <v>13592</v>
      </c>
      <c r="X626" t="s">
        <v>13593</v>
      </c>
      <c r="Y626" t="s">
        <v>13594</v>
      </c>
    </row>
    <row r="627" spans="1:25" x14ac:dyDescent="0.3">
      <c r="A627">
        <v>31300</v>
      </c>
      <c r="B627" t="s">
        <v>13595</v>
      </c>
      <c r="C627" t="s">
        <v>13596</v>
      </c>
      <c r="D627" t="s">
        <v>13597</v>
      </c>
      <c r="E627" t="s">
        <v>13598</v>
      </c>
      <c r="F627" t="s">
        <v>13599</v>
      </c>
      <c r="G627" t="s">
        <v>13600</v>
      </c>
      <c r="H627" t="s">
        <v>13601</v>
      </c>
      <c r="I627" t="s">
        <v>13602</v>
      </c>
      <c r="J627" t="s">
        <v>13603</v>
      </c>
      <c r="K627" t="s">
        <v>13604</v>
      </c>
      <c r="L627" t="s">
        <v>13605</v>
      </c>
      <c r="M627" t="s">
        <v>13606</v>
      </c>
      <c r="N627" t="s">
        <v>13607</v>
      </c>
      <c r="O627" t="s">
        <v>13608</v>
      </c>
      <c r="P627">
        <f>-585.200022293144 -3.52472369855718 -229.969121390229</f>
        <v>-818.6938673819302</v>
      </c>
      <c r="Q627" t="s">
        <v>13609</v>
      </c>
      <c r="R627" t="s">
        <v>13610</v>
      </c>
      <c r="S627" t="s">
        <v>13611</v>
      </c>
      <c r="T627" t="s">
        <v>13612</v>
      </c>
      <c r="U627" t="s">
        <v>13613</v>
      </c>
      <c r="V627" t="s">
        <v>13614</v>
      </c>
      <c r="W627" t="s">
        <v>13615</v>
      </c>
      <c r="X627" t="s">
        <v>13616</v>
      </c>
      <c r="Y627" t="s">
        <v>13617</v>
      </c>
    </row>
    <row r="628" spans="1:25" x14ac:dyDescent="0.3">
      <c r="A628">
        <v>31350</v>
      </c>
      <c r="B628" t="s">
        <v>13618</v>
      </c>
      <c r="C628" t="s">
        <v>13619</v>
      </c>
      <c r="D628" t="s">
        <v>13620</v>
      </c>
      <c r="E628" t="s">
        <v>13621</v>
      </c>
      <c r="F628" t="s">
        <v>13622</v>
      </c>
      <c r="G628" t="s">
        <v>13623</v>
      </c>
      <c r="H628" t="s">
        <v>13624</v>
      </c>
      <c r="I628" t="s">
        <v>13625</v>
      </c>
      <c r="J628" t="s">
        <v>13626</v>
      </c>
      <c r="K628" t="s">
        <v>13627</v>
      </c>
      <c r="L628" t="s">
        <v>13628</v>
      </c>
      <c r="M628" t="s">
        <v>13629</v>
      </c>
      <c r="N628" t="s">
        <v>13630</v>
      </c>
      <c r="O628" t="s">
        <v>13631</v>
      </c>
      <c r="P628">
        <f>-582.068125446054 -3.48105393456581 -230.805379786289</f>
        <v>-816.35455916690876</v>
      </c>
      <c r="Q628" t="s">
        <v>13632</v>
      </c>
      <c r="R628" t="s">
        <v>13633</v>
      </c>
      <c r="S628" t="s">
        <v>13634</v>
      </c>
      <c r="T628" t="s">
        <v>13635</v>
      </c>
      <c r="U628" t="s">
        <v>13636</v>
      </c>
      <c r="V628" t="s">
        <v>13637</v>
      </c>
      <c r="W628" t="s">
        <v>13638</v>
      </c>
      <c r="X628" t="s">
        <v>13639</v>
      </c>
      <c r="Y628" t="s">
        <v>13640</v>
      </c>
    </row>
    <row r="629" spans="1:25" x14ac:dyDescent="0.3">
      <c r="A629">
        <v>31400</v>
      </c>
      <c r="B629" t="s">
        <v>13641</v>
      </c>
      <c r="C629" t="s">
        <v>13642</v>
      </c>
      <c r="D629" t="s">
        <v>13643</v>
      </c>
      <c r="E629" t="s">
        <v>13644</v>
      </c>
      <c r="F629" t="s">
        <v>13645</v>
      </c>
      <c r="G629" t="s">
        <v>13646</v>
      </c>
      <c r="H629" t="s">
        <v>13647</v>
      </c>
      <c r="I629" t="s">
        <v>13648</v>
      </c>
      <c r="J629" t="s">
        <v>13649</v>
      </c>
      <c r="K629" t="s">
        <v>13650</v>
      </c>
      <c r="L629" t="s">
        <v>13651</v>
      </c>
      <c r="M629" t="s">
        <v>13652</v>
      </c>
      <c r="N629" t="s">
        <v>13653</v>
      </c>
      <c r="O629" t="s">
        <v>13654</v>
      </c>
      <c r="P629">
        <f>-580.102599369656 -3.6214826898854 -231.461133503505</f>
        <v>-815.18521556304643</v>
      </c>
      <c r="Q629" t="s">
        <v>13655</v>
      </c>
      <c r="R629" t="s">
        <v>13656</v>
      </c>
      <c r="S629" t="s">
        <v>13657</v>
      </c>
      <c r="T629" t="s">
        <v>13658</v>
      </c>
      <c r="U629" t="s">
        <v>13659</v>
      </c>
      <c r="V629" t="s">
        <v>13660</v>
      </c>
      <c r="W629" t="s">
        <v>13661</v>
      </c>
      <c r="X629" t="s">
        <v>13662</v>
      </c>
      <c r="Y629" t="s">
        <v>13663</v>
      </c>
    </row>
    <row r="630" spans="1:25" x14ac:dyDescent="0.3">
      <c r="A630">
        <v>31450</v>
      </c>
      <c r="B630" t="s">
        <v>13664</v>
      </c>
      <c r="C630" t="s">
        <v>13665</v>
      </c>
      <c r="D630" t="s">
        <v>13666</v>
      </c>
      <c r="E630" t="s">
        <v>13667</v>
      </c>
      <c r="F630" t="s">
        <v>13668</v>
      </c>
      <c r="G630" t="s">
        <v>13669</v>
      </c>
      <c r="H630" t="s">
        <v>13670</v>
      </c>
      <c r="I630" t="s">
        <v>13671</v>
      </c>
      <c r="J630" t="s">
        <v>13672</v>
      </c>
      <c r="K630" t="s">
        <v>13673</v>
      </c>
      <c r="L630" t="s">
        <v>13674</v>
      </c>
      <c r="M630" t="s">
        <v>13675</v>
      </c>
      <c r="N630" t="s">
        <v>13676</v>
      </c>
      <c r="O630" t="s">
        <v>13677</v>
      </c>
      <c r="P630">
        <f>-576.492549900219 -5.31027577094483 -232.988765538677</f>
        <v>-814.79159120984082</v>
      </c>
      <c r="Q630" t="s">
        <v>13678</v>
      </c>
      <c r="R630" t="s">
        <v>13679</v>
      </c>
      <c r="S630" t="s">
        <v>13680</v>
      </c>
      <c r="T630" t="s">
        <v>13681</v>
      </c>
      <c r="U630" t="s">
        <v>13682</v>
      </c>
      <c r="V630" t="s">
        <v>13683</v>
      </c>
      <c r="W630" t="s">
        <v>13684</v>
      </c>
      <c r="X630" t="s">
        <v>13685</v>
      </c>
      <c r="Y630" t="s">
        <v>13686</v>
      </c>
    </row>
    <row r="631" spans="1:25" x14ac:dyDescent="0.3">
      <c r="A631">
        <v>31500</v>
      </c>
      <c r="B631" t="s">
        <v>13687</v>
      </c>
      <c r="C631" t="s">
        <v>13688</v>
      </c>
      <c r="D631" t="s">
        <v>13689</v>
      </c>
      <c r="E631" t="s">
        <v>13690</v>
      </c>
      <c r="F631" t="s">
        <v>13691</v>
      </c>
      <c r="G631" t="s">
        <v>13692</v>
      </c>
      <c r="H631" t="s">
        <v>13693</v>
      </c>
      <c r="I631" t="s">
        <v>13694</v>
      </c>
      <c r="J631" t="s">
        <v>13695</v>
      </c>
      <c r="K631" t="s">
        <v>13696</v>
      </c>
      <c r="L631" t="s">
        <v>13697</v>
      </c>
      <c r="M631" t="s">
        <v>13698</v>
      </c>
      <c r="N631" t="s">
        <v>13699</v>
      </c>
      <c r="O631" t="s">
        <v>13700</v>
      </c>
      <c r="P631">
        <f>-574.707169014513 -6.53631609093054 -233.718875240291</f>
        <v>-814.96236034573462</v>
      </c>
      <c r="Q631" t="s">
        <v>13701</v>
      </c>
      <c r="R631" t="s">
        <v>13702</v>
      </c>
      <c r="S631" t="s">
        <v>13703</v>
      </c>
      <c r="T631" t="s">
        <v>13704</v>
      </c>
      <c r="U631" t="s">
        <v>13705</v>
      </c>
      <c r="V631" t="s">
        <v>13706</v>
      </c>
      <c r="W631" t="s">
        <v>13707</v>
      </c>
      <c r="X631" t="s">
        <v>13708</v>
      </c>
      <c r="Y631" t="s">
        <v>13709</v>
      </c>
    </row>
    <row r="632" spans="1:25" x14ac:dyDescent="0.3">
      <c r="A632">
        <v>31550</v>
      </c>
      <c r="B632" t="s">
        <v>13710</v>
      </c>
      <c r="C632" t="s">
        <v>13711</v>
      </c>
      <c r="D632" t="s">
        <v>13712</v>
      </c>
      <c r="E632" t="s">
        <v>13713</v>
      </c>
      <c r="F632" t="s">
        <v>13714</v>
      </c>
      <c r="G632" t="s">
        <v>13715</v>
      </c>
      <c r="H632" t="s">
        <v>13716</v>
      </c>
      <c r="I632" t="s">
        <v>13717</v>
      </c>
      <c r="J632" t="s">
        <v>13718</v>
      </c>
      <c r="K632" t="s">
        <v>13719</v>
      </c>
      <c r="L632" t="s">
        <v>13720</v>
      </c>
      <c r="M632" t="s">
        <v>13721</v>
      </c>
      <c r="N632" t="s">
        <v>13722</v>
      </c>
      <c r="O632" t="s">
        <v>13723</v>
      </c>
      <c r="P632">
        <f>-571.686111046995 -8.66023476196506 -234.815649506653</f>
        <v>-815.16199531561313</v>
      </c>
      <c r="Q632" t="s">
        <v>13724</v>
      </c>
      <c r="R632" t="s">
        <v>13725</v>
      </c>
      <c r="S632" t="s">
        <v>13726</v>
      </c>
      <c r="T632" t="s">
        <v>13727</v>
      </c>
      <c r="U632" t="s">
        <v>13728</v>
      </c>
      <c r="V632" t="s">
        <v>13729</v>
      </c>
      <c r="W632" t="s">
        <v>13730</v>
      </c>
      <c r="X632" t="s">
        <v>13731</v>
      </c>
      <c r="Y632" t="s">
        <v>13732</v>
      </c>
    </row>
    <row r="633" spans="1:25" x14ac:dyDescent="0.3">
      <c r="A633">
        <v>31600</v>
      </c>
      <c r="B633" t="s">
        <v>13733</v>
      </c>
      <c r="C633" t="s">
        <v>13734</v>
      </c>
      <c r="D633" t="s">
        <v>13735</v>
      </c>
      <c r="E633" t="s">
        <v>13736</v>
      </c>
      <c r="F633" t="s">
        <v>13737</v>
      </c>
      <c r="G633" t="s">
        <v>13738</v>
      </c>
      <c r="H633" t="s">
        <v>13739</v>
      </c>
      <c r="I633" t="s">
        <v>13740</v>
      </c>
      <c r="J633" t="s">
        <v>13741</v>
      </c>
      <c r="K633" t="s">
        <v>13742</v>
      </c>
      <c r="L633" t="s">
        <v>13743</v>
      </c>
      <c r="M633" t="s">
        <v>13744</v>
      </c>
      <c r="N633" t="s">
        <v>13745</v>
      </c>
      <c r="O633" t="s">
        <v>13746</v>
      </c>
      <c r="P633">
        <f>-570.806119643373 -9.36249639098924 -235.19983028677</f>
        <v>-815.3684463211323</v>
      </c>
      <c r="Q633" t="s">
        <v>13747</v>
      </c>
      <c r="R633" t="s">
        <v>13748</v>
      </c>
      <c r="S633" t="s">
        <v>13749</v>
      </c>
      <c r="T633" t="s">
        <v>13750</v>
      </c>
      <c r="U633" t="s">
        <v>13751</v>
      </c>
      <c r="V633" t="s">
        <v>13752</v>
      </c>
      <c r="W633" t="s">
        <v>13753</v>
      </c>
      <c r="X633" t="s">
        <v>13754</v>
      </c>
      <c r="Y633" t="s">
        <v>13755</v>
      </c>
    </row>
    <row r="634" spans="1:25" x14ac:dyDescent="0.3">
      <c r="A634">
        <v>31650</v>
      </c>
      <c r="B634" t="s">
        <v>13756</v>
      </c>
      <c r="C634" t="s">
        <v>13757</v>
      </c>
      <c r="D634" t="s">
        <v>13758</v>
      </c>
      <c r="E634" t="s">
        <v>13759</v>
      </c>
      <c r="F634" t="s">
        <v>13760</v>
      </c>
      <c r="G634" t="s">
        <v>13761</v>
      </c>
      <c r="H634" t="s">
        <v>13762</v>
      </c>
      <c r="I634" t="s">
        <v>13763</v>
      </c>
      <c r="J634" t="s">
        <v>13764</v>
      </c>
      <c r="K634" t="s">
        <v>13765</v>
      </c>
      <c r="L634" t="s">
        <v>13766</v>
      </c>
      <c r="M634" t="s">
        <v>13767</v>
      </c>
      <c r="N634" t="s">
        <v>13768</v>
      </c>
      <c r="O634" t="s">
        <v>13769</v>
      </c>
      <c r="P634">
        <f>-570.306902643817 -10.6984960858758 -235.558533813029</f>
        <v>-816.56393254272189</v>
      </c>
      <c r="Q634" t="s">
        <v>13770</v>
      </c>
      <c r="R634" t="s">
        <v>13771</v>
      </c>
      <c r="S634" t="s">
        <v>13772</v>
      </c>
      <c r="T634" t="s">
        <v>13773</v>
      </c>
      <c r="U634" t="s">
        <v>13774</v>
      </c>
      <c r="V634" t="s">
        <v>13775</v>
      </c>
      <c r="W634" t="s">
        <v>13776</v>
      </c>
      <c r="X634" t="s">
        <v>13777</v>
      </c>
      <c r="Y634" t="s">
        <v>13778</v>
      </c>
    </row>
    <row r="635" spans="1:25" x14ac:dyDescent="0.3">
      <c r="A635">
        <v>31700</v>
      </c>
      <c r="B635" t="s">
        <v>13779</v>
      </c>
      <c r="C635" t="s">
        <v>13780</v>
      </c>
      <c r="D635" t="s">
        <v>13781</v>
      </c>
      <c r="E635" t="s">
        <v>13782</v>
      </c>
      <c r="F635" t="s">
        <v>13783</v>
      </c>
      <c r="G635" t="s">
        <v>13784</v>
      </c>
      <c r="H635" t="s">
        <v>13785</v>
      </c>
      <c r="I635" t="s">
        <v>13786</v>
      </c>
      <c r="J635" t="s">
        <v>13787</v>
      </c>
      <c r="K635" t="s">
        <v>13788</v>
      </c>
      <c r="L635" t="s">
        <v>13789</v>
      </c>
      <c r="M635" t="s">
        <v>13790</v>
      </c>
      <c r="N635" t="s">
        <v>13791</v>
      </c>
      <c r="O635" t="s">
        <v>13792</v>
      </c>
      <c r="P635">
        <f>-570.443653357385 -11.338070546874 -235.629777850245</f>
        <v>-817.41150175450389</v>
      </c>
      <c r="Q635" t="s">
        <v>13793</v>
      </c>
      <c r="R635" t="s">
        <v>13794</v>
      </c>
      <c r="S635" t="s">
        <v>13795</v>
      </c>
      <c r="T635" t="s">
        <v>13796</v>
      </c>
      <c r="U635" t="s">
        <v>13797</v>
      </c>
      <c r="V635" t="s">
        <v>13798</v>
      </c>
      <c r="W635" t="s">
        <v>13799</v>
      </c>
      <c r="X635" t="s">
        <v>13800</v>
      </c>
      <c r="Y635" t="s">
        <v>13801</v>
      </c>
    </row>
    <row r="636" spans="1:25" x14ac:dyDescent="0.3">
      <c r="A636">
        <v>31750</v>
      </c>
      <c r="B636" t="s">
        <v>13802</v>
      </c>
      <c r="C636" t="s">
        <v>13803</v>
      </c>
      <c r="D636" t="s">
        <v>13804</v>
      </c>
      <c r="E636" t="s">
        <v>13805</v>
      </c>
      <c r="F636" t="s">
        <v>13806</v>
      </c>
      <c r="G636" t="s">
        <v>13807</v>
      </c>
      <c r="H636" t="s">
        <v>13808</v>
      </c>
      <c r="I636" t="s">
        <v>13809</v>
      </c>
      <c r="J636" t="s">
        <v>13810</v>
      </c>
      <c r="K636" t="s">
        <v>13811</v>
      </c>
      <c r="L636" t="s">
        <v>13812</v>
      </c>
      <c r="M636" t="s">
        <v>13813</v>
      </c>
      <c r="N636" t="s">
        <v>13814</v>
      </c>
      <c r="O636" t="s">
        <v>13815</v>
      </c>
      <c r="P636">
        <f>-571.056525529392 -12.1267406344816 -235.678668191087</f>
        <v>-818.86193435496068</v>
      </c>
      <c r="Q636" t="s">
        <v>13816</v>
      </c>
      <c r="R636" t="s">
        <v>13817</v>
      </c>
      <c r="S636" t="s">
        <v>13818</v>
      </c>
      <c r="T636" t="s">
        <v>13819</v>
      </c>
      <c r="U636" t="s">
        <v>13820</v>
      </c>
      <c r="V636" t="s">
        <v>13821</v>
      </c>
      <c r="W636" t="s">
        <v>13822</v>
      </c>
      <c r="X636" t="s">
        <v>13823</v>
      </c>
      <c r="Y636" t="s">
        <v>13824</v>
      </c>
    </row>
    <row r="637" spans="1:25" x14ac:dyDescent="0.3">
      <c r="A637">
        <v>31800</v>
      </c>
      <c r="B637" t="s">
        <v>13825</v>
      </c>
      <c r="C637" t="s">
        <v>13826</v>
      </c>
      <c r="D637" t="s">
        <v>13827</v>
      </c>
      <c r="E637" t="s">
        <v>13828</v>
      </c>
      <c r="F637" t="s">
        <v>13829</v>
      </c>
      <c r="G637" t="s">
        <v>13830</v>
      </c>
      <c r="H637" t="s">
        <v>13831</v>
      </c>
      <c r="I637" t="s">
        <v>13832</v>
      </c>
      <c r="J637" t="s">
        <v>13833</v>
      </c>
      <c r="K637" t="s">
        <v>13834</v>
      </c>
      <c r="L637" t="s">
        <v>13835</v>
      </c>
      <c r="M637" t="s">
        <v>13836</v>
      </c>
      <c r="N637" t="s">
        <v>13837</v>
      </c>
      <c r="O637" t="s">
        <v>13838</v>
      </c>
      <c r="P637">
        <f>-571.407231742477 -12.3283618802584 -235.688371482624</f>
        <v>-819.42396510535946</v>
      </c>
      <c r="Q637" t="s">
        <v>13839</v>
      </c>
      <c r="R637" t="s">
        <v>13840</v>
      </c>
      <c r="S637" t="s">
        <v>13841</v>
      </c>
      <c r="T637" t="s">
        <v>13842</v>
      </c>
      <c r="U637" t="s">
        <v>13843</v>
      </c>
      <c r="V637" t="s">
        <v>13844</v>
      </c>
      <c r="W637" t="s">
        <v>13845</v>
      </c>
      <c r="X637" t="s">
        <v>13846</v>
      </c>
      <c r="Y637" t="s">
        <v>13847</v>
      </c>
    </row>
    <row r="638" spans="1:25" x14ac:dyDescent="0.3">
      <c r="A638">
        <v>31850</v>
      </c>
      <c r="B638" t="s">
        <v>13848</v>
      </c>
      <c r="C638" t="s">
        <v>13849</v>
      </c>
      <c r="D638" t="s">
        <v>13850</v>
      </c>
      <c r="E638" t="s">
        <v>13851</v>
      </c>
      <c r="F638" t="s">
        <v>13852</v>
      </c>
      <c r="G638" t="s">
        <v>13853</v>
      </c>
      <c r="H638" t="s">
        <v>13854</v>
      </c>
      <c r="I638" t="s">
        <v>13855</v>
      </c>
      <c r="J638" t="s">
        <v>13856</v>
      </c>
      <c r="K638" t="s">
        <v>13857</v>
      </c>
      <c r="L638" t="s">
        <v>13858</v>
      </c>
      <c r="M638" t="s">
        <v>13859</v>
      </c>
      <c r="N638" t="s">
        <v>13860</v>
      </c>
      <c r="O638" t="s">
        <v>13861</v>
      </c>
      <c r="P638">
        <f>-571.740915246102 -12.8654493318454 -235.657735569259</f>
        <v>-820.26410014720636</v>
      </c>
      <c r="Q638" t="s">
        <v>13862</v>
      </c>
      <c r="R638" t="s">
        <v>13863</v>
      </c>
      <c r="S638" t="s">
        <v>13864</v>
      </c>
      <c r="T638" t="s">
        <v>13865</v>
      </c>
      <c r="U638" t="s">
        <v>13866</v>
      </c>
      <c r="V638" t="s">
        <v>13867</v>
      </c>
      <c r="W638" t="s">
        <v>13868</v>
      </c>
      <c r="X638" t="s">
        <v>13869</v>
      </c>
      <c r="Y638" t="s">
        <v>13870</v>
      </c>
    </row>
    <row r="639" spans="1:25" x14ac:dyDescent="0.3">
      <c r="A639">
        <v>31900</v>
      </c>
      <c r="B639" t="s">
        <v>13871</v>
      </c>
      <c r="C639" t="s">
        <v>13872</v>
      </c>
      <c r="D639" t="s">
        <v>13873</v>
      </c>
      <c r="E639" t="s">
        <v>13874</v>
      </c>
      <c r="F639" t="s">
        <v>13875</v>
      </c>
      <c r="G639" t="s">
        <v>13876</v>
      </c>
      <c r="H639" t="s">
        <v>13877</v>
      </c>
      <c r="I639" t="s">
        <v>13878</v>
      </c>
      <c r="J639" t="s">
        <v>13879</v>
      </c>
      <c r="K639" t="s">
        <v>13880</v>
      </c>
      <c r="L639" t="s">
        <v>13881</v>
      </c>
      <c r="M639" t="s">
        <v>13882</v>
      </c>
      <c r="N639" t="s">
        <v>13883</v>
      </c>
      <c r="O639" t="s">
        <v>13884</v>
      </c>
      <c r="P639">
        <f>-571.424624438665 -13.235422666379 -235.781325941909</f>
        <v>-820.441373046953</v>
      </c>
      <c r="Q639" t="s">
        <v>13885</v>
      </c>
      <c r="R639" t="s">
        <v>13886</v>
      </c>
      <c r="S639" t="s">
        <v>13887</v>
      </c>
      <c r="T639" t="s">
        <v>13888</v>
      </c>
      <c r="U639" t="s">
        <v>13889</v>
      </c>
      <c r="V639" t="s">
        <v>13890</v>
      </c>
      <c r="W639" t="s">
        <v>13891</v>
      </c>
      <c r="X639" t="s">
        <v>13892</v>
      </c>
      <c r="Y639" t="s">
        <v>13893</v>
      </c>
    </row>
    <row r="640" spans="1:25" x14ac:dyDescent="0.3">
      <c r="A640">
        <v>31950</v>
      </c>
      <c r="B640" t="s">
        <v>13894</v>
      </c>
      <c r="C640" t="s">
        <v>13895</v>
      </c>
      <c r="D640" t="s">
        <v>13896</v>
      </c>
      <c r="E640" t="s">
        <v>13897</v>
      </c>
      <c r="F640" t="s">
        <v>13898</v>
      </c>
      <c r="G640" t="s">
        <v>13899</v>
      </c>
      <c r="H640" t="s">
        <v>13900</v>
      </c>
      <c r="I640" t="s">
        <v>13901</v>
      </c>
      <c r="J640" t="s">
        <v>13902</v>
      </c>
      <c r="K640" t="s">
        <v>13903</v>
      </c>
      <c r="L640" t="s">
        <v>13904</v>
      </c>
      <c r="M640" t="s">
        <v>13905</v>
      </c>
      <c r="N640" t="s">
        <v>13906</v>
      </c>
      <c r="O640" t="s">
        <v>13907</v>
      </c>
      <c r="P640">
        <f>-571.300486155912 -13.5392598258959 -235.947955935705</f>
        <v>-820.787701917513</v>
      </c>
      <c r="Q640" t="s">
        <v>13908</v>
      </c>
      <c r="R640" t="s">
        <v>13909</v>
      </c>
      <c r="S640" t="s">
        <v>13910</v>
      </c>
      <c r="T640" t="s">
        <v>13911</v>
      </c>
      <c r="U640" t="s">
        <v>13912</v>
      </c>
      <c r="V640" t="s">
        <v>13913</v>
      </c>
      <c r="W640" t="s">
        <v>13914</v>
      </c>
      <c r="X640" t="s">
        <v>13915</v>
      </c>
      <c r="Y640" t="s">
        <v>13916</v>
      </c>
    </row>
    <row r="641" spans="1:25" x14ac:dyDescent="0.3">
      <c r="A641">
        <v>32000</v>
      </c>
      <c r="B641" t="s">
        <v>13917</v>
      </c>
      <c r="C641" t="s">
        <v>13918</v>
      </c>
      <c r="D641" t="s">
        <v>13919</v>
      </c>
      <c r="E641" t="s">
        <v>13920</v>
      </c>
      <c r="F641" t="s">
        <v>13921</v>
      </c>
      <c r="G641" t="s">
        <v>13922</v>
      </c>
      <c r="H641" t="s">
        <v>13923</v>
      </c>
      <c r="I641" t="s">
        <v>13924</v>
      </c>
      <c r="J641" t="s">
        <v>13925</v>
      </c>
      <c r="K641" t="s">
        <v>13926</v>
      </c>
      <c r="L641" t="s">
        <v>13927</v>
      </c>
      <c r="M641" t="s">
        <v>13928</v>
      </c>
      <c r="N641" t="s">
        <v>13929</v>
      </c>
      <c r="O641" t="s">
        <v>13930</v>
      </c>
      <c r="P641">
        <f>-571.154896218897 -13.9068708858233 -236.242801945731</f>
        <v>-821.30456905045128</v>
      </c>
      <c r="Q641" t="s">
        <v>13931</v>
      </c>
      <c r="R641" t="s">
        <v>13932</v>
      </c>
      <c r="S641" t="s">
        <v>13933</v>
      </c>
      <c r="T641" t="s">
        <v>13934</v>
      </c>
      <c r="U641" t="s">
        <v>13935</v>
      </c>
      <c r="V641" t="s">
        <v>13936</v>
      </c>
      <c r="W641" t="s">
        <v>13937</v>
      </c>
      <c r="X641" t="s">
        <v>13938</v>
      </c>
      <c r="Y641" t="s">
        <v>13939</v>
      </c>
    </row>
    <row r="642" spans="1:25" x14ac:dyDescent="0.3">
      <c r="A642">
        <v>32050</v>
      </c>
      <c r="B642" t="s">
        <v>13940</v>
      </c>
      <c r="C642" t="s">
        <v>13941</v>
      </c>
      <c r="D642" t="s">
        <v>13942</v>
      </c>
      <c r="E642" t="s">
        <v>13943</v>
      </c>
      <c r="F642" t="s">
        <v>13944</v>
      </c>
      <c r="G642" t="s">
        <v>13945</v>
      </c>
      <c r="H642" t="s">
        <v>13946</v>
      </c>
      <c r="I642" t="s">
        <v>13947</v>
      </c>
      <c r="J642" t="s">
        <v>13948</v>
      </c>
      <c r="K642" t="s">
        <v>13949</v>
      </c>
      <c r="L642" t="s">
        <v>13950</v>
      </c>
      <c r="M642" t="s">
        <v>13951</v>
      </c>
      <c r="N642" t="s">
        <v>13952</v>
      </c>
      <c r="O642" t="s">
        <v>13953</v>
      </c>
      <c r="P642">
        <f>-570.847681616742 -14.5081452936761 -237.243431839562</f>
        <v>-822.59925874997998</v>
      </c>
      <c r="Q642" t="s">
        <v>13954</v>
      </c>
      <c r="R642" t="s">
        <v>13955</v>
      </c>
      <c r="S642" t="s">
        <v>13956</v>
      </c>
      <c r="T642" t="s">
        <v>13957</v>
      </c>
      <c r="U642" t="s">
        <v>13958</v>
      </c>
      <c r="V642" t="s">
        <v>13959</v>
      </c>
      <c r="W642" t="s">
        <v>13960</v>
      </c>
      <c r="X642" t="s">
        <v>13961</v>
      </c>
      <c r="Y642" t="s">
        <v>13962</v>
      </c>
    </row>
    <row r="643" spans="1:25" x14ac:dyDescent="0.3">
      <c r="A643">
        <v>32100</v>
      </c>
      <c r="B643" t="s">
        <v>13963</v>
      </c>
      <c r="C643" t="s">
        <v>13964</v>
      </c>
      <c r="D643" t="s">
        <v>13965</v>
      </c>
      <c r="E643" t="s">
        <v>13966</v>
      </c>
      <c r="F643" t="s">
        <v>13967</v>
      </c>
      <c r="G643" t="s">
        <v>13968</v>
      </c>
      <c r="H643" t="s">
        <v>13969</v>
      </c>
      <c r="I643" t="s">
        <v>13970</v>
      </c>
      <c r="J643" t="s">
        <v>13971</v>
      </c>
      <c r="K643" t="s">
        <v>13972</v>
      </c>
      <c r="L643" t="s">
        <v>13973</v>
      </c>
      <c r="M643" t="s">
        <v>13974</v>
      </c>
      <c r="N643" t="s">
        <v>13975</v>
      </c>
      <c r="O643" t="s">
        <v>13976</v>
      </c>
      <c r="P643">
        <f>-570.76737530972 -14.8186092609496 -237.933503081619</f>
        <v>-823.51948765228872</v>
      </c>
      <c r="Q643" t="s">
        <v>13977</v>
      </c>
      <c r="R643" t="s">
        <v>13978</v>
      </c>
      <c r="S643" t="s">
        <v>13979</v>
      </c>
      <c r="T643" t="s">
        <v>13980</v>
      </c>
      <c r="U643" t="s">
        <v>13981</v>
      </c>
      <c r="V643" t="s">
        <v>13982</v>
      </c>
      <c r="W643" t="s">
        <v>13983</v>
      </c>
      <c r="X643" t="s">
        <v>13984</v>
      </c>
      <c r="Y643" t="s">
        <v>13985</v>
      </c>
    </row>
    <row r="644" spans="1:25" x14ac:dyDescent="0.3">
      <c r="A644">
        <v>32150</v>
      </c>
      <c r="B644" t="s">
        <v>13986</v>
      </c>
      <c r="C644" t="s">
        <v>13987</v>
      </c>
      <c r="D644" t="s">
        <v>13988</v>
      </c>
      <c r="E644" t="s">
        <v>13989</v>
      </c>
      <c r="F644" t="s">
        <v>13990</v>
      </c>
      <c r="G644" t="s">
        <v>13991</v>
      </c>
      <c r="H644" t="s">
        <v>13992</v>
      </c>
      <c r="I644" t="s">
        <v>13993</v>
      </c>
      <c r="J644" t="s">
        <v>13994</v>
      </c>
      <c r="K644" t="s">
        <v>13995</v>
      </c>
      <c r="L644" t="s">
        <v>13996</v>
      </c>
      <c r="M644" t="s">
        <v>13997</v>
      </c>
      <c r="N644" t="s">
        <v>13998</v>
      </c>
      <c r="O644" t="s">
        <v>13999</v>
      </c>
      <c r="P644">
        <f>-570.83103837024 -15.9678862307549 -239.711014578548</f>
        <v>-826.50993917954281</v>
      </c>
      <c r="Q644" t="s">
        <v>14000</v>
      </c>
      <c r="R644" t="s">
        <v>14001</v>
      </c>
      <c r="S644" t="s">
        <v>14002</v>
      </c>
      <c r="T644" t="s">
        <v>14003</v>
      </c>
      <c r="U644" t="s">
        <v>14004</v>
      </c>
      <c r="V644" t="s">
        <v>14005</v>
      </c>
      <c r="W644" t="s">
        <v>14006</v>
      </c>
      <c r="X644" t="s">
        <v>14007</v>
      </c>
      <c r="Y644" t="s">
        <v>14008</v>
      </c>
    </row>
    <row r="645" spans="1:25" x14ac:dyDescent="0.3">
      <c r="A645">
        <v>32200</v>
      </c>
      <c r="B645" t="s">
        <v>14009</v>
      </c>
      <c r="C645" t="s">
        <v>14010</v>
      </c>
      <c r="D645" t="s">
        <v>14011</v>
      </c>
      <c r="E645" t="s">
        <v>14012</v>
      </c>
      <c r="F645" t="s">
        <v>14013</v>
      </c>
      <c r="G645" t="s">
        <v>14014</v>
      </c>
      <c r="H645" t="s">
        <v>14015</v>
      </c>
      <c r="I645" t="s">
        <v>14016</v>
      </c>
      <c r="J645" t="s">
        <v>14017</v>
      </c>
      <c r="K645" t="s">
        <v>14018</v>
      </c>
      <c r="L645" t="s">
        <v>14019</v>
      </c>
      <c r="M645" t="s">
        <v>14020</v>
      </c>
      <c r="N645" t="s">
        <v>14021</v>
      </c>
      <c r="O645" t="s">
        <v>14022</v>
      </c>
      <c r="P645">
        <f>-570.953825745648 -17.208396202212 -241.592118889957</f>
        <v>-829.75434083781704</v>
      </c>
      <c r="Q645" t="s">
        <v>14023</v>
      </c>
      <c r="R645" t="s">
        <v>14024</v>
      </c>
      <c r="S645" t="s">
        <v>14025</v>
      </c>
      <c r="T645" t="s">
        <v>14026</v>
      </c>
      <c r="U645" t="s">
        <v>14027</v>
      </c>
      <c r="V645" t="s">
        <v>14028</v>
      </c>
      <c r="W645" t="s">
        <v>14029</v>
      </c>
      <c r="X645" t="s">
        <v>14030</v>
      </c>
      <c r="Y645" t="s">
        <v>14031</v>
      </c>
    </row>
    <row r="646" spans="1:25" x14ac:dyDescent="0.3">
      <c r="A646">
        <v>32250</v>
      </c>
      <c r="B646" t="s">
        <v>14032</v>
      </c>
      <c r="C646" t="s">
        <v>14033</v>
      </c>
      <c r="D646" t="s">
        <v>14034</v>
      </c>
      <c r="E646" t="s">
        <v>14035</v>
      </c>
      <c r="F646" t="s">
        <v>14036</v>
      </c>
      <c r="G646" t="s">
        <v>14037</v>
      </c>
      <c r="H646" t="s">
        <v>14038</v>
      </c>
      <c r="I646" t="s">
        <v>14039</v>
      </c>
      <c r="J646" t="s">
        <v>14040</v>
      </c>
      <c r="K646" t="s">
        <v>14041</v>
      </c>
      <c r="L646" t="s">
        <v>14042</v>
      </c>
      <c r="M646" t="s">
        <v>14043</v>
      </c>
      <c r="N646" t="s">
        <v>14044</v>
      </c>
      <c r="O646" t="s">
        <v>14045</v>
      </c>
      <c r="P646">
        <f>-570.940307046114 -17.6177328434999 -242.579107988879</f>
        <v>-831.1371478784929</v>
      </c>
      <c r="Q646" t="s">
        <v>14046</v>
      </c>
      <c r="R646" t="s">
        <v>14047</v>
      </c>
      <c r="S646" t="s">
        <v>14048</v>
      </c>
      <c r="T646" t="s">
        <v>14049</v>
      </c>
      <c r="U646" t="s">
        <v>14050</v>
      </c>
      <c r="V646" t="s">
        <v>14051</v>
      </c>
      <c r="W646" t="s">
        <v>14052</v>
      </c>
      <c r="X646" t="s">
        <v>14053</v>
      </c>
      <c r="Y646" t="s">
        <v>14054</v>
      </c>
    </row>
    <row r="647" spans="1:25" x14ac:dyDescent="0.3">
      <c r="A647">
        <v>32300</v>
      </c>
      <c r="B647" t="s">
        <v>14055</v>
      </c>
      <c r="C647" t="s">
        <v>14056</v>
      </c>
      <c r="D647" t="s">
        <v>14057</v>
      </c>
      <c r="E647" t="s">
        <v>14058</v>
      </c>
      <c r="F647" t="s">
        <v>14059</v>
      </c>
      <c r="G647" t="s">
        <v>14060</v>
      </c>
      <c r="H647" t="s">
        <v>14061</v>
      </c>
      <c r="I647" t="s">
        <v>14062</v>
      </c>
      <c r="J647" t="s">
        <v>14063</v>
      </c>
      <c r="K647" t="s">
        <v>14064</v>
      </c>
      <c r="L647" t="s">
        <v>14065</v>
      </c>
      <c r="M647" t="s">
        <v>14066</v>
      </c>
      <c r="N647" t="s">
        <v>14067</v>
      </c>
      <c r="O647" t="s">
        <v>14068</v>
      </c>
      <c r="P647">
        <f>-571.005182789309 -18.5721383593821 -244.606185396156</f>
        <v>-834.18350654484698</v>
      </c>
      <c r="Q647" t="s">
        <v>14069</v>
      </c>
      <c r="R647" t="s">
        <v>14070</v>
      </c>
      <c r="S647" t="s">
        <v>14071</v>
      </c>
      <c r="T647" t="s">
        <v>14072</v>
      </c>
      <c r="U647" t="s">
        <v>14073</v>
      </c>
      <c r="V647" t="s">
        <v>14074</v>
      </c>
      <c r="W647" t="s">
        <v>14075</v>
      </c>
      <c r="X647" t="s">
        <v>14076</v>
      </c>
      <c r="Y647" t="s">
        <v>14077</v>
      </c>
    </row>
    <row r="648" spans="1:25" x14ac:dyDescent="0.3">
      <c r="A648">
        <v>32350</v>
      </c>
      <c r="B648" t="s">
        <v>14078</v>
      </c>
      <c r="C648" t="s">
        <v>14079</v>
      </c>
      <c r="D648" t="s">
        <v>14080</v>
      </c>
      <c r="E648" t="s">
        <v>14081</v>
      </c>
      <c r="F648" t="s">
        <v>14082</v>
      </c>
      <c r="G648" t="s">
        <v>14083</v>
      </c>
      <c r="H648" t="s">
        <v>14084</v>
      </c>
      <c r="I648" t="s">
        <v>14085</v>
      </c>
      <c r="J648" t="s">
        <v>14086</v>
      </c>
      <c r="K648" t="s">
        <v>14087</v>
      </c>
      <c r="L648" t="s">
        <v>14088</v>
      </c>
      <c r="M648" t="s">
        <v>14089</v>
      </c>
      <c r="N648" t="s">
        <v>14090</v>
      </c>
      <c r="O648" t="s">
        <v>14091</v>
      </c>
      <c r="P648">
        <f>-571.109610883032 -19.2723690457624 -245.623982095311</f>
        <v>-836.00596202410543</v>
      </c>
      <c r="Q648" t="s">
        <v>14092</v>
      </c>
      <c r="R648" t="s">
        <v>14093</v>
      </c>
      <c r="S648" t="s">
        <v>14094</v>
      </c>
      <c r="T648" t="s">
        <v>14095</v>
      </c>
      <c r="U648" t="s">
        <v>14096</v>
      </c>
      <c r="V648" t="s">
        <v>14097</v>
      </c>
      <c r="W648" t="s">
        <v>14098</v>
      </c>
      <c r="X648" t="s">
        <v>14099</v>
      </c>
      <c r="Y648" t="s">
        <v>14100</v>
      </c>
    </row>
    <row r="649" spans="1:25" x14ac:dyDescent="0.3">
      <c r="A649">
        <v>32400</v>
      </c>
      <c r="B649" t="s">
        <v>14101</v>
      </c>
      <c r="C649" t="s">
        <v>14102</v>
      </c>
      <c r="D649" t="s">
        <v>14103</v>
      </c>
      <c r="E649" t="s">
        <v>14104</v>
      </c>
      <c r="F649" t="s">
        <v>14105</v>
      </c>
      <c r="G649" t="s">
        <v>14106</v>
      </c>
      <c r="H649" t="s">
        <v>14107</v>
      </c>
      <c r="I649" t="s">
        <v>14108</v>
      </c>
      <c r="J649" t="s">
        <v>14109</v>
      </c>
      <c r="K649" t="s">
        <v>14110</v>
      </c>
      <c r="L649" t="s">
        <v>14111</v>
      </c>
      <c r="M649" t="s">
        <v>14112</v>
      </c>
      <c r="N649" t="s">
        <v>14113</v>
      </c>
      <c r="O649" t="s">
        <v>14114</v>
      </c>
      <c r="P649">
        <f>-571.096624127411 -19.8159307397491 -246.656792703115</f>
        <v>-837.56934757027511</v>
      </c>
      <c r="Q649" t="s">
        <v>14115</v>
      </c>
      <c r="R649" t="s">
        <v>14116</v>
      </c>
      <c r="S649" t="s">
        <v>14117</v>
      </c>
      <c r="T649" t="s">
        <v>14118</v>
      </c>
      <c r="U649" t="s">
        <v>14119</v>
      </c>
      <c r="V649" t="s">
        <v>14120</v>
      </c>
      <c r="W649" t="s">
        <v>14121</v>
      </c>
      <c r="X649" t="s">
        <v>14122</v>
      </c>
      <c r="Y649" t="s">
        <v>14123</v>
      </c>
    </row>
    <row r="650" spans="1:25" x14ac:dyDescent="0.3">
      <c r="A650">
        <v>32450</v>
      </c>
      <c r="B650" t="s">
        <v>14124</v>
      </c>
      <c r="C650" t="s">
        <v>14125</v>
      </c>
      <c r="D650" t="s">
        <v>14126</v>
      </c>
      <c r="E650" t="s">
        <v>14127</v>
      </c>
      <c r="F650" t="s">
        <v>14128</v>
      </c>
      <c r="G650" t="s">
        <v>14129</v>
      </c>
      <c r="H650" t="s">
        <v>14130</v>
      </c>
      <c r="I650" t="s">
        <v>14131</v>
      </c>
      <c r="J650" t="s">
        <v>14132</v>
      </c>
      <c r="K650" t="s">
        <v>14133</v>
      </c>
      <c r="L650" t="s">
        <v>14134</v>
      </c>
      <c r="M650" t="s">
        <v>14135</v>
      </c>
      <c r="N650" t="s">
        <v>14136</v>
      </c>
      <c r="O650" t="s">
        <v>14137</v>
      </c>
      <c r="P650">
        <f>-571.488525526171 -20.2131634479833 -248.532340942757</f>
        <v>-840.23402991691137</v>
      </c>
      <c r="Q650" t="s">
        <v>14138</v>
      </c>
      <c r="R650" t="s">
        <v>14139</v>
      </c>
      <c r="S650" t="s">
        <v>14140</v>
      </c>
      <c r="T650" t="s">
        <v>14141</v>
      </c>
      <c r="U650" t="s">
        <v>14142</v>
      </c>
      <c r="V650" t="s">
        <v>14143</v>
      </c>
      <c r="W650" t="s">
        <v>14144</v>
      </c>
      <c r="X650" t="s">
        <v>14145</v>
      </c>
      <c r="Y650" t="s">
        <v>14146</v>
      </c>
    </row>
    <row r="651" spans="1:25" x14ac:dyDescent="0.3">
      <c r="A651">
        <v>32500</v>
      </c>
      <c r="B651" t="s">
        <v>14147</v>
      </c>
      <c r="C651" t="s">
        <v>14148</v>
      </c>
      <c r="D651" t="s">
        <v>14149</v>
      </c>
      <c r="E651" t="s">
        <v>14150</v>
      </c>
      <c r="F651" t="s">
        <v>14151</v>
      </c>
      <c r="G651" t="s">
        <v>14152</v>
      </c>
      <c r="H651" t="s">
        <v>14153</v>
      </c>
      <c r="I651" t="s">
        <v>14154</v>
      </c>
      <c r="J651" t="s">
        <v>14155</v>
      </c>
      <c r="K651" t="s">
        <v>14156</v>
      </c>
      <c r="L651" t="s">
        <v>14157</v>
      </c>
      <c r="M651" t="s">
        <v>14158</v>
      </c>
      <c r="N651" t="s">
        <v>14159</v>
      </c>
      <c r="O651" t="s">
        <v>14160</v>
      </c>
      <c r="P651">
        <f>-571.783657779341 -20.0255929626558 -249.367213673195</f>
        <v>-841.17646441519173</v>
      </c>
      <c r="Q651" t="s">
        <v>14161</v>
      </c>
      <c r="R651" t="s">
        <v>14162</v>
      </c>
      <c r="S651" t="s">
        <v>14163</v>
      </c>
      <c r="T651" t="s">
        <v>14164</v>
      </c>
      <c r="U651" t="s">
        <v>14165</v>
      </c>
      <c r="V651" t="s">
        <v>14166</v>
      </c>
      <c r="W651" t="s">
        <v>14167</v>
      </c>
      <c r="X651" t="s">
        <v>14168</v>
      </c>
      <c r="Y651" t="s">
        <v>14169</v>
      </c>
    </row>
    <row r="652" spans="1:25" x14ac:dyDescent="0.3">
      <c r="A652">
        <v>32550</v>
      </c>
      <c r="B652" t="s">
        <v>14170</v>
      </c>
      <c r="C652" t="s">
        <v>14171</v>
      </c>
      <c r="D652" t="s">
        <v>14172</v>
      </c>
      <c r="E652" t="s">
        <v>14173</v>
      </c>
      <c r="F652" t="s">
        <v>14174</v>
      </c>
      <c r="G652" t="s">
        <v>14175</v>
      </c>
      <c r="H652" t="s">
        <v>14176</v>
      </c>
      <c r="I652" t="s">
        <v>14177</v>
      </c>
      <c r="J652" t="s">
        <v>14178</v>
      </c>
      <c r="K652" t="s">
        <v>14179</v>
      </c>
      <c r="L652" t="s">
        <v>14180</v>
      </c>
      <c r="M652" t="s">
        <v>14181</v>
      </c>
      <c r="N652" t="s">
        <v>14182</v>
      </c>
      <c r="O652" t="s">
        <v>14183</v>
      </c>
      <c r="P652">
        <f>-572.388999304465 -19.0574384788183 -250.65479775616</f>
        <v>-842.10123553944322</v>
      </c>
      <c r="Q652" t="s">
        <v>14184</v>
      </c>
      <c r="R652" t="s">
        <v>14185</v>
      </c>
      <c r="S652" t="s">
        <v>14186</v>
      </c>
      <c r="T652" t="s">
        <v>14187</v>
      </c>
      <c r="U652" t="s">
        <v>14188</v>
      </c>
      <c r="V652" t="s">
        <v>14189</v>
      </c>
      <c r="W652" t="s">
        <v>14190</v>
      </c>
      <c r="X652" t="s">
        <v>14191</v>
      </c>
      <c r="Y652" t="s">
        <v>14192</v>
      </c>
    </row>
    <row r="653" spans="1:25" x14ac:dyDescent="0.3">
      <c r="A653">
        <v>32600</v>
      </c>
      <c r="B653" t="s">
        <v>14193</v>
      </c>
      <c r="C653" t="s">
        <v>14194</v>
      </c>
      <c r="D653" t="s">
        <v>14195</v>
      </c>
      <c r="E653" t="s">
        <v>14196</v>
      </c>
      <c r="F653" t="s">
        <v>14197</v>
      </c>
      <c r="G653" t="s">
        <v>14198</v>
      </c>
      <c r="H653" t="s">
        <v>14199</v>
      </c>
      <c r="I653" t="s">
        <v>14200</v>
      </c>
      <c r="J653" t="s">
        <v>14201</v>
      </c>
      <c r="K653" t="s">
        <v>14202</v>
      </c>
      <c r="L653" t="s">
        <v>14203</v>
      </c>
      <c r="M653" t="s">
        <v>14204</v>
      </c>
      <c r="N653" t="s">
        <v>14205</v>
      </c>
      <c r="O653" t="s">
        <v>14206</v>
      </c>
      <c r="P653">
        <f>-572.764876129186 -18.5356402552077 -251.156933040643</f>
        <v>-842.45744942503666</v>
      </c>
      <c r="Q653" t="s">
        <v>14207</v>
      </c>
      <c r="R653" t="s">
        <v>14208</v>
      </c>
      <c r="S653" t="s">
        <v>14209</v>
      </c>
      <c r="T653" t="s">
        <v>14210</v>
      </c>
      <c r="U653" t="s">
        <v>14211</v>
      </c>
      <c r="V653" t="s">
        <v>14212</v>
      </c>
      <c r="W653" t="s">
        <v>14213</v>
      </c>
      <c r="X653" t="s">
        <v>14214</v>
      </c>
      <c r="Y653" t="s">
        <v>14215</v>
      </c>
    </row>
    <row r="654" spans="1:25" x14ac:dyDescent="0.3">
      <c r="A654">
        <v>32650</v>
      </c>
      <c r="B654" t="s">
        <v>14216</v>
      </c>
      <c r="C654" t="s">
        <v>14217</v>
      </c>
      <c r="D654" t="s">
        <v>14218</v>
      </c>
      <c r="E654" t="s">
        <v>14219</v>
      </c>
      <c r="F654" t="s">
        <v>14220</v>
      </c>
      <c r="G654" t="s">
        <v>14221</v>
      </c>
      <c r="H654" t="s">
        <v>14222</v>
      </c>
      <c r="I654" t="s">
        <v>14223</v>
      </c>
      <c r="J654" t="s">
        <v>14224</v>
      </c>
      <c r="K654" t="s">
        <v>14225</v>
      </c>
      <c r="L654" t="s">
        <v>14226</v>
      </c>
      <c r="M654" t="s">
        <v>14227</v>
      </c>
      <c r="N654" t="s">
        <v>14228</v>
      </c>
      <c r="O654" t="s">
        <v>14229</v>
      </c>
      <c r="P654">
        <f>-573.899301480433 -18.0494592055852 -251.697793273125</f>
        <v>-843.64655395914315</v>
      </c>
      <c r="Q654" t="s">
        <v>14230</v>
      </c>
      <c r="R654" t="s">
        <v>14231</v>
      </c>
      <c r="S654" t="s">
        <v>14232</v>
      </c>
      <c r="T654" t="s">
        <v>14233</v>
      </c>
      <c r="U654" t="s">
        <v>14234</v>
      </c>
      <c r="V654" t="s">
        <v>14235</v>
      </c>
      <c r="W654" t="s">
        <v>14236</v>
      </c>
      <c r="X654" t="s">
        <v>14237</v>
      </c>
      <c r="Y654" t="s">
        <v>14238</v>
      </c>
    </row>
    <row r="655" spans="1:25" x14ac:dyDescent="0.3">
      <c r="A655">
        <v>32700</v>
      </c>
      <c r="B655" t="s">
        <v>14239</v>
      </c>
      <c r="C655" t="s">
        <v>14240</v>
      </c>
      <c r="D655" t="s">
        <v>14241</v>
      </c>
      <c r="E655" t="s">
        <v>14242</v>
      </c>
      <c r="F655" t="s">
        <v>14243</v>
      </c>
      <c r="G655" t="s">
        <v>14244</v>
      </c>
      <c r="H655" t="s">
        <v>14245</v>
      </c>
      <c r="I655" t="s">
        <v>14246</v>
      </c>
      <c r="J655" t="s">
        <v>14247</v>
      </c>
      <c r="K655" t="s">
        <v>14248</v>
      </c>
      <c r="L655" t="s">
        <v>14249</v>
      </c>
      <c r="M655" t="s">
        <v>14250</v>
      </c>
      <c r="N655" t="s">
        <v>14251</v>
      </c>
      <c r="O655" t="s">
        <v>14252</v>
      </c>
      <c r="P655">
        <f>-574.588982144804 -17.5787823047415 -251.732346310252</f>
        <v>-843.9001107597976</v>
      </c>
      <c r="Q655" t="s">
        <v>14253</v>
      </c>
      <c r="R655" t="s">
        <v>14254</v>
      </c>
      <c r="S655" t="s">
        <v>14255</v>
      </c>
      <c r="T655" t="s">
        <v>14256</v>
      </c>
      <c r="U655" t="s">
        <v>14257</v>
      </c>
      <c r="V655" t="s">
        <v>14258</v>
      </c>
      <c r="W655" t="s">
        <v>14259</v>
      </c>
      <c r="X655" t="s">
        <v>14260</v>
      </c>
      <c r="Y655" t="s">
        <v>14261</v>
      </c>
    </row>
    <row r="656" spans="1:25" x14ac:dyDescent="0.3">
      <c r="A656">
        <v>32750</v>
      </c>
      <c r="B656" t="s">
        <v>14262</v>
      </c>
      <c r="C656" t="s">
        <v>14263</v>
      </c>
      <c r="D656" t="s">
        <v>14264</v>
      </c>
      <c r="E656" t="s">
        <v>14265</v>
      </c>
      <c r="F656" t="s">
        <v>14266</v>
      </c>
      <c r="G656" t="s">
        <v>14267</v>
      </c>
      <c r="H656" t="s">
        <v>14268</v>
      </c>
      <c r="I656" t="s">
        <v>14269</v>
      </c>
      <c r="J656" t="s">
        <v>14270</v>
      </c>
      <c r="K656" t="s">
        <v>14271</v>
      </c>
      <c r="L656" t="s">
        <v>14272</v>
      </c>
      <c r="M656" t="s">
        <v>14273</v>
      </c>
      <c r="N656" t="s">
        <v>14274</v>
      </c>
      <c r="O656" t="s">
        <v>14275</v>
      </c>
      <c r="P656">
        <f>-576.000818618711 -16.7945918142311 -251.630070180939</f>
        <v>-844.42548061388118</v>
      </c>
      <c r="Q656" t="s">
        <v>14276</v>
      </c>
      <c r="R656" t="s">
        <v>14277</v>
      </c>
      <c r="S656" t="s">
        <v>14278</v>
      </c>
      <c r="T656" t="s">
        <v>14279</v>
      </c>
      <c r="U656" t="s">
        <v>14280</v>
      </c>
      <c r="V656" t="s">
        <v>14281</v>
      </c>
      <c r="W656" t="s">
        <v>14282</v>
      </c>
      <c r="X656" t="s">
        <v>14283</v>
      </c>
      <c r="Y656" t="s">
        <v>14284</v>
      </c>
    </row>
    <row r="657" spans="1:25" x14ac:dyDescent="0.3">
      <c r="A657">
        <v>32800</v>
      </c>
      <c r="B657" t="s">
        <v>14285</v>
      </c>
      <c r="C657" t="s">
        <v>14286</v>
      </c>
      <c r="D657" t="s">
        <v>14287</v>
      </c>
      <c r="E657" t="s">
        <v>14288</v>
      </c>
      <c r="F657" t="s">
        <v>14289</v>
      </c>
      <c r="G657" t="s">
        <v>14290</v>
      </c>
      <c r="H657" t="s">
        <v>14291</v>
      </c>
      <c r="I657" t="s">
        <v>14292</v>
      </c>
      <c r="J657" t="s">
        <v>14293</v>
      </c>
      <c r="K657" t="s">
        <v>14294</v>
      </c>
      <c r="L657" t="s">
        <v>14295</v>
      </c>
      <c r="M657" t="s">
        <v>14296</v>
      </c>
      <c r="N657" t="s">
        <v>14297</v>
      </c>
      <c r="O657" t="s">
        <v>14298</v>
      </c>
      <c r="P657">
        <f>-576.83839357879 -16.5807311233705 -251.797848466971</f>
        <v>-845.21697316913151</v>
      </c>
      <c r="Q657" t="s">
        <v>14299</v>
      </c>
      <c r="R657" t="s">
        <v>14300</v>
      </c>
      <c r="S657" t="s">
        <v>14301</v>
      </c>
      <c r="T657" t="s">
        <v>14302</v>
      </c>
      <c r="U657" t="s">
        <v>14303</v>
      </c>
      <c r="V657" t="s">
        <v>14304</v>
      </c>
      <c r="W657" t="s">
        <v>14305</v>
      </c>
      <c r="X657" t="s">
        <v>14306</v>
      </c>
      <c r="Y657" t="s">
        <v>14307</v>
      </c>
    </row>
    <row r="658" spans="1:25" x14ac:dyDescent="0.3">
      <c r="A658">
        <v>32850</v>
      </c>
      <c r="B658" t="s">
        <v>14308</v>
      </c>
      <c r="C658" t="s">
        <v>14309</v>
      </c>
      <c r="D658" t="s">
        <v>14310</v>
      </c>
      <c r="E658" t="s">
        <v>14311</v>
      </c>
      <c r="F658" t="s">
        <v>14312</v>
      </c>
      <c r="G658" t="s">
        <v>14313</v>
      </c>
      <c r="H658" t="s">
        <v>14314</v>
      </c>
      <c r="I658" t="s">
        <v>14315</v>
      </c>
      <c r="J658" t="s">
        <v>14316</v>
      </c>
      <c r="K658" t="s">
        <v>14317</v>
      </c>
      <c r="L658" t="s">
        <v>14318</v>
      </c>
      <c r="M658" t="s">
        <v>14319</v>
      </c>
      <c r="N658" t="s">
        <v>14320</v>
      </c>
      <c r="O658" t="s">
        <v>14321</v>
      </c>
      <c r="P658">
        <f>-578.042956384713 -16.2161439043798 -252.450094737344</f>
        <v>-846.70919502643676</v>
      </c>
      <c r="Q658" t="s">
        <v>14322</v>
      </c>
      <c r="R658" t="s">
        <v>14323</v>
      </c>
      <c r="S658" t="s">
        <v>14324</v>
      </c>
      <c r="T658" t="s">
        <v>14325</v>
      </c>
      <c r="U658" t="s">
        <v>14326</v>
      </c>
      <c r="V658" t="s">
        <v>14327</v>
      </c>
      <c r="W658" t="s">
        <v>14328</v>
      </c>
      <c r="X658" t="s">
        <v>14329</v>
      </c>
      <c r="Y658" t="s">
        <v>14330</v>
      </c>
    </row>
    <row r="659" spans="1:25" x14ac:dyDescent="0.3">
      <c r="A659">
        <v>32900</v>
      </c>
      <c r="B659" t="s">
        <v>14331</v>
      </c>
      <c r="C659" t="s">
        <v>14332</v>
      </c>
      <c r="D659" t="s">
        <v>14333</v>
      </c>
      <c r="E659" t="s">
        <v>14334</v>
      </c>
      <c r="F659" t="s">
        <v>14335</v>
      </c>
      <c r="G659" t="s">
        <v>14336</v>
      </c>
      <c r="H659" t="s">
        <v>14337</v>
      </c>
      <c r="I659" t="s">
        <v>14338</v>
      </c>
      <c r="J659" t="s">
        <v>14339</v>
      </c>
      <c r="K659" t="s">
        <v>14340</v>
      </c>
      <c r="L659" t="s">
        <v>14341</v>
      </c>
      <c r="M659" t="s">
        <v>14342</v>
      </c>
      <c r="N659" t="s">
        <v>14343</v>
      </c>
      <c r="O659" t="s">
        <v>14344</v>
      </c>
      <c r="P659">
        <f>-578.414511179647 -16.4373286344542 -253.245072060031</f>
        <v>-848.09691187413216</v>
      </c>
      <c r="Q659" t="s">
        <v>14345</v>
      </c>
      <c r="R659" t="s">
        <v>14346</v>
      </c>
      <c r="S659" t="s">
        <v>14347</v>
      </c>
      <c r="T659" t="s">
        <v>14348</v>
      </c>
      <c r="U659" t="s">
        <v>14349</v>
      </c>
      <c r="V659" t="s">
        <v>14350</v>
      </c>
      <c r="W659" t="s">
        <v>14351</v>
      </c>
      <c r="X659" t="s">
        <v>14352</v>
      </c>
      <c r="Y659" t="s">
        <v>14353</v>
      </c>
    </row>
    <row r="660" spans="1:25" x14ac:dyDescent="0.3">
      <c r="A660">
        <v>32950</v>
      </c>
      <c r="B660" t="s">
        <v>14354</v>
      </c>
      <c r="C660" t="s">
        <v>14355</v>
      </c>
      <c r="D660" t="s">
        <v>14356</v>
      </c>
      <c r="E660" t="s">
        <v>14357</v>
      </c>
      <c r="F660" t="s">
        <v>14358</v>
      </c>
      <c r="G660" t="s">
        <v>14359</v>
      </c>
      <c r="H660" t="s">
        <v>14360</v>
      </c>
      <c r="I660" t="s">
        <v>14361</v>
      </c>
      <c r="J660" t="s">
        <v>14362</v>
      </c>
      <c r="K660" t="s">
        <v>14363</v>
      </c>
      <c r="L660" t="s">
        <v>14364</v>
      </c>
      <c r="M660" t="s">
        <v>14365</v>
      </c>
      <c r="N660" t="s">
        <v>14366</v>
      </c>
      <c r="O660" t="s">
        <v>14367</v>
      </c>
      <c r="P660">
        <f>-578.370201891482 -16.5704687346183 -253.572159591565</f>
        <v>-848.51283021766528</v>
      </c>
      <c r="Q660" t="s">
        <v>14368</v>
      </c>
      <c r="R660" t="s">
        <v>14369</v>
      </c>
      <c r="S660" t="s">
        <v>14370</v>
      </c>
      <c r="T660" t="s">
        <v>14371</v>
      </c>
      <c r="U660" t="s">
        <v>14372</v>
      </c>
      <c r="V660" t="s">
        <v>14373</v>
      </c>
      <c r="W660" t="s">
        <v>14374</v>
      </c>
      <c r="X660" t="s">
        <v>14375</v>
      </c>
      <c r="Y660" t="s">
        <v>14376</v>
      </c>
    </row>
    <row r="661" spans="1:25" x14ac:dyDescent="0.3">
      <c r="A661">
        <v>33000</v>
      </c>
      <c r="B661" t="s">
        <v>14377</v>
      </c>
      <c r="C661" t="s">
        <v>14378</v>
      </c>
      <c r="D661" t="s">
        <v>14379</v>
      </c>
      <c r="E661" t="s">
        <v>14380</v>
      </c>
      <c r="F661" t="s">
        <v>14381</v>
      </c>
      <c r="G661" t="s">
        <v>14382</v>
      </c>
      <c r="H661" t="s">
        <v>14383</v>
      </c>
      <c r="I661" t="s">
        <v>14384</v>
      </c>
      <c r="J661" t="s">
        <v>14385</v>
      </c>
      <c r="K661" t="s">
        <v>14386</v>
      </c>
      <c r="L661" t="s">
        <v>14387</v>
      </c>
      <c r="M661" t="s">
        <v>14388</v>
      </c>
      <c r="N661" t="s">
        <v>14389</v>
      </c>
      <c r="O661" t="s">
        <v>14390</v>
      </c>
      <c r="P661">
        <f>-577.827077047081 -16.8840286975417 -254.106907114123</f>
        <v>-848.81801285874576</v>
      </c>
      <c r="Q661" t="s">
        <v>14391</v>
      </c>
      <c r="R661" t="s">
        <v>14392</v>
      </c>
      <c r="S661" t="s">
        <v>14393</v>
      </c>
      <c r="T661" t="s">
        <v>14394</v>
      </c>
      <c r="U661" t="s">
        <v>14395</v>
      </c>
      <c r="V661" t="s">
        <v>14396</v>
      </c>
      <c r="W661" t="s">
        <v>14397</v>
      </c>
      <c r="X661" t="s">
        <v>14398</v>
      </c>
      <c r="Y661" t="s">
        <v>14399</v>
      </c>
    </row>
    <row r="662" spans="1:25" x14ac:dyDescent="0.3">
      <c r="A662">
        <v>33050</v>
      </c>
      <c r="B662" t="s">
        <v>14400</v>
      </c>
      <c r="C662" t="s">
        <v>14401</v>
      </c>
      <c r="D662" t="s">
        <v>14402</v>
      </c>
      <c r="E662" t="s">
        <v>14403</v>
      </c>
      <c r="F662" t="s">
        <v>14404</v>
      </c>
      <c r="G662" t="s">
        <v>14405</v>
      </c>
      <c r="H662" t="s">
        <v>14406</v>
      </c>
      <c r="I662" t="s">
        <v>14407</v>
      </c>
      <c r="J662" t="s">
        <v>14408</v>
      </c>
      <c r="K662" t="s">
        <v>14409</v>
      </c>
      <c r="L662" t="s">
        <v>14410</v>
      </c>
      <c r="M662" t="s">
        <v>14411</v>
      </c>
      <c r="N662" t="s">
        <v>14412</v>
      </c>
      <c r="O662" t="s">
        <v>14413</v>
      </c>
      <c r="P662">
        <f>-577.443543178754 -17.1613441142833 -254.443916710701</f>
        <v>-849.04880400373827</v>
      </c>
      <c r="Q662" t="s">
        <v>14414</v>
      </c>
      <c r="R662" t="s">
        <v>14415</v>
      </c>
      <c r="S662" t="s">
        <v>14416</v>
      </c>
      <c r="T662" t="s">
        <v>14417</v>
      </c>
      <c r="U662" t="s">
        <v>14418</v>
      </c>
      <c r="V662" t="s">
        <v>14419</v>
      </c>
      <c r="W662" t="s">
        <v>14420</v>
      </c>
      <c r="X662" t="s">
        <v>14421</v>
      </c>
      <c r="Y662" t="s">
        <v>14422</v>
      </c>
    </row>
    <row r="663" spans="1:25" x14ac:dyDescent="0.3">
      <c r="A663">
        <v>33100</v>
      </c>
      <c r="B663" t="s">
        <v>14423</v>
      </c>
      <c r="C663" t="s">
        <v>14424</v>
      </c>
      <c r="D663" t="s">
        <v>14425</v>
      </c>
      <c r="E663" t="s">
        <v>14426</v>
      </c>
      <c r="F663" t="s">
        <v>14427</v>
      </c>
      <c r="G663" t="s">
        <v>14428</v>
      </c>
      <c r="H663" t="s">
        <v>14429</v>
      </c>
      <c r="I663" t="s">
        <v>14430</v>
      </c>
      <c r="J663" t="s">
        <v>14431</v>
      </c>
      <c r="K663" t="s">
        <v>14432</v>
      </c>
      <c r="L663" t="s">
        <v>14433</v>
      </c>
      <c r="M663" t="s">
        <v>14434</v>
      </c>
      <c r="N663" t="s">
        <v>14435</v>
      </c>
      <c r="O663" t="s">
        <v>14436</v>
      </c>
      <c r="P663">
        <f>-576.813139445021 -17.5326656078933 -254.8418726345</f>
        <v>-849.18767768741418</v>
      </c>
      <c r="Q663" t="s">
        <v>14437</v>
      </c>
      <c r="R663" t="s">
        <v>14438</v>
      </c>
      <c r="S663" t="s">
        <v>14439</v>
      </c>
      <c r="T663" t="s">
        <v>14440</v>
      </c>
      <c r="U663" t="s">
        <v>14441</v>
      </c>
      <c r="V663" t="s">
        <v>14442</v>
      </c>
      <c r="W663" t="s">
        <v>14443</v>
      </c>
      <c r="X663" t="s">
        <v>14444</v>
      </c>
      <c r="Y663" t="s">
        <v>14445</v>
      </c>
    </row>
    <row r="664" spans="1:25" x14ac:dyDescent="0.3">
      <c r="A664">
        <v>33150</v>
      </c>
      <c r="B664" t="s">
        <v>14446</v>
      </c>
      <c r="C664" t="s">
        <v>14447</v>
      </c>
      <c r="D664" t="s">
        <v>14448</v>
      </c>
      <c r="E664" t="s">
        <v>14449</v>
      </c>
      <c r="F664" t="s">
        <v>14450</v>
      </c>
      <c r="G664" t="s">
        <v>14451</v>
      </c>
      <c r="H664" t="s">
        <v>14452</v>
      </c>
      <c r="I664" t="s">
        <v>14453</v>
      </c>
      <c r="J664" t="s">
        <v>14454</v>
      </c>
      <c r="K664" t="s">
        <v>14455</v>
      </c>
      <c r="L664" t="s">
        <v>14456</v>
      </c>
      <c r="M664" t="s">
        <v>14457</v>
      </c>
      <c r="N664" t="s">
        <v>14458</v>
      </c>
      <c r="O664" t="s">
        <v>14459</v>
      </c>
      <c r="P664">
        <f>-575.368165742536 -18.7172249672151 -255.656768154779</f>
        <v>-849.7421588645301</v>
      </c>
      <c r="Q664" t="s">
        <v>14460</v>
      </c>
      <c r="R664" t="s">
        <v>14461</v>
      </c>
      <c r="S664" t="s">
        <v>14462</v>
      </c>
      <c r="T664" t="s">
        <v>14463</v>
      </c>
      <c r="U664" t="s">
        <v>14464</v>
      </c>
      <c r="V664" t="s">
        <v>14465</v>
      </c>
      <c r="W664" t="s">
        <v>14466</v>
      </c>
      <c r="X664" t="s">
        <v>14467</v>
      </c>
      <c r="Y664" t="s">
        <v>14468</v>
      </c>
    </row>
    <row r="665" spans="1:25" x14ac:dyDescent="0.3">
      <c r="A665">
        <v>33200</v>
      </c>
      <c r="B665" t="s">
        <v>14469</v>
      </c>
      <c r="C665" t="s">
        <v>14470</v>
      </c>
      <c r="D665" t="s">
        <v>14471</v>
      </c>
      <c r="E665" t="s">
        <v>14472</v>
      </c>
      <c r="F665" t="s">
        <v>14473</v>
      </c>
      <c r="G665" t="s">
        <v>14474</v>
      </c>
      <c r="H665" t="s">
        <v>14475</v>
      </c>
      <c r="I665" t="s">
        <v>14476</v>
      </c>
      <c r="J665" t="s">
        <v>14477</v>
      </c>
      <c r="K665" t="s">
        <v>14478</v>
      </c>
      <c r="L665" t="s">
        <v>14479</v>
      </c>
      <c r="M665" t="s">
        <v>14480</v>
      </c>
      <c r="N665" t="s">
        <v>14481</v>
      </c>
      <c r="O665" t="s">
        <v>14482</v>
      </c>
      <c r="P665">
        <f>-574.607639873116 -18.9747320838328 -255.986419191025</f>
        <v>-849.5687911479738</v>
      </c>
      <c r="Q665" t="s">
        <v>14483</v>
      </c>
      <c r="R665" t="s">
        <v>14484</v>
      </c>
      <c r="S665" t="s">
        <v>14485</v>
      </c>
      <c r="T665" t="s">
        <v>14486</v>
      </c>
      <c r="U665" t="s">
        <v>14487</v>
      </c>
      <c r="V665" t="s">
        <v>14488</v>
      </c>
      <c r="W665" t="s">
        <v>14489</v>
      </c>
      <c r="X665" t="s">
        <v>14490</v>
      </c>
      <c r="Y665" t="s">
        <v>14491</v>
      </c>
    </row>
    <row r="666" spans="1:25" x14ac:dyDescent="0.3">
      <c r="A666">
        <v>33250</v>
      </c>
      <c r="B666" t="s">
        <v>14492</v>
      </c>
      <c r="C666" t="s">
        <v>14493</v>
      </c>
      <c r="D666" t="s">
        <v>14494</v>
      </c>
      <c r="E666" t="s">
        <v>14495</v>
      </c>
      <c r="F666" t="s">
        <v>14496</v>
      </c>
      <c r="G666" t="s">
        <v>14497</v>
      </c>
      <c r="H666" t="s">
        <v>14498</v>
      </c>
      <c r="I666" t="s">
        <v>14499</v>
      </c>
      <c r="J666" t="s">
        <v>14500</v>
      </c>
      <c r="K666" t="s">
        <v>14501</v>
      </c>
      <c r="L666" t="s">
        <v>14502</v>
      </c>
      <c r="M666" t="s">
        <v>14503</v>
      </c>
      <c r="N666" t="s">
        <v>14504</v>
      </c>
      <c r="O666" t="s">
        <v>14505</v>
      </c>
      <c r="P666">
        <f>-573.666615487666 -18.9688652870516 -256.217011070375</f>
        <v>-848.85249184509257</v>
      </c>
      <c r="Q666" t="s">
        <v>14506</v>
      </c>
      <c r="R666" t="s">
        <v>14507</v>
      </c>
      <c r="S666" t="s">
        <v>14508</v>
      </c>
      <c r="T666" t="s">
        <v>14509</v>
      </c>
      <c r="U666" t="s">
        <v>14510</v>
      </c>
      <c r="V666" t="s">
        <v>14511</v>
      </c>
      <c r="W666" t="s">
        <v>14512</v>
      </c>
      <c r="X666" t="s">
        <v>14513</v>
      </c>
      <c r="Y666" t="s">
        <v>14514</v>
      </c>
    </row>
    <row r="667" spans="1:25" x14ac:dyDescent="0.3">
      <c r="A667">
        <v>33300</v>
      </c>
      <c r="B667" t="s">
        <v>14515</v>
      </c>
      <c r="C667" t="s">
        <v>14516</v>
      </c>
      <c r="D667" t="s">
        <v>14517</v>
      </c>
      <c r="E667" t="s">
        <v>14518</v>
      </c>
      <c r="F667" t="s">
        <v>14519</v>
      </c>
      <c r="G667" t="s">
        <v>14520</v>
      </c>
      <c r="H667" t="s">
        <v>14521</v>
      </c>
      <c r="I667" t="s">
        <v>14522</v>
      </c>
      <c r="J667" t="s">
        <v>14523</v>
      </c>
      <c r="K667" t="s">
        <v>14524</v>
      </c>
      <c r="L667" t="s">
        <v>14525</v>
      </c>
      <c r="M667" t="s">
        <v>14526</v>
      </c>
      <c r="N667" t="s">
        <v>14527</v>
      </c>
      <c r="O667" t="s">
        <v>14528</v>
      </c>
      <c r="P667">
        <f>-573.739584983386 -18.9790423904071 -256.133939868416</f>
        <v>-848.85256724220903</v>
      </c>
      <c r="Q667" t="s">
        <v>14529</v>
      </c>
      <c r="R667" t="s">
        <v>14530</v>
      </c>
      <c r="S667" t="s">
        <v>14531</v>
      </c>
      <c r="T667" t="s">
        <v>14532</v>
      </c>
      <c r="U667" t="s">
        <v>14533</v>
      </c>
      <c r="V667" t="s">
        <v>14534</v>
      </c>
      <c r="W667" t="s">
        <v>14535</v>
      </c>
      <c r="X667" t="s">
        <v>14536</v>
      </c>
      <c r="Y667" t="s">
        <v>14537</v>
      </c>
    </row>
    <row r="668" spans="1:25" x14ac:dyDescent="0.3">
      <c r="A668">
        <v>33350</v>
      </c>
      <c r="B668" t="s">
        <v>14538</v>
      </c>
      <c r="C668" t="s">
        <v>14539</v>
      </c>
      <c r="D668" t="s">
        <v>14540</v>
      </c>
      <c r="E668" t="s">
        <v>14541</v>
      </c>
      <c r="F668" t="s">
        <v>14542</v>
      </c>
      <c r="G668" t="s">
        <v>14543</v>
      </c>
      <c r="H668" t="s">
        <v>14544</v>
      </c>
      <c r="I668" t="s">
        <v>14545</v>
      </c>
      <c r="J668" t="s">
        <v>14546</v>
      </c>
      <c r="K668" t="s">
        <v>14547</v>
      </c>
      <c r="L668" t="s">
        <v>14548</v>
      </c>
      <c r="M668" t="s">
        <v>14549</v>
      </c>
      <c r="N668" t="s">
        <v>14550</v>
      </c>
      <c r="O668" t="s">
        <v>14551</v>
      </c>
      <c r="P668">
        <f>-573.858042081646 -19.0815420655845 -255.761610232037</f>
        <v>-848.70119437926746</v>
      </c>
      <c r="Q668" t="s">
        <v>14552</v>
      </c>
      <c r="R668" t="s">
        <v>14553</v>
      </c>
      <c r="S668" t="s">
        <v>14554</v>
      </c>
      <c r="T668" t="s">
        <v>14555</v>
      </c>
      <c r="U668" t="s">
        <v>14556</v>
      </c>
      <c r="V668" t="s">
        <v>14557</v>
      </c>
      <c r="W668" t="s">
        <v>14558</v>
      </c>
      <c r="X668" t="s">
        <v>14559</v>
      </c>
      <c r="Y668" t="s">
        <v>14560</v>
      </c>
    </row>
    <row r="669" spans="1:25" x14ac:dyDescent="0.3">
      <c r="A669">
        <v>33400</v>
      </c>
      <c r="B669" t="s">
        <v>14561</v>
      </c>
      <c r="C669" t="s">
        <v>14562</v>
      </c>
      <c r="D669" t="s">
        <v>14563</v>
      </c>
      <c r="E669" t="s">
        <v>14564</v>
      </c>
      <c r="F669" t="s">
        <v>14565</v>
      </c>
      <c r="G669" t="s">
        <v>14566</v>
      </c>
      <c r="H669" t="s">
        <v>14567</v>
      </c>
      <c r="I669" t="s">
        <v>14568</v>
      </c>
      <c r="J669" t="s">
        <v>14569</v>
      </c>
      <c r="K669" t="s">
        <v>14570</v>
      </c>
      <c r="L669" t="s">
        <v>14571</v>
      </c>
      <c r="M669" t="s">
        <v>14572</v>
      </c>
      <c r="N669" t="s">
        <v>14573</v>
      </c>
      <c r="O669" t="s">
        <v>14574</v>
      </c>
      <c r="P669">
        <f>-573.57210023125 -19.0206655111172 -255.542165489431</f>
        <v>-848.13493123179819</v>
      </c>
      <c r="Q669" t="s">
        <v>14575</v>
      </c>
      <c r="R669" t="s">
        <v>14576</v>
      </c>
      <c r="S669" t="s">
        <v>14577</v>
      </c>
      <c r="T669" t="s">
        <v>14578</v>
      </c>
      <c r="U669" t="s">
        <v>14579</v>
      </c>
      <c r="V669" t="s">
        <v>14580</v>
      </c>
      <c r="W669" t="s">
        <v>14581</v>
      </c>
      <c r="X669" t="s">
        <v>14582</v>
      </c>
      <c r="Y669" t="s">
        <v>14583</v>
      </c>
    </row>
    <row r="670" spans="1:25" x14ac:dyDescent="0.3">
      <c r="A670">
        <v>33450</v>
      </c>
      <c r="B670" t="s">
        <v>14584</v>
      </c>
      <c r="C670" t="s">
        <v>14585</v>
      </c>
      <c r="D670" t="s">
        <v>14586</v>
      </c>
      <c r="E670" t="s">
        <v>14587</v>
      </c>
      <c r="F670" t="s">
        <v>14588</v>
      </c>
      <c r="G670" t="s">
        <v>14589</v>
      </c>
      <c r="H670" t="s">
        <v>14590</v>
      </c>
      <c r="I670" t="s">
        <v>14591</v>
      </c>
      <c r="J670" t="s">
        <v>14592</v>
      </c>
      <c r="K670" t="s">
        <v>14593</v>
      </c>
      <c r="L670" t="s">
        <v>14594</v>
      </c>
      <c r="M670" t="s">
        <v>14595</v>
      </c>
      <c r="N670" t="s">
        <v>14596</v>
      </c>
      <c r="O670" t="s">
        <v>14597</v>
      </c>
      <c r="P670">
        <f>-572.158792862958 -18.6882454555928 -255.037020820899</f>
        <v>-845.88405913944973</v>
      </c>
      <c r="Q670" t="s">
        <v>14598</v>
      </c>
      <c r="R670" t="s">
        <v>14599</v>
      </c>
      <c r="S670" t="s">
        <v>14600</v>
      </c>
      <c r="T670" t="s">
        <v>14601</v>
      </c>
      <c r="U670" t="s">
        <v>14602</v>
      </c>
      <c r="V670" t="s">
        <v>14603</v>
      </c>
      <c r="W670" t="s">
        <v>14604</v>
      </c>
      <c r="X670" t="s">
        <v>14605</v>
      </c>
      <c r="Y670" t="s">
        <v>14606</v>
      </c>
    </row>
    <row r="671" spans="1:25" x14ac:dyDescent="0.3">
      <c r="A671">
        <v>33500</v>
      </c>
      <c r="B671" t="s">
        <v>14607</v>
      </c>
      <c r="C671" t="s">
        <v>14608</v>
      </c>
      <c r="D671" t="s">
        <v>14609</v>
      </c>
      <c r="E671" t="s">
        <v>14610</v>
      </c>
      <c r="F671" t="s">
        <v>14611</v>
      </c>
      <c r="G671" t="s">
        <v>14612</v>
      </c>
      <c r="H671" t="s">
        <v>14613</v>
      </c>
      <c r="I671" t="s">
        <v>14614</v>
      </c>
      <c r="J671" t="s">
        <v>14615</v>
      </c>
      <c r="K671" t="s">
        <v>14616</v>
      </c>
      <c r="L671" t="s">
        <v>14617</v>
      </c>
      <c r="M671" t="s">
        <v>14618</v>
      </c>
      <c r="N671" t="s">
        <v>14619</v>
      </c>
      <c r="O671" t="s">
        <v>14620</v>
      </c>
      <c r="P671">
        <f>-570.810541740645 -18.3343954004317 -254.719140332347</f>
        <v>-843.86407747342378</v>
      </c>
      <c r="Q671" t="s">
        <v>14621</v>
      </c>
      <c r="R671" t="s">
        <v>14622</v>
      </c>
      <c r="S671" t="s">
        <v>14623</v>
      </c>
      <c r="T671" t="s">
        <v>14624</v>
      </c>
      <c r="U671" t="s">
        <v>14625</v>
      </c>
      <c r="V671" t="s">
        <v>14626</v>
      </c>
      <c r="W671" t="s">
        <v>14627</v>
      </c>
      <c r="X671" t="s">
        <v>14628</v>
      </c>
      <c r="Y671" t="s">
        <v>14629</v>
      </c>
    </row>
    <row r="672" spans="1:25" x14ac:dyDescent="0.3">
      <c r="A672">
        <v>33550</v>
      </c>
      <c r="B672" t="s">
        <v>14630</v>
      </c>
      <c r="C672" t="s">
        <v>14631</v>
      </c>
      <c r="D672" t="s">
        <v>14632</v>
      </c>
      <c r="E672" t="s">
        <v>14633</v>
      </c>
      <c r="F672" t="s">
        <v>14634</v>
      </c>
      <c r="G672" t="s">
        <v>14635</v>
      </c>
      <c r="H672" t="s">
        <v>14636</v>
      </c>
      <c r="I672" t="s">
        <v>14637</v>
      </c>
      <c r="J672" t="s">
        <v>14638</v>
      </c>
      <c r="K672" t="s">
        <v>14639</v>
      </c>
      <c r="L672" t="s">
        <v>14640</v>
      </c>
      <c r="M672" t="s">
        <v>14641</v>
      </c>
      <c r="N672" t="s">
        <v>14642</v>
      </c>
      <c r="O672" t="s">
        <v>14643</v>
      </c>
      <c r="P672">
        <f>-568.051217749281 -17.9595032095353 -254.041895210176</f>
        <v>-840.05261616899236</v>
      </c>
      <c r="Q672" t="s">
        <v>14644</v>
      </c>
      <c r="R672" t="s">
        <v>14645</v>
      </c>
      <c r="S672" t="s">
        <v>14646</v>
      </c>
      <c r="T672" t="s">
        <v>14647</v>
      </c>
      <c r="U672" t="s">
        <v>14648</v>
      </c>
      <c r="V672" t="s">
        <v>14649</v>
      </c>
      <c r="W672" t="s">
        <v>14650</v>
      </c>
      <c r="X672" t="s">
        <v>14651</v>
      </c>
      <c r="Y672" t="s">
        <v>14652</v>
      </c>
    </row>
    <row r="673" spans="1:25" x14ac:dyDescent="0.3">
      <c r="A673">
        <v>33600</v>
      </c>
      <c r="B673" t="s">
        <v>14653</v>
      </c>
      <c r="C673" t="s">
        <v>14654</v>
      </c>
      <c r="D673" t="s">
        <v>14655</v>
      </c>
      <c r="E673" t="s">
        <v>14656</v>
      </c>
      <c r="F673" t="s">
        <v>14657</v>
      </c>
      <c r="G673" t="s">
        <v>14658</v>
      </c>
      <c r="H673" t="s">
        <v>14659</v>
      </c>
      <c r="I673" t="s">
        <v>14660</v>
      </c>
      <c r="J673" t="s">
        <v>14661</v>
      </c>
      <c r="K673" t="s">
        <v>14662</v>
      </c>
      <c r="L673" t="s">
        <v>14663</v>
      </c>
      <c r="M673" t="s">
        <v>14664</v>
      </c>
      <c r="N673" t="s">
        <v>14665</v>
      </c>
      <c r="O673" t="s">
        <v>14666</v>
      </c>
      <c r="P673">
        <f>-566.835585177891 -17.9723768776355 -253.851425223337</f>
        <v>-838.65938727886351</v>
      </c>
      <c r="Q673" t="s">
        <v>14667</v>
      </c>
      <c r="R673" t="s">
        <v>14668</v>
      </c>
      <c r="S673" t="s">
        <v>14669</v>
      </c>
      <c r="T673" t="s">
        <v>14670</v>
      </c>
      <c r="U673" t="s">
        <v>14671</v>
      </c>
      <c r="V673" t="s">
        <v>14672</v>
      </c>
      <c r="W673" t="s">
        <v>14673</v>
      </c>
      <c r="X673" t="s">
        <v>14674</v>
      </c>
      <c r="Y673" t="s">
        <v>14675</v>
      </c>
    </row>
    <row r="674" spans="1:25" x14ac:dyDescent="0.3">
      <c r="A674">
        <v>33650</v>
      </c>
      <c r="B674" t="s">
        <v>14676</v>
      </c>
      <c r="C674" t="s">
        <v>14677</v>
      </c>
      <c r="D674" t="s">
        <v>14678</v>
      </c>
      <c r="E674" t="s">
        <v>14679</v>
      </c>
      <c r="F674" t="s">
        <v>14680</v>
      </c>
      <c r="G674" t="s">
        <v>14681</v>
      </c>
      <c r="H674" t="s">
        <v>14682</v>
      </c>
      <c r="I674" t="s">
        <v>14683</v>
      </c>
      <c r="J674" t="s">
        <v>14684</v>
      </c>
      <c r="K674" t="s">
        <v>14685</v>
      </c>
      <c r="L674" t="s">
        <v>14686</v>
      </c>
      <c r="M674" t="s">
        <v>14687</v>
      </c>
      <c r="N674" t="s">
        <v>14688</v>
      </c>
      <c r="O674" t="s">
        <v>14689</v>
      </c>
      <c r="P674">
        <f>-564.918824236885 -18.1345983546435 -253.725915888114</f>
        <v>-836.77933847964255</v>
      </c>
      <c r="Q674" t="s">
        <v>14690</v>
      </c>
      <c r="R674" t="s">
        <v>14691</v>
      </c>
      <c r="S674" t="s">
        <v>14692</v>
      </c>
      <c r="T674" t="s">
        <v>14693</v>
      </c>
      <c r="U674" t="s">
        <v>14694</v>
      </c>
      <c r="V674" t="s">
        <v>14695</v>
      </c>
      <c r="W674" t="s">
        <v>14696</v>
      </c>
      <c r="X674" t="s">
        <v>14697</v>
      </c>
      <c r="Y674" t="s">
        <v>14698</v>
      </c>
    </row>
    <row r="675" spans="1:25" x14ac:dyDescent="0.3">
      <c r="A675">
        <v>33700</v>
      </c>
      <c r="B675" t="s">
        <v>14699</v>
      </c>
      <c r="C675" t="s">
        <v>14700</v>
      </c>
      <c r="D675" t="s">
        <v>14701</v>
      </c>
      <c r="E675" t="s">
        <v>14702</v>
      </c>
      <c r="F675" t="s">
        <v>14703</v>
      </c>
      <c r="G675" t="s">
        <v>14704</v>
      </c>
      <c r="H675" t="s">
        <v>14705</v>
      </c>
      <c r="I675" t="s">
        <v>14706</v>
      </c>
      <c r="J675" t="s">
        <v>14707</v>
      </c>
      <c r="K675" t="s">
        <v>14708</v>
      </c>
      <c r="L675" t="s">
        <v>14709</v>
      </c>
      <c r="M675" t="s">
        <v>14710</v>
      </c>
      <c r="N675" t="s">
        <v>14711</v>
      </c>
      <c r="O675" t="s">
        <v>14712</v>
      </c>
      <c r="P675">
        <f>-564.099265956726 -18.2870745461466 -253.73030457048</f>
        <v>-836.11664507335263</v>
      </c>
      <c r="Q675" t="s">
        <v>14713</v>
      </c>
      <c r="R675" t="s">
        <v>14714</v>
      </c>
      <c r="S675" t="s">
        <v>14715</v>
      </c>
      <c r="T675" t="s">
        <v>14716</v>
      </c>
      <c r="U675" t="s">
        <v>14717</v>
      </c>
      <c r="V675" t="s">
        <v>14718</v>
      </c>
      <c r="W675" t="s">
        <v>14719</v>
      </c>
      <c r="X675" t="s">
        <v>14720</v>
      </c>
      <c r="Y675" t="s">
        <v>14721</v>
      </c>
    </row>
    <row r="676" spans="1:25" x14ac:dyDescent="0.3">
      <c r="A676">
        <v>33750</v>
      </c>
      <c r="B676" t="s">
        <v>14722</v>
      </c>
      <c r="C676" t="s">
        <v>14723</v>
      </c>
      <c r="D676" t="s">
        <v>14724</v>
      </c>
      <c r="E676" t="s">
        <v>14725</v>
      </c>
      <c r="F676" t="s">
        <v>14726</v>
      </c>
      <c r="G676" t="s">
        <v>14727</v>
      </c>
      <c r="H676" t="s">
        <v>14728</v>
      </c>
      <c r="I676" t="s">
        <v>14729</v>
      </c>
      <c r="J676" t="s">
        <v>14730</v>
      </c>
      <c r="K676" t="s">
        <v>14731</v>
      </c>
      <c r="L676" t="s">
        <v>14732</v>
      </c>
      <c r="M676" t="s">
        <v>14733</v>
      </c>
      <c r="N676" t="s">
        <v>14734</v>
      </c>
      <c r="O676" t="s">
        <v>14735</v>
      </c>
      <c r="P676">
        <f>-562.667562381854 -18.0915967626636 -253.968986529193</f>
        <v>-834.72814567371063</v>
      </c>
      <c r="Q676" t="s">
        <v>14736</v>
      </c>
      <c r="R676" t="s">
        <v>14737</v>
      </c>
      <c r="S676" t="s">
        <v>14738</v>
      </c>
      <c r="T676" t="s">
        <v>14739</v>
      </c>
      <c r="U676" t="s">
        <v>14740</v>
      </c>
      <c r="V676" t="s">
        <v>14741</v>
      </c>
      <c r="W676" t="s">
        <v>14742</v>
      </c>
      <c r="X676" t="s">
        <v>14743</v>
      </c>
      <c r="Y676" t="s">
        <v>14744</v>
      </c>
    </row>
    <row r="677" spans="1:25" x14ac:dyDescent="0.3">
      <c r="A677">
        <v>33800</v>
      </c>
      <c r="B677" t="s">
        <v>14745</v>
      </c>
      <c r="C677" t="s">
        <v>14746</v>
      </c>
      <c r="D677" t="s">
        <v>14747</v>
      </c>
      <c r="E677" t="s">
        <v>14748</v>
      </c>
      <c r="F677" t="s">
        <v>14749</v>
      </c>
      <c r="G677" t="s">
        <v>14750</v>
      </c>
      <c r="H677" t="s">
        <v>14751</v>
      </c>
      <c r="I677" t="s">
        <v>14752</v>
      </c>
      <c r="J677" t="s">
        <v>14753</v>
      </c>
      <c r="K677" t="s">
        <v>14754</v>
      </c>
      <c r="L677" t="s">
        <v>14755</v>
      </c>
      <c r="M677" t="s">
        <v>14756</v>
      </c>
      <c r="N677" t="s">
        <v>14757</v>
      </c>
      <c r="O677" t="s">
        <v>14758</v>
      </c>
      <c r="P677">
        <f>-562.091095138295 -18.052127587845 -254.23751009963</f>
        <v>-834.38073282577</v>
      </c>
      <c r="Q677" t="s">
        <v>14759</v>
      </c>
      <c r="R677" t="s">
        <v>14760</v>
      </c>
      <c r="S677" t="s">
        <v>14761</v>
      </c>
      <c r="T677" t="s">
        <v>14762</v>
      </c>
      <c r="U677" t="s">
        <v>14763</v>
      </c>
      <c r="V677" t="s">
        <v>14764</v>
      </c>
      <c r="W677" t="s">
        <v>14765</v>
      </c>
      <c r="X677" t="s">
        <v>14766</v>
      </c>
      <c r="Y677" t="s">
        <v>14767</v>
      </c>
    </row>
    <row r="678" spans="1:25" x14ac:dyDescent="0.3">
      <c r="A678">
        <v>33850</v>
      </c>
      <c r="B678" t="s">
        <v>14768</v>
      </c>
      <c r="C678" t="s">
        <v>14769</v>
      </c>
      <c r="D678" t="s">
        <v>14770</v>
      </c>
      <c r="E678" t="s">
        <v>14771</v>
      </c>
      <c r="F678" t="s">
        <v>14772</v>
      </c>
      <c r="G678" t="s">
        <v>14773</v>
      </c>
      <c r="H678" t="s">
        <v>14774</v>
      </c>
      <c r="I678" t="s">
        <v>14775</v>
      </c>
      <c r="J678" t="s">
        <v>14776</v>
      </c>
      <c r="K678" t="s">
        <v>14777</v>
      </c>
      <c r="L678" t="s">
        <v>14778</v>
      </c>
      <c r="M678" t="s">
        <v>14779</v>
      </c>
      <c r="N678" t="s">
        <v>14780</v>
      </c>
      <c r="O678" t="s">
        <v>14781</v>
      </c>
      <c r="P678">
        <f>-561.034286075712 -17.8373525426525 -254.810924438659</f>
        <v>-833.68256305702346</v>
      </c>
      <c r="Q678" t="s">
        <v>14782</v>
      </c>
      <c r="R678" t="s">
        <v>14783</v>
      </c>
      <c r="S678" t="s">
        <v>14784</v>
      </c>
      <c r="T678" t="s">
        <v>14785</v>
      </c>
      <c r="U678" t="s">
        <v>14786</v>
      </c>
      <c r="V678" t="s">
        <v>14787</v>
      </c>
      <c r="W678" t="s">
        <v>14788</v>
      </c>
      <c r="X678" t="s">
        <v>14789</v>
      </c>
      <c r="Y678" t="s">
        <v>14790</v>
      </c>
    </row>
    <row r="679" spans="1:25" x14ac:dyDescent="0.3">
      <c r="A679">
        <v>33900</v>
      </c>
      <c r="B679" t="s">
        <v>14791</v>
      </c>
      <c r="C679" t="s">
        <v>14792</v>
      </c>
      <c r="D679" t="s">
        <v>14793</v>
      </c>
      <c r="E679" t="s">
        <v>14794</v>
      </c>
      <c r="F679" t="s">
        <v>14795</v>
      </c>
      <c r="G679" t="s">
        <v>14796</v>
      </c>
      <c r="H679" t="s">
        <v>14797</v>
      </c>
      <c r="I679" t="s">
        <v>14798</v>
      </c>
      <c r="J679" t="s">
        <v>14799</v>
      </c>
      <c r="K679" t="s">
        <v>14800</v>
      </c>
      <c r="L679" t="s">
        <v>14801</v>
      </c>
      <c r="M679" t="s">
        <v>14802</v>
      </c>
      <c r="N679" t="s">
        <v>14803</v>
      </c>
      <c r="O679" t="s">
        <v>14804</v>
      </c>
      <c r="P679">
        <f>-560.010447103448 -17.4582629202266 -255.318532190938</f>
        <v>-832.78724221461255</v>
      </c>
      <c r="Q679" t="s">
        <v>14805</v>
      </c>
      <c r="R679" t="s">
        <v>14806</v>
      </c>
      <c r="S679" t="s">
        <v>14807</v>
      </c>
      <c r="T679" t="s">
        <v>14808</v>
      </c>
      <c r="U679" t="s">
        <v>14809</v>
      </c>
      <c r="V679" t="s">
        <v>14810</v>
      </c>
      <c r="W679" t="s">
        <v>14811</v>
      </c>
      <c r="X679" t="s">
        <v>14812</v>
      </c>
      <c r="Y679" t="s">
        <v>14813</v>
      </c>
    </row>
    <row r="680" spans="1:25" x14ac:dyDescent="0.3">
      <c r="A680">
        <v>33950</v>
      </c>
      <c r="B680" t="s">
        <v>14814</v>
      </c>
      <c r="C680" t="s">
        <v>14815</v>
      </c>
      <c r="D680" t="s">
        <v>14816</v>
      </c>
      <c r="E680" t="s">
        <v>14817</v>
      </c>
      <c r="F680" t="s">
        <v>14818</v>
      </c>
      <c r="G680" t="s">
        <v>14819</v>
      </c>
      <c r="H680" t="s">
        <v>14820</v>
      </c>
      <c r="I680" t="s">
        <v>14821</v>
      </c>
      <c r="J680" t="s">
        <v>14822</v>
      </c>
      <c r="K680" t="s">
        <v>14823</v>
      </c>
      <c r="L680" t="s">
        <v>14824</v>
      </c>
      <c r="M680" t="s">
        <v>14825</v>
      </c>
      <c r="N680" t="s">
        <v>14826</v>
      </c>
      <c r="O680" t="s">
        <v>14827</v>
      </c>
      <c r="P680">
        <f>-559.417629002309 -17.2686827976224 -255.496967785465</f>
        <v>-832.18327958539646</v>
      </c>
      <c r="Q680" t="s">
        <v>14828</v>
      </c>
      <c r="R680" t="s">
        <v>14829</v>
      </c>
      <c r="S680" t="s">
        <v>14830</v>
      </c>
      <c r="T680" t="s">
        <v>14831</v>
      </c>
      <c r="U680" t="s">
        <v>14832</v>
      </c>
      <c r="V680" t="s">
        <v>14833</v>
      </c>
      <c r="W680" t="s">
        <v>14834</v>
      </c>
      <c r="X680" t="s">
        <v>14835</v>
      </c>
      <c r="Y680" t="s">
        <v>14836</v>
      </c>
    </row>
    <row r="681" spans="1:25" x14ac:dyDescent="0.3">
      <c r="A681">
        <v>34000</v>
      </c>
      <c r="B681" t="s">
        <v>14837</v>
      </c>
      <c r="C681" t="s">
        <v>14838</v>
      </c>
      <c r="D681" t="s">
        <v>14839</v>
      </c>
      <c r="E681" t="s">
        <v>14840</v>
      </c>
      <c r="F681" t="s">
        <v>14841</v>
      </c>
      <c r="G681" t="s">
        <v>14842</v>
      </c>
      <c r="H681" t="s">
        <v>14843</v>
      </c>
      <c r="I681" t="s">
        <v>14844</v>
      </c>
      <c r="J681" t="s">
        <v>14845</v>
      </c>
      <c r="K681" t="s">
        <v>14846</v>
      </c>
      <c r="L681" t="s">
        <v>14847</v>
      </c>
      <c r="M681" t="s">
        <v>14848</v>
      </c>
      <c r="N681" t="s">
        <v>14849</v>
      </c>
      <c r="O681" t="s">
        <v>14850</v>
      </c>
      <c r="P681">
        <f>-558.615315966136 -17.162048824147 -255.655040710339</f>
        <v>-831.43240550062194</v>
      </c>
      <c r="Q681" t="s">
        <v>14851</v>
      </c>
      <c r="R681" t="s">
        <v>14852</v>
      </c>
      <c r="S681" t="s">
        <v>14853</v>
      </c>
      <c r="T681" t="s">
        <v>14854</v>
      </c>
      <c r="U681" t="s">
        <v>14855</v>
      </c>
      <c r="V681" t="s">
        <v>14856</v>
      </c>
      <c r="W681" t="s">
        <v>14857</v>
      </c>
      <c r="X681" t="s">
        <v>14858</v>
      </c>
      <c r="Y681" t="s">
        <v>14859</v>
      </c>
    </row>
    <row r="682" spans="1:25" x14ac:dyDescent="0.3">
      <c r="A682">
        <v>34050</v>
      </c>
      <c r="B682" t="s">
        <v>14860</v>
      </c>
      <c r="C682" t="s">
        <v>14861</v>
      </c>
      <c r="D682" t="s">
        <v>14862</v>
      </c>
      <c r="E682" t="s">
        <v>14863</v>
      </c>
      <c r="F682" t="s">
        <v>14864</v>
      </c>
      <c r="G682" t="s">
        <v>14865</v>
      </c>
      <c r="H682" t="s">
        <v>14866</v>
      </c>
      <c r="I682" t="s">
        <v>14867</v>
      </c>
      <c r="J682" t="s">
        <v>14868</v>
      </c>
      <c r="K682" t="s">
        <v>14869</v>
      </c>
      <c r="L682" t="s">
        <v>14870</v>
      </c>
      <c r="M682" t="s">
        <v>14871</v>
      </c>
      <c r="N682" t="s">
        <v>14872</v>
      </c>
      <c r="O682" t="s">
        <v>14873</v>
      </c>
      <c r="P682">
        <f>-556.820065520918 -16.50520939117 -255.688843442297</f>
        <v>-829.01411835438489</v>
      </c>
      <c r="Q682" t="s">
        <v>14874</v>
      </c>
      <c r="R682" t="s">
        <v>14875</v>
      </c>
      <c r="S682" t="s">
        <v>14876</v>
      </c>
      <c r="T682" t="s">
        <v>14877</v>
      </c>
      <c r="U682" t="s">
        <v>14878</v>
      </c>
      <c r="V682" t="s">
        <v>14879</v>
      </c>
      <c r="W682" t="s">
        <v>14880</v>
      </c>
      <c r="X682" t="s">
        <v>14881</v>
      </c>
      <c r="Y682" t="s">
        <v>14882</v>
      </c>
    </row>
    <row r="683" spans="1:25" x14ac:dyDescent="0.3">
      <c r="A683">
        <v>34100</v>
      </c>
      <c r="B683" t="s">
        <v>14883</v>
      </c>
      <c r="C683" t="s">
        <v>14884</v>
      </c>
      <c r="D683" t="s">
        <v>14885</v>
      </c>
      <c r="E683" t="s">
        <v>14886</v>
      </c>
      <c r="F683" t="s">
        <v>14887</v>
      </c>
      <c r="G683" t="s">
        <v>14888</v>
      </c>
      <c r="H683" t="s">
        <v>14889</v>
      </c>
      <c r="I683" t="s">
        <v>14890</v>
      </c>
      <c r="J683" t="s">
        <v>14891</v>
      </c>
      <c r="K683" t="s">
        <v>14892</v>
      </c>
      <c r="L683" t="s">
        <v>14893</v>
      </c>
      <c r="M683" t="s">
        <v>14894</v>
      </c>
      <c r="N683" t="s">
        <v>14895</v>
      </c>
      <c r="O683" t="s">
        <v>14896</v>
      </c>
      <c r="P683">
        <f>-556.037829643337 -15.8669063575146 -255.613365544082</f>
        <v>-827.51810154493364</v>
      </c>
      <c r="Q683" t="s">
        <v>14897</v>
      </c>
      <c r="R683" t="s">
        <v>14898</v>
      </c>
      <c r="S683" t="s">
        <v>14899</v>
      </c>
      <c r="T683" t="s">
        <v>14900</v>
      </c>
      <c r="U683" t="s">
        <v>14901</v>
      </c>
      <c r="V683" t="s">
        <v>14902</v>
      </c>
      <c r="W683" t="s">
        <v>14903</v>
      </c>
      <c r="X683" t="s">
        <v>14904</v>
      </c>
      <c r="Y683" t="s">
        <v>14905</v>
      </c>
    </row>
    <row r="684" spans="1:25" x14ac:dyDescent="0.3">
      <c r="A684">
        <v>34150</v>
      </c>
      <c r="B684" t="s">
        <v>14906</v>
      </c>
      <c r="C684" t="s">
        <v>14907</v>
      </c>
      <c r="D684" t="s">
        <v>14908</v>
      </c>
      <c r="E684" t="s">
        <v>14909</v>
      </c>
      <c r="F684" t="s">
        <v>14910</v>
      </c>
      <c r="G684" t="s">
        <v>14911</v>
      </c>
      <c r="H684" t="s">
        <v>14912</v>
      </c>
      <c r="I684" t="s">
        <v>14913</v>
      </c>
      <c r="J684" t="s">
        <v>14914</v>
      </c>
      <c r="K684" t="s">
        <v>14915</v>
      </c>
      <c r="L684" t="s">
        <v>14916</v>
      </c>
      <c r="M684" t="s">
        <v>14917</v>
      </c>
      <c r="N684" t="s">
        <v>14918</v>
      </c>
      <c r="O684" t="s">
        <v>14919</v>
      </c>
      <c r="P684">
        <f>-555.185768439465 -14.6957518199442 -255.42809990831</f>
        <v>-825.30962016771923</v>
      </c>
      <c r="Q684" t="s">
        <v>14920</v>
      </c>
      <c r="R684" t="s">
        <v>14921</v>
      </c>
      <c r="S684" t="s">
        <v>14922</v>
      </c>
      <c r="T684" t="s">
        <v>14923</v>
      </c>
      <c r="U684" t="s">
        <v>14924</v>
      </c>
      <c r="V684" t="s">
        <v>14925</v>
      </c>
      <c r="W684" t="s">
        <v>14926</v>
      </c>
      <c r="X684" t="s">
        <v>14927</v>
      </c>
      <c r="Y684" t="s">
        <v>14928</v>
      </c>
    </row>
    <row r="685" spans="1:25" x14ac:dyDescent="0.3">
      <c r="A685">
        <v>34200</v>
      </c>
      <c r="B685" t="s">
        <v>14929</v>
      </c>
      <c r="C685" t="s">
        <v>14930</v>
      </c>
      <c r="D685" t="s">
        <v>14931</v>
      </c>
      <c r="E685" t="s">
        <v>14932</v>
      </c>
      <c r="F685" t="s">
        <v>14933</v>
      </c>
      <c r="G685" t="s">
        <v>14934</v>
      </c>
      <c r="H685" t="s">
        <v>14935</v>
      </c>
      <c r="I685" t="s">
        <v>14936</v>
      </c>
      <c r="J685" t="s">
        <v>14937</v>
      </c>
      <c r="K685" t="s">
        <v>14938</v>
      </c>
      <c r="L685" t="s">
        <v>14939</v>
      </c>
      <c r="M685" t="s">
        <v>14940</v>
      </c>
      <c r="N685" t="s">
        <v>14941</v>
      </c>
      <c r="O685" t="s">
        <v>14942</v>
      </c>
      <c r="P685">
        <f>-554.917988368439 -14.3122443601042 -255.405399657601</f>
        <v>-824.63563238614415</v>
      </c>
      <c r="Q685" t="s">
        <v>14943</v>
      </c>
      <c r="R685" t="s">
        <v>14944</v>
      </c>
      <c r="S685" t="s">
        <v>14945</v>
      </c>
      <c r="T685" t="s">
        <v>14946</v>
      </c>
      <c r="U685" t="s">
        <v>14947</v>
      </c>
      <c r="V685" t="s">
        <v>14948</v>
      </c>
      <c r="W685" t="s">
        <v>14949</v>
      </c>
      <c r="X685" t="s">
        <v>14950</v>
      </c>
      <c r="Y685" t="s">
        <v>14951</v>
      </c>
    </row>
    <row r="686" spans="1:25" x14ac:dyDescent="0.3">
      <c r="A686">
        <v>34250</v>
      </c>
      <c r="B686" t="s">
        <v>14952</v>
      </c>
      <c r="C686" t="s">
        <v>14953</v>
      </c>
      <c r="D686" t="s">
        <v>14954</v>
      </c>
      <c r="E686" t="s">
        <v>14955</v>
      </c>
      <c r="F686" t="s">
        <v>14956</v>
      </c>
      <c r="G686" t="s">
        <v>14957</v>
      </c>
      <c r="H686" t="s">
        <v>14958</v>
      </c>
      <c r="I686" t="s">
        <v>14959</v>
      </c>
      <c r="J686" t="s">
        <v>14960</v>
      </c>
      <c r="K686" t="s">
        <v>14961</v>
      </c>
      <c r="L686" t="s">
        <v>14962</v>
      </c>
      <c r="M686" t="s">
        <v>14963</v>
      </c>
      <c r="N686" t="s">
        <v>14964</v>
      </c>
      <c r="O686" t="s">
        <v>14965</v>
      </c>
      <c r="P686">
        <f>-554.866682469872 -13.7138811476334 -255.168762598393</f>
        <v>-823.74932621589835</v>
      </c>
      <c r="Q686" t="s">
        <v>14966</v>
      </c>
      <c r="R686" t="s">
        <v>14967</v>
      </c>
      <c r="S686" t="s">
        <v>14968</v>
      </c>
      <c r="T686" t="s">
        <v>14969</v>
      </c>
      <c r="U686" t="s">
        <v>14970</v>
      </c>
      <c r="V686" t="s">
        <v>14971</v>
      </c>
      <c r="W686" t="s">
        <v>14972</v>
      </c>
      <c r="X686" t="s">
        <v>14973</v>
      </c>
      <c r="Y686" t="s">
        <v>14974</v>
      </c>
    </row>
    <row r="687" spans="1:25" x14ac:dyDescent="0.3">
      <c r="A687">
        <v>34300</v>
      </c>
      <c r="B687" t="s">
        <v>14975</v>
      </c>
      <c r="C687" t="s">
        <v>14976</v>
      </c>
      <c r="D687" t="s">
        <v>14977</v>
      </c>
      <c r="E687" t="s">
        <v>14978</v>
      </c>
      <c r="F687" t="s">
        <v>14979</v>
      </c>
      <c r="G687" t="s">
        <v>14980</v>
      </c>
      <c r="H687" t="s">
        <v>14981</v>
      </c>
      <c r="I687" t="s">
        <v>14982</v>
      </c>
      <c r="J687" t="s">
        <v>14983</v>
      </c>
      <c r="K687" t="s">
        <v>14984</v>
      </c>
      <c r="L687" t="s">
        <v>14985</v>
      </c>
      <c r="M687" t="s">
        <v>14986</v>
      </c>
      <c r="N687" t="s">
        <v>14987</v>
      </c>
      <c r="O687" t="s">
        <v>14988</v>
      </c>
      <c r="P687">
        <f>-555.146896547737 -13.3123662129601 -254.93003110468</f>
        <v>-823.38929386537711</v>
      </c>
      <c r="Q687" t="s">
        <v>14989</v>
      </c>
      <c r="R687" t="s">
        <v>14990</v>
      </c>
      <c r="S687" t="s">
        <v>14991</v>
      </c>
      <c r="T687" t="s">
        <v>14992</v>
      </c>
      <c r="U687" t="s">
        <v>14993</v>
      </c>
      <c r="V687" t="s">
        <v>14994</v>
      </c>
      <c r="W687" t="s">
        <v>14995</v>
      </c>
      <c r="X687" t="s">
        <v>14996</v>
      </c>
      <c r="Y687" t="s">
        <v>14997</v>
      </c>
    </row>
    <row r="688" spans="1:25" x14ac:dyDescent="0.3">
      <c r="A688">
        <v>34350</v>
      </c>
      <c r="B688" t="s">
        <v>14998</v>
      </c>
      <c r="C688" t="s">
        <v>14999</v>
      </c>
      <c r="D688" t="s">
        <v>15000</v>
      </c>
      <c r="E688" t="s">
        <v>15001</v>
      </c>
      <c r="F688" t="s">
        <v>15002</v>
      </c>
      <c r="G688" t="s">
        <v>15003</v>
      </c>
      <c r="H688" t="s">
        <v>15004</v>
      </c>
      <c r="I688" t="s">
        <v>15005</v>
      </c>
      <c r="J688" t="s">
        <v>15006</v>
      </c>
      <c r="K688" t="s">
        <v>15007</v>
      </c>
      <c r="L688" t="s">
        <v>15008</v>
      </c>
      <c r="M688" t="s">
        <v>15009</v>
      </c>
      <c r="N688" t="s">
        <v>15010</v>
      </c>
      <c r="O688" t="s">
        <v>15011</v>
      </c>
      <c r="P688">
        <f>-556.159368781237 -12.7311007194658 -254.279121095451</f>
        <v>-823.16959059615374</v>
      </c>
      <c r="Q688" t="s">
        <v>15012</v>
      </c>
      <c r="R688" t="s">
        <v>15013</v>
      </c>
      <c r="S688" t="s">
        <v>15014</v>
      </c>
      <c r="T688" t="s">
        <v>15015</v>
      </c>
      <c r="U688" t="s">
        <v>15016</v>
      </c>
      <c r="V688" t="s">
        <v>15017</v>
      </c>
      <c r="W688" t="s">
        <v>15018</v>
      </c>
      <c r="X688" t="s">
        <v>15019</v>
      </c>
      <c r="Y688" t="s">
        <v>15020</v>
      </c>
    </row>
    <row r="689" spans="1:25" x14ac:dyDescent="0.3">
      <c r="A689">
        <v>34400</v>
      </c>
      <c r="B689" t="s">
        <v>15021</v>
      </c>
      <c r="C689" t="s">
        <v>15022</v>
      </c>
      <c r="D689" t="s">
        <v>15023</v>
      </c>
      <c r="E689" t="s">
        <v>15024</v>
      </c>
      <c r="F689" t="s">
        <v>15025</v>
      </c>
      <c r="G689" t="s">
        <v>15026</v>
      </c>
      <c r="H689" t="s">
        <v>15027</v>
      </c>
      <c r="I689" t="s">
        <v>15028</v>
      </c>
      <c r="J689" t="s">
        <v>15029</v>
      </c>
      <c r="K689" t="s">
        <v>15030</v>
      </c>
      <c r="L689" t="s">
        <v>15031</v>
      </c>
      <c r="M689" t="s">
        <v>15032</v>
      </c>
      <c r="N689" t="s">
        <v>15033</v>
      </c>
      <c r="O689" t="s">
        <v>15034</v>
      </c>
      <c r="P689">
        <f>-556.759652053767 -12.6019660218788 -253.803241008325</f>
        <v>-823.16485908397078</v>
      </c>
      <c r="Q689" t="s">
        <v>15035</v>
      </c>
      <c r="R689" t="s">
        <v>15036</v>
      </c>
      <c r="S689" t="s">
        <v>15037</v>
      </c>
      <c r="T689" t="s">
        <v>15038</v>
      </c>
      <c r="U689" t="s">
        <v>15039</v>
      </c>
      <c r="V689" t="s">
        <v>15040</v>
      </c>
      <c r="W689" t="s">
        <v>15041</v>
      </c>
      <c r="X689" t="s">
        <v>15042</v>
      </c>
      <c r="Y689" t="s">
        <v>15043</v>
      </c>
    </row>
    <row r="690" spans="1:25" x14ac:dyDescent="0.3">
      <c r="A690">
        <v>34450</v>
      </c>
      <c r="B690" t="s">
        <v>15044</v>
      </c>
      <c r="C690" t="s">
        <v>15045</v>
      </c>
      <c r="D690" t="s">
        <v>15046</v>
      </c>
      <c r="E690" t="s">
        <v>15047</v>
      </c>
      <c r="F690" t="s">
        <v>15048</v>
      </c>
      <c r="G690" t="s">
        <v>15049</v>
      </c>
      <c r="H690" t="s">
        <v>15050</v>
      </c>
      <c r="I690" t="s">
        <v>15051</v>
      </c>
      <c r="J690" t="s">
        <v>15052</v>
      </c>
      <c r="K690" t="s">
        <v>15053</v>
      </c>
      <c r="L690" t="s">
        <v>15054</v>
      </c>
      <c r="M690" t="s">
        <v>15055</v>
      </c>
      <c r="N690" t="s">
        <v>15056</v>
      </c>
      <c r="O690" t="s">
        <v>15057</v>
      </c>
      <c r="P690">
        <f>-557.97736542682 -12.7455572252561 -252.61124861794</f>
        <v>-823.3341712700161</v>
      </c>
      <c r="Q690" t="s">
        <v>15058</v>
      </c>
      <c r="R690" t="s">
        <v>15059</v>
      </c>
      <c r="S690" t="s">
        <v>15060</v>
      </c>
      <c r="T690" t="s">
        <v>15061</v>
      </c>
      <c r="U690" t="s">
        <v>15062</v>
      </c>
      <c r="V690" t="s">
        <v>15063</v>
      </c>
      <c r="W690" t="s">
        <v>15064</v>
      </c>
      <c r="X690" t="s">
        <v>15065</v>
      </c>
      <c r="Y690" t="s">
        <v>15066</v>
      </c>
    </row>
    <row r="691" spans="1:25" x14ac:dyDescent="0.3">
      <c r="A691">
        <v>34500</v>
      </c>
      <c r="B691" t="s">
        <v>15067</v>
      </c>
      <c r="C691" t="s">
        <v>15068</v>
      </c>
      <c r="D691" t="s">
        <v>15069</v>
      </c>
      <c r="E691" t="s">
        <v>15070</v>
      </c>
      <c r="F691" t="s">
        <v>15071</v>
      </c>
      <c r="G691" t="s">
        <v>15072</v>
      </c>
      <c r="H691" t="s">
        <v>15073</v>
      </c>
      <c r="I691" t="s">
        <v>15074</v>
      </c>
      <c r="J691" t="s">
        <v>15075</v>
      </c>
      <c r="K691" t="s">
        <v>15076</v>
      </c>
      <c r="L691" t="s">
        <v>15077</v>
      </c>
      <c r="M691" t="s">
        <v>15078</v>
      </c>
      <c r="N691" t="s">
        <v>15079</v>
      </c>
      <c r="O691" t="s">
        <v>15080</v>
      </c>
      <c r="P691">
        <f>-558.509445210713 -12.6135776128333 -251.978252586794</f>
        <v>-823.10127541034035</v>
      </c>
      <c r="Q691" t="s">
        <v>15081</v>
      </c>
      <c r="R691" t="s">
        <v>15082</v>
      </c>
      <c r="S691" t="s">
        <v>15083</v>
      </c>
      <c r="T691" t="s">
        <v>15084</v>
      </c>
      <c r="U691" t="s">
        <v>15085</v>
      </c>
      <c r="V691" t="s">
        <v>15086</v>
      </c>
      <c r="W691" t="s">
        <v>15087</v>
      </c>
      <c r="X691" t="s">
        <v>15088</v>
      </c>
      <c r="Y691" t="s">
        <v>15089</v>
      </c>
    </row>
    <row r="692" spans="1:25" x14ac:dyDescent="0.3">
      <c r="A692">
        <v>34550</v>
      </c>
      <c r="B692" t="s">
        <v>15090</v>
      </c>
      <c r="C692" t="s">
        <v>15091</v>
      </c>
      <c r="D692" t="s">
        <v>15092</v>
      </c>
      <c r="E692" t="s">
        <v>15093</v>
      </c>
      <c r="F692" t="s">
        <v>15094</v>
      </c>
      <c r="G692" t="s">
        <v>15095</v>
      </c>
      <c r="H692" t="s">
        <v>15096</v>
      </c>
      <c r="I692" t="s">
        <v>15097</v>
      </c>
      <c r="J692" t="s">
        <v>15098</v>
      </c>
      <c r="K692" t="s">
        <v>15099</v>
      </c>
      <c r="L692" t="s">
        <v>15100</v>
      </c>
      <c r="M692" t="s">
        <v>15101</v>
      </c>
      <c r="N692" t="s">
        <v>15102</v>
      </c>
      <c r="O692" t="s">
        <v>15103</v>
      </c>
      <c r="P692">
        <f>-559.193766422171 -12.2457060922009 -250.694958652167</f>
        <v>-822.13443116653889</v>
      </c>
      <c r="Q692" t="s">
        <v>15104</v>
      </c>
      <c r="R692" t="s">
        <v>15105</v>
      </c>
      <c r="S692" t="s">
        <v>15106</v>
      </c>
      <c r="T692" t="s">
        <v>15107</v>
      </c>
      <c r="U692" t="s">
        <v>15108</v>
      </c>
      <c r="V692" t="s">
        <v>15109</v>
      </c>
      <c r="W692" t="s">
        <v>15110</v>
      </c>
      <c r="X692" t="s">
        <v>15111</v>
      </c>
      <c r="Y692" t="s">
        <v>15112</v>
      </c>
    </row>
    <row r="693" spans="1:25" x14ac:dyDescent="0.3">
      <c r="A693">
        <v>34600</v>
      </c>
      <c r="B693" t="s">
        <v>15113</v>
      </c>
      <c r="C693" t="s">
        <v>15114</v>
      </c>
      <c r="D693" t="s">
        <v>15115</v>
      </c>
      <c r="E693" t="s">
        <v>15116</v>
      </c>
      <c r="F693" t="s">
        <v>15117</v>
      </c>
      <c r="G693" t="s">
        <v>15118</v>
      </c>
      <c r="H693" t="s">
        <v>15119</v>
      </c>
      <c r="I693" t="s">
        <v>15120</v>
      </c>
      <c r="J693" t="s">
        <v>15121</v>
      </c>
      <c r="K693" t="s">
        <v>15122</v>
      </c>
      <c r="L693" t="s">
        <v>15123</v>
      </c>
      <c r="M693" t="s">
        <v>15124</v>
      </c>
      <c r="N693" t="s">
        <v>15125</v>
      </c>
      <c r="O693" t="s">
        <v>15126</v>
      </c>
      <c r="P693">
        <f>-559.301328657599 -12.1189136342789 -250.061763584855</f>
        <v>-821.48200587673296</v>
      </c>
      <c r="Q693" t="s">
        <v>15127</v>
      </c>
      <c r="R693" t="s">
        <v>15128</v>
      </c>
      <c r="S693" t="s">
        <v>15129</v>
      </c>
      <c r="T693" t="s">
        <v>15130</v>
      </c>
      <c r="U693" t="s">
        <v>15131</v>
      </c>
      <c r="V693" t="s">
        <v>15132</v>
      </c>
      <c r="W693" t="s">
        <v>15133</v>
      </c>
      <c r="X693" t="s">
        <v>15134</v>
      </c>
      <c r="Y693" t="s">
        <v>15135</v>
      </c>
    </row>
    <row r="694" spans="1:25" x14ac:dyDescent="0.3">
      <c r="A694">
        <v>34650</v>
      </c>
      <c r="B694" t="s">
        <v>15136</v>
      </c>
      <c r="C694" t="s">
        <v>15137</v>
      </c>
      <c r="D694" t="s">
        <v>15138</v>
      </c>
      <c r="E694" t="s">
        <v>15139</v>
      </c>
      <c r="F694" t="s">
        <v>15140</v>
      </c>
      <c r="G694" t="s">
        <v>15141</v>
      </c>
      <c r="H694" t="s">
        <v>15142</v>
      </c>
      <c r="I694" t="s">
        <v>15143</v>
      </c>
      <c r="J694" t="s">
        <v>15144</v>
      </c>
      <c r="K694" t="s">
        <v>15145</v>
      </c>
      <c r="L694" t="s">
        <v>15146</v>
      </c>
      <c r="M694" t="s">
        <v>15147</v>
      </c>
      <c r="N694" t="s">
        <v>15148</v>
      </c>
      <c r="O694" t="s">
        <v>15149</v>
      </c>
      <c r="P694">
        <f>-559.766525128672 -11.7117642450987 -248.659894684601</f>
        <v>-820.13818405837173</v>
      </c>
      <c r="Q694" t="s">
        <v>15150</v>
      </c>
      <c r="R694" t="s">
        <v>15151</v>
      </c>
      <c r="S694" t="s">
        <v>15152</v>
      </c>
      <c r="T694" t="s">
        <v>15153</v>
      </c>
      <c r="U694" t="s">
        <v>15154</v>
      </c>
      <c r="V694" t="s">
        <v>15155</v>
      </c>
      <c r="W694" t="s">
        <v>15156</v>
      </c>
      <c r="X694" t="s">
        <v>15157</v>
      </c>
      <c r="Y694" t="s">
        <v>15158</v>
      </c>
    </row>
    <row r="695" spans="1:25" x14ac:dyDescent="0.3">
      <c r="A695">
        <v>34700</v>
      </c>
      <c r="B695" t="s">
        <v>15159</v>
      </c>
      <c r="C695" t="s">
        <v>15160</v>
      </c>
      <c r="D695" t="s">
        <v>15161</v>
      </c>
      <c r="E695" t="s">
        <v>15162</v>
      </c>
      <c r="F695" t="s">
        <v>15163</v>
      </c>
      <c r="G695" t="s">
        <v>15164</v>
      </c>
      <c r="H695" t="s">
        <v>15165</v>
      </c>
      <c r="I695" t="s">
        <v>15166</v>
      </c>
      <c r="J695" t="s">
        <v>15167</v>
      </c>
      <c r="K695" t="s">
        <v>15168</v>
      </c>
      <c r="L695" t="s">
        <v>15169</v>
      </c>
      <c r="M695" t="s">
        <v>15170</v>
      </c>
      <c r="N695" t="s">
        <v>15171</v>
      </c>
      <c r="O695" t="s">
        <v>15172</v>
      </c>
      <c r="P695">
        <f>-560.182615321601 -11.7704726249424 -247.952865626212</f>
        <v>-819.90595357275538</v>
      </c>
      <c r="Q695" t="s">
        <v>15173</v>
      </c>
      <c r="R695" t="s">
        <v>15174</v>
      </c>
      <c r="S695" t="s">
        <v>15175</v>
      </c>
      <c r="T695" t="s">
        <v>15176</v>
      </c>
      <c r="U695" t="s">
        <v>15177</v>
      </c>
      <c r="V695" t="s">
        <v>15178</v>
      </c>
      <c r="W695" t="s">
        <v>15179</v>
      </c>
      <c r="X695" t="s">
        <v>15180</v>
      </c>
      <c r="Y695" t="s">
        <v>15181</v>
      </c>
    </row>
    <row r="696" spans="1:25" x14ac:dyDescent="0.3">
      <c r="A696">
        <v>34750</v>
      </c>
      <c r="B696" t="s">
        <v>15182</v>
      </c>
      <c r="C696" t="s">
        <v>15183</v>
      </c>
      <c r="D696" t="s">
        <v>15184</v>
      </c>
      <c r="E696" t="s">
        <v>15185</v>
      </c>
      <c r="F696" t="s">
        <v>15186</v>
      </c>
      <c r="G696" t="s">
        <v>15187</v>
      </c>
      <c r="H696" t="s">
        <v>15188</v>
      </c>
      <c r="I696" t="s">
        <v>15189</v>
      </c>
      <c r="J696" t="s">
        <v>15190</v>
      </c>
      <c r="K696" t="s">
        <v>15191</v>
      </c>
      <c r="L696" t="s">
        <v>15192</v>
      </c>
      <c r="M696" t="s">
        <v>15193</v>
      </c>
      <c r="N696" t="s">
        <v>15194</v>
      </c>
      <c r="O696" t="s">
        <v>15195</v>
      </c>
      <c r="P696">
        <f>-561.223059170455 -11.58661549315 -246.477916629803</f>
        <v>-819.28759129340801</v>
      </c>
      <c r="Q696" t="s">
        <v>15196</v>
      </c>
      <c r="R696" t="s">
        <v>15197</v>
      </c>
      <c r="S696" t="s">
        <v>15198</v>
      </c>
      <c r="T696" t="s">
        <v>15199</v>
      </c>
      <c r="U696" t="s">
        <v>15200</v>
      </c>
      <c r="V696" t="s">
        <v>15201</v>
      </c>
      <c r="W696" t="s">
        <v>15202</v>
      </c>
      <c r="X696" t="s">
        <v>15203</v>
      </c>
      <c r="Y696" t="s">
        <v>15204</v>
      </c>
    </row>
    <row r="697" spans="1:25" x14ac:dyDescent="0.3">
      <c r="A697">
        <v>34800</v>
      </c>
      <c r="B697" t="s">
        <v>15205</v>
      </c>
      <c r="C697" t="s">
        <v>15206</v>
      </c>
      <c r="D697" t="s">
        <v>15207</v>
      </c>
      <c r="E697" t="s">
        <v>15208</v>
      </c>
      <c r="F697" t="s">
        <v>15209</v>
      </c>
      <c r="G697" t="s">
        <v>15210</v>
      </c>
      <c r="H697" t="s">
        <v>15211</v>
      </c>
      <c r="I697" t="s">
        <v>15212</v>
      </c>
      <c r="J697" t="s">
        <v>15213</v>
      </c>
      <c r="K697" t="s">
        <v>15214</v>
      </c>
      <c r="L697" t="s">
        <v>15215</v>
      </c>
      <c r="M697" t="s">
        <v>15216</v>
      </c>
      <c r="N697" t="s">
        <v>15217</v>
      </c>
      <c r="O697" t="s">
        <v>15218</v>
      </c>
      <c r="P697">
        <f>-561.897079580713 -11.5344045922527 -245.629083729483</f>
        <v>-819.06056790244872</v>
      </c>
      <c r="Q697" t="s">
        <v>15219</v>
      </c>
      <c r="R697" t="s">
        <v>15220</v>
      </c>
      <c r="S697" t="s">
        <v>15221</v>
      </c>
      <c r="T697" t="s">
        <v>15222</v>
      </c>
      <c r="U697" t="s">
        <v>15223</v>
      </c>
      <c r="V697" t="s">
        <v>15224</v>
      </c>
      <c r="W697" t="s">
        <v>15225</v>
      </c>
      <c r="X697" t="s">
        <v>15226</v>
      </c>
      <c r="Y697" t="s">
        <v>15227</v>
      </c>
    </row>
    <row r="698" spans="1:25" x14ac:dyDescent="0.3">
      <c r="A698">
        <v>34850</v>
      </c>
      <c r="B698" t="s">
        <v>15228</v>
      </c>
      <c r="C698" t="s">
        <v>15229</v>
      </c>
      <c r="D698" t="s">
        <v>15230</v>
      </c>
      <c r="E698" t="s">
        <v>15231</v>
      </c>
      <c r="F698" t="s">
        <v>15232</v>
      </c>
      <c r="G698" t="s">
        <v>15233</v>
      </c>
      <c r="H698" t="s">
        <v>15234</v>
      </c>
      <c r="I698" t="s">
        <v>15235</v>
      </c>
      <c r="J698" t="s">
        <v>15236</v>
      </c>
      <c r="K698" t="s">
        <v>15237</v>
      </c>
      <c r="L698" t="s">
        <v>15238</v>
      </c>
      <c r="M698" t="s">
        <v>15239</v>
      </c>
      <c r="N698" t="s">
        <v>15240</v>
      </c>
      <c r="O698" t="s">
        <v>15241</v>
      </c>
      <c r="P698">
        <f>-563.043995103026 -11.2053328835398 -244.027746219879</f>
        <v>-818.27707420644469</v>
      </c>
      <c r="Q698" t="s">
        <v>15242</v>
      </c>
      <c r="R698" t="s">
        <v>15243</v>
      </c>
      <c r="S698" t="s">
        <v>15244</v>
      </c>
      <c r="T698" t="s">
        <v>15245</v>
      </c>
      <c r="U698" t="s">
        <v>15246</v>
      </c>
      <c r="V698" t="s">
        <v>15247</v>
      </c>
      <c r="W698" t="s">
        <v>15248</v>
      </c>
      <c r="X698" t="s">
        <v>15249</v>
      </c>
      <c r="Y698" t="s">
        <v>15250</v>
      </c>
    </row>
    <row r="699" spans="1:25" x14ac:dyDescent="0.3">
      <c r="A699">
        <v>34900</v>
      </c>
      <c r="B699" t="s">
        <v>15251</v>
      </c>
      <c r="C699" t="s">
        <v>15252</v>
      </c>
      <c r="D699" t="s">
        <v>15253</v>
      </c>
      <c r="E699" t="s">
        <v>15254</v>
      </c>
      <c r="F699" t="s">
        <v>15255</v>
      </c>
      <c r="G699" t="s">
        <v>15256</v>
      </c>
      <c r="H699" t="s">
        <v>15257</v>
      </c>
      <c r="I699" t="s">
        <v>15258</v>
      </c>
      <c r="J699" t="s">
        <v>15259</v>
      </c>
      <c r="K699" t="s">
        <v>15260</v>
      </c>
      <c r="L699" t="s">
        <v>15261</v>
      </c>
      <c r="M699" t="s">
        <v>15262</v>
      </c>
      <c r="N699" t="s">
        <v>15263</v>
      </c>
      <c r="O699" t="s">
        <v>15264</v>
      </c>
      <c r="P699">
        <f>-563.946509976433 -10.8950044608521 -242.700601673787</f>
        <v>-817.54211611107212</v>
      </c>
      <c r="Q699" t="s">
        <v>15265</v>
      </c>
      <c r="R699" t="s">
        <v>15266</v>
      </c>
      <c r="S699" t="s">
        <v>15267</v>
      </c>
      <c r="T699" t="s">
        <v>15268</v>
      </c>
      <c r="U699" t="s">
        <v>15269</v>
      </c>
      <c r="V699" t="s">
        <v>15270</v>
      </c>
      <c r="W699" t="s">
        <v>15271</v>
      </c>
      <c r="X699" t="s">
        <v>15272</v>
      </c>
      <c r="Y699" t="s">
        <v>15273</v>
      </c>
    </row>
    <row r="700" spans="1:25" x14ac:dyDescent="0.3">
      <c r="A700">
        <v>34950</v>
      </c>
      <c r="B700" t="s">
        <v>15274</v>
      </c>
      <c r="C700" t="s">
        <v>15275</v>
      </c>
      <c r="D700" t="s">
        <v>15276</v>
      </c>
      <c r="E700" t="s">
        <v>15277</v>
      </c>
      <c r="F700" t="s">
        <v>15278</v>
      </c>
      <c r="G700" t="s">
        <v>15279</v>
      </c>
      <c r="H700" t="s">
        <v>15280</v>
      </c>
      <c r="I700" t="s">
        <v>15281</v>
      </c>
      <c r="J700" t="s">
        <v>15282</v>
      </c>
      <c r="K700" t="s">
        <v>15283</v>
      </c>
      <c r="L700" t="s">
        <v>15284</v>
      </c>
      <c r="M700" t="s">
        <v>15285</v>
      </c>
      <c r="N700" t="s">
        <v>15286</v>
      </c>
      <c r="O700" t="s">
        <v>15287</v>
      </c>
      <c r="P700">
        <f>-564.296070346934 -10.8421870299203 -242.140838792268</f>
        <v>-817.27909616912234</v>
      </c>
      <c r="Q700" t="s">
        <v>15288</v>
      </c>
      <c r="R700" t="s">
        <v>15289</v>
      </c>
      <c r="S700" t="s">
        <v>15290</v>
      </c>
      <c r="T700" t="s">
        <v>15291</v>
      </c>
      <c r="U700" t="s">
        <v>15292</v>
      </c>
      <c r="V700" t="s">
        <v>15293</v>
      </c>
      <c r="W700" t="s">
        <v>15294</v>
      </c>
      <c r="X700" t="s">
        <v>15295</v>
      </c>
      <c r="Y700" t="s">
        <v>15296</v>
      </c>
    </row>
    <row r="701" spans="1:25" x14ac:dyDescent="0.3">
      <c r="A701">
        <v>35000</v>
      </c>
      <c r="B701" t="s">
        <v>15297</v>
      </c>
      <c r="C701" t="s">
        <v>15298</v>
      </c>
      <c r="D701" t="s">
        <v>15299</v>
      </c>
      <c r="E701" t="s">
        <v>15300</v>
      </c>
      <c r="F701" t="s">
        <v>15301</v>
      </c>
      <c r="G701" t="s">
        <v>15302</v>
      </c>
      <c r="H701" t="s">
        <v>15303</v>
      </c>
      <c r="I701" t="s">
        <v>15304</v>
      </c>
      <c r="J701" t="s">
        <v>15305</v>
      </c>
      <c r="K701" t="s">
        <v>15306</v>
      </c>
      <c r="L701" t="s">
        <v>15307</v>
      </c>
      <c r="M701" t="s">
        <v>15308</v>
      </c>
      <c r="N701" t="s">
        <v>15309</v>
      </c>
      <c r="O701" t="s">
        <v>15310</v>
      </c>
      <c r="P701">
        <f>-564.754302937184 -10.9214247847433 -241.68035248404</f>
        <v>-817.35608020596726</v>
      </c>
      <c r="Q701" t="s">
        <v>15311</v>
      </c>
      <c r="R701" t="s">
        <v>15312</v>
      </c>
      <c r="S701" t="s">
        <v>15313</v>
      </c>
      <c r="T701" t="s">
        <v>15314</v>
      </c>
      <c r="U701" t="s">
        <v>15315</v>
      </c>
      <c r="V701" t="s">
        <v>15316</v>
      </c>
      <c r="W701" t="s">
        <v>15317</v>
      </c>
      <c r="X701" t="s">
        <v>15318</v>
      </c>
      <c r="Y701" t="s">
        <v>15319</v>
      </c>
    </row>
    <row r="702" spans="1:25" x14ac:dyDescent="0.3">
      <c r="A702">
        <v>35050</v>
      </c>
      <c r="B702" t="s">
        <v>15320</v>
      </c>
      <c r="C702" t="s">
        <v>15321</v>
      </c>
      <c r="D702" t="s">
        <v>15322</v>
      </c>
      <c r="E702" t="s">
        <v>15323</v>
      </c>
      <c r="F702" t="s">
        <v>15324</v>
      </c>
      <c r="G702" t="s">
        <v>15325</v>
      </c>
      <c r="H702" t="s">
        <v>15326</v>
      </c>
      <c r="I702" t="s">
        <v>15327</v>
      </c>
      <c r="J702" t="s">
        <v>15328</v>
      </c>
      <c r="K702" t="s">
        <v>15329</v>
      </c>
      <c r="L702" t="s">
        <v>15330</v>
      </c>
      <c r="M702" t="s">
        <v>15331</v>
      </c>
      <c r="N702" t="s">
        <v>15332</v>
      </c>
      <c r="O702" t="s">
        <v>15333</v>
      </c>
      <c r="P702">
        <f>-565.394995991653 -11.1245208619066 -241.041368176266</f>
        <v>-817.56088502982561</v>
      </c>
      <c r="Q702" t="s">
        <v>15334</v>
      </c>
      <c r="R702" t="s">
        <v>15335</v>
      </c>
      <c r="S702" t="s">
        <v>15336</v>
      </c>
      <c r="T702" t="s">
        <v>15337</v>
      </c>
      <c r="U702" t="s">
        <v>15338</v>
      </c>
      <c r="V702" t="s">
        <v>15339</v>
      </c>
      <c r="W702" t="s">
        <v>15340</v>
      </c>
      <c r="X702" t="s">
        <v>15341</v>
      </c>
      <c r="Y702" t="s">
        <v>15342</v>
      </c>
    </row>
    <row r="703" spans="1:25" x14ac:dyDescent="0.3">
      <c r="A703">
        <v>35100</v>
      </c>
      <c r="B703" t="s">
        <v>15343</v>
      </c>
      <c r="C703" t="s">
        <v>15344</v>
      </c>
      <c r="D703" t="s">
        <v>15345</v>
      </c>
      <c r="E703" t="s">
        <v>15346</v>
      </c>
      <c r="F703" t="s">
        <v>15347</v>
      </c>
      <c r="G703" t="s">
        <v>15348</v>
      </c>
      <c r="H703" t="s">
        <v>15349</v>
      </c>
      <c r="I703" t="s">
        <v>15350</v>
      </c>
      <c r="J703" t="s">
        <v>15351</v>
      </c>
      <c r="K703" t="s">
        <v>15352</v>
      </c>
      <c r="L703" t="s">
        <v>15353</v>
      </c>
      <c r="M703" t="s">
        <v>15354</v>
      </c>
      <c r="N703" t="s">
        <v>15355</v>
      </c>
      <c r="O703" t="s">
        <v>15356</v>
      </c>
      <c r="P703">
        <f>-565.206765045486 -11.1850488212149 -240.866494963872</f>
        <v>-817.2583088305729</v>
      </c>
      <c r="Q703" t="s">
        <v>15357</v>
      </c>
      <c r="R703" t="s">
        <v>15358</v>
      </c>
      <c r="S703" t="s">
        <v>15359</v>
      </c>
      <c r="T703" t="s">
        <v>15360</v>
      </c>
      <c r="U703" t="s">
        <v>15361</v>
      </c>
      <c r="V703" t="s">
        <v>15362</v>
      </c>
      <c r="W703" t="s">
        <v>15363</v>
      </c>
      <c r="X703" t="s">
        <v>15364</v>
      </c>
      <c r="Y703" t="s">
        <v>15365</v>
      </c>
    </row>
    <row r="704" spans="1:25" x14ac:dyDescent="0.3">
      <c r="A704">
        <v>35150</v>
      </c>
      <c r="B704" t="s">
        <v>15366</v>
      </c>
      <c r="C704" t="s">
        <v>15367</v>
      </c>
      <c r="D704" t="s">
        <v>15368</v>
      </c>
      <c r="E704" t="s">
        <v>15369</v>
      </c>
      <c r="F704" t="s">
        <v>15370</v>
      </c>
      <c r="G704" t="s">
        <v>15371</v>
      </c>
      <c r="H704" t="s">
        <v>15372</v>
      </c>
      <c r="I704" t="s">
        <v>15373</v>
      </c>
      <c r="J704" t="s">
        <v>15374</v>
      </c>
      <c r="K704" t="s">
        <v>15375</v>
      </c>
      <c r="L704" t="s">
        <v>15376</v>
      </c>
      <c r="M704" t="s">
        <v>15377</v>
      </c>
      <c r="N704" t="s">
        <v>15378</v>
      </c>
      <c r="O704" t="s">
        <v>15379</v>
      </c>
      <c r="P704">
        <f>-564.336774474164 -11.110869103484 -240.846167582459</f>
        <v>-816.293811160107</v>
      </c>
      <c r="Q704" t="s">
        <v>15380</v>
      </c>
      <c r="R704" t="s">
        <v>15381</v>
      </c>
      <c r="S704" t="s">
        <v>15382</v>
      </c>
      <c r="T704" t="s">
        <v>15383</v>
      </c>
      <c r="U704" t="s">
        <v>15384</v>
      </c>
      <c r="V704" t="s">
        <v>15385</v>
      </c>
      <c r="W704" t="s">
        <v>15386</v>
      </c>
      <c r="X704" t="s">
        <v>15387</v>
      </c>
      <c r="Y704" t="s">
        <v>15388</v>
      </c>
    </row>
    <row r="705" spans="1:25" x14ac:dyDescent="0.3">
      <c r="A705">
        <v>35200</v>
      </c>
      <c r="B705" t="s">
        <v>15389</v>
      </c>
      <c r="C705" t="s">
        <v>15390</v>
      </c>
      <c r="D705" t="s">
        <v>15391</v>
      </c>
      <c r="E705" t="s">
        <v>15392</v>
      </c>
      <c r="F705" t="s">
        <v>15393</v>
      </c>
      <c r="G705" t="s">
        <v>15394</v>
      </c>
      <c r="H705" t="s">
        <v>15395</v>
      </c>
      <c r="I705" t="s">
        <v>15396</v>
      </c>
      <c r="J705" t="s">
        <v>15397</v>
      </c>
      <c r="K705" t="s">
        <v>15398</v>
      </c>
      <c r="L705" t="s">
        <v>15399</v>
      </c>
      <c r="M705" t="s">
        <v>15400</v>
      </c>
      <c r="N705" t="s">
        <v>15401</v>
      </c>
      <c r="O705" t="s">
        <v>15402</v>
      </c>
      <c r="P705">
        <f>-563.929198466352 -11.3815738420242 -241.052711725188</f>
        <v>-816.36348403356419</v>
      </c>
      <c r="Q705" t="s">
        <v>15403</v>
      </c>
      <c r="R705" t="s">
        <v>15404</v>
      </c>
      <c r="S705" t="s">
        <v>15405</v>
      </c>
      <c r="T705" t="s">
        <v>15406</v>
      </c>
      <c r="U705" t="s">
        <v>15407</v>
      </c>
      <c r="V705" t="s">
        <v>15408</v>
      </c>
      <c r="W705" t="s">
        <v>15409</v>
      </c>
      <c r="X705" t="s">
        <v>15410</v>
      </c>
      <c r="Y705" t="s">
        <v>15411</v>
      </c>
    </row>
    <row r="706" spans="1:25" x14ac:dyDescent="0.3">
      <c r="A706">
        <v>35250</v>
      </c>
      <c r="B706" t="s">
        <v>15412</v>
      </c>
      <c r="C706" t="s">
        <v>15413</v>
      </c>
      <c r="D706" t="s">
        <v>15414</v>
      </c>
      <c r="E706" t="s">
        <v>15415</v>
      </c>
      <c r="F706" t="s">
        <v>15416</v>
      </c>
      <c r="G706" t="s">
        <v>15417</v>
      </c>
      <c r="H706" t="s">
        <v>15418</v>
      </c>
      <c r="I706" t="s">
        <v>15419</v>
      </c>
      <c r="J706" t="s">
        <v>15420</v>
      </c>
      <c r="K706" t="s">
        <v>15421</v>
      </c>
      <c r="L706" t="s">
        <v>15422</v>
      </c>
      <c r="M706" t="s">
        <v>15423</v>
      </c>
      <c r="N706" t="s">
        <v>15424</v>
      </c>
      <c r="O706" t="s">
        <v>15425</v>
      </c>
      <c r="P706">
        <f>-563.576242820206 -12.3072044668936 -241.802659355945</f>
        <v>-817.68610664304458</v>
      </c>
      <c r="Q706" t="s">
        <v>15426</v>
      </c>
      <c r="R706" t="s">
        <v>15427</v>
      </c>
      <c r="S706" t="s">
        <v>15428</v>
      </c>
      <c r="T706" t="s">
        <v>15429</v>
      </c>
      <c r="U706" t="s">
        <v>15430</v>
      </c>
      <c r="V706" t="s">
        <v>15431</v>
      </c>
      <c r="W706" t="s">
        <v>15432</v>
      </c>
      <c r="X706" t="s">
        <v>15433</v>
      </c>
      <c r="Y706" t="s">
        <v>15434</v>
      </c>
    </row>
    <row r="707" spans="1:25" x14ac:dyDescent="0.3">
      <c r="A707">
        <v>35300</v>
      </c>
      <c r="B707" t="s">
        <v>15435</v>
      </c>
      <c r="C707" t="s">
        <v>15436</v>
      </c>
      <c r="D707" t="s">
        <v>15437</v>
      </c>
      <c r="E707" t="s">
        <v>15438</v>
      </c>
      <c r="F707" t="s">
        <v>15439</v>
      </c>
      <c r="G707" t="s">
        <v>15440</v>
      </c>
      <c r="H707" t="s">
        <v>15441</v>
      </c>
      <c r="I707" t="s">
        <v>15442</v>
      </c>
      <c r="J707" t="s">
        <v>15443</v>
      </c>
      <c r="K707" t="s">
        <v>15444</v>
      </c>
      <c r="L707" t="s">
        <v>15445</v>
      </c>
      <c r="M707" t="s">
        <v>15446</v>
      </c>
      <c r="N707" t="s">
        <v>15447</v>
      </c>
      <c r="O707" t="s">
        <v>15448</v>
      </c>
      <c r="P707">
        <f>-562.824996769747 -13.1095791226637 -242.564279400614</f>
        <v>-818.49885529302469</v>
      </c>
      <c r="Q707" t="s">
        <v>15449</v>
      </c>
      <c r="R707" t="s">
        <v>15450</v>
      </c>
      <c r="S707" t="s">
        <v>15451</v>
      </c>
      <c r="T707" t="s">
        <v>15452</v>
      </c>
      <c r="U707" t="s">
        <v>15453</v>
      </c>
      <c r="V707" t="s">
        <v>15454</v>
      </c>
      <c r="W707" t="s">
        <v>15455</v>
      </c>
      <c r="X707" t="s">
        <v>15456</v>
      </c>
      <c r="Y707" t="s">
        <v>15457</v>
      </c>
    </row>
    <row r="708" spans="1:25" x14ac:dyDescent="0.3">
      <c r="A708">
        <v>35350</v>
      </c>
      <c r="B708" t="s">
        <v>15458</v>
      </c>
      <c r="C708" t="s">
        <v>15459</v>
      </c>
      <c r="D708" t="s">
        <v>15460</v>
      </c>
      <c r="E708" t="s">
        <v>15461</v>
      </c>
      <c r="F708" t="s">
        <v>15462</v>
      </c>
      <c r="G708" t="s">
        <v>15463</v>
      </c>
      <c r="H708" t="s">
        <v>15464</v>
      </c>
      <c r="I708" t="s">
        <v>15465</v>
      </c>
      <c r="J708" t="s">
        <v>15466</v>
      </c>
      <c r="K708" t="s">
        <v>15467</v>
      </c>
      <c r="L708" t="s">
        <v>15468</v>
      </c>
      <c r="M708" t="s">
        <v>15469</v>
      </c>
      <c r="N708" t="s">
        <v>15470</v>
      </c>
      <c r="O708" t="s">
        <v>15471</v>
      </c>
      <c r="P708">
        <f>-562.43300059122 -13.4629836520703 -242.918176543224</f>
        <v>-818.81416078651432</v>
      </c>
      <c r="Q708" t="s">
        <v>15472</v>
      </c>
      <c r="R708" t="s">
        <v>15473</v>
      </c>
      <c r="S708" t="s">
        <v>15474</v>
      </c>
      <c r="T708" t="s">
        <v>15475</v>
      </c>
      <c r="U708" t="s">
        <v>15476</v>
      </c>
      <c r="V708" t="s">
        <v>15477</v>
      </c>
      <c r="W708" t="s">
        <v>15478</v>
      </c>
      <c r="X708" t="s">
        <v>15479</v>
      </c>
      <c r="Y708" t="s">
        <v>15480</v>
      </c>
    </row>
    <row r="709" spans="1:25" x14ac:dyDescent="0.3">
      <c r="A709">
        <v>35400</v>
      </c>
      <c r="B709" t="s">
        <v>15481</v>
      </c>
      <c r="C709" t="s">
        <v>15482</v>
      </c>
      <c r="D709" t="s">
        <v>15483</v>
      </c>
      <c r="E709" t="s">
        <v>15484</v>
      </c>
      <c r="F709" t="s">
        <v>15485</v>
      </c>
      <c r="G709" t="s">
        <v>15486</v>
      </c>
      <c r="H709" t="s">
        <v>15487</v>
      </c>
      <c r="I709" t="s">
        <v>15488</v>
      </c>
      <c r="J709" t="s">
        <v>15489</v>
      </c>
      <c r="K709" t="s">
        <v>15490</v>
      </c>
      <c r="L709" t="s">
        <v>15491</v>
      </c>
      <c r="M709" t="s">
        <v>15492</v>
      </c>
      <c r="N709" t="s">
        <v>15493</v>
      </c>
      <c r="O709" t="s">
        <v>15494</v>
      </c>
      <c r="P709">
        <f>-562.373931189506 -13.9165822375642 -243.240278173319</f>
        <v>-819.53079160038919</v>
      </c>
      <c r="Q709" t="s">
        <v>15495</v>
      </c>
      <c r="R709" t="s">
        <v>15496</v>
      </c>
      <c r="S709" t="s">
        <v>15497</v>
      </c>
      <c r="T709" t="s">
        <v>15498</v>
      </c>
      <c r="U709" t="s">
        <v>15499</v>
      </c>
      <c r="V709" t="s">
        <v>15500</v>
      </c>
      <c r="W709" t="s">
        <v>15501</v>
      </c>
      <c r="X709" t="s">
        <v>15502</v>
      </c>
      <c r="Y709" t="s">
        <v>15503</v>
      </c>
    </row>
    <row r="710" spans="1:25" x14ac:dyDescent="0.3">
      <c r="A710">
        <v>35450</v>
      </c>
      <c r="B710" t="s">
        <v>15504</v>
      </c>
      <c r="C710" t="s">
        <v>15505</v>
      </c>
      <c r="D710" t="s">
        <v>15506</v>
      </c>
      <c r="E710" t="s">
        <v>15507</v>
      </c>
      <c r="F710" t="s">
        <v>15508</v>
      </c>
      <c r="G710" t="s">
        <v>15509</v>
      </c>
      <c r="H710" t="s">
        <v>15510</v>
      </c>
      <c r="I710" t="s">
        <v>15511</v>
      </c>
      <c r="J710" t="s">
        <v>15512</v>
      </c>
      <c r="K710" t="s">
        <v>15513</v>
      </c>
      <c r="L710" t="s">
        <v>15514</v>
      </c>
      <c r="M710" t="s">
        <v>15515</v>
      </c>
      <c r="N710" t="s">
        <v>15516</v>
      </c>
      <c r="O710" t="s">
        <v>15517</v>
      </c>
      <c r="P710">
        <f>-562.532195906194 -14.6497237451995 -243.706063771156</f>
        <v>-820.8879834225495</v>
      </c>
      <c r="Q710" t="s">
        <v>15518</v>
      </c>
      <c r="R710" t="s">
        <v>15519</v>
      </c>
      <c r="S710" t="s">
        <v>15520</v>
      </c>
      <c r="T710" t="s">
        <v>15521</v>
      </c>
      <c r="U710" t="s">
        <v>15522</v>
      </c>
      <c r="V710" t="s">
        <v>15523</v>
      </c>
      <c r="W710" t="s">
        <v>15524</v>
      </c>
      <c r="X710" t="s">
        <v>15525</v>
      </c>
      <c r="Y710" t="s">
        <v>15526</v>
      </c>
    </row>
    <row r="711" spans="1:25" x14ac:dyDescent="0.3">
      <c r="A711">
        <v>35500</v>
      </c>
      <c r="B711" t="s">
        <v>15527</v>
      </c>
      <c r="C711" t="s">
        <v>15528</v>
      </c>
      <c r="D711" t="s">
        <v>15529</v>
      </c>
      <c r="E711" t="s">
        <v>15530</v>
      </c>
      <c r="F711" t="s">
        <v>15531</v>
      </c>
      <c r="G711" t="s">
        <v>15532</v>
      </c>
      <c r="H711" t="s">
        <v>15533</v>
      </c>
      <c r="I711" t="s">
        <v>15534</v>
      </c>
      <c r="J711" t="s">
        <v>15535</v>
      </c>
      <c r="K711" t="s">
        <v>15536</v>
      </c>
      <c r="L711" t="s">
        <v>15537</v>
      </c>
      <c r="M711" t="s">
        <v>15538</v>
      </c>
      <c r="N711" t="s">
        <v>15539</v>
      </c>
      <c r="O711" t="s">
        <v>15540</v>
      </c>
      <c r="P711">
        <f>-562.740606154554 -14.6918483666866 -243.764952683132</f>
        <v>-821.19740720437267</v>
      </c>
      <c r="Q711" t="s">
        <v>15541</v>
      </c>
      <c r="R711" t="s">
        <v>15542</v>
      </c>
      <c r="S711" t="s">
        <v>15543</v>
      </c>
      <c r="T711" t="s">
        <v>15544</v>
      </c>
      <c r="U711" t="s">
        <v>15545</v>
      </c>
      <c r="V711" t="s">
        <v>15546</v>
      </c>
      <c r="W711" t="s">
        <v>15547</v>
      </c>
      <c r="X711" t="s">
        <v>15548</v>
      </c>
      <c r="Y711" t="s">
        <v>15549</v>
      </c>
    </row>
    <row r="712" spans="1:25" x14ac:dyDescent="0.3">
      <c r="A712">
        <v>35550</v>
      </c>
      <c r="B712" t="s">
        <v>15550</v>
      </c>
      <c r="C712" t="s">
        <v>15551</v>
      </c>
      <c r="D712" t="s">
        <v>15552</v>
      </c>
      <c r="E712" t="s">
        <v>15553</v>
      </c>
      <c r="F712" t="s">
        <v>15554</v>
      </c>
      <c r="G712" t="s">
        <v>15555</v>
      </c>
      <c r="H712" t="s">
        <v>15556</v>
      </c>
      <c r="I712" t="s">
        <v>15557</v>
      </c>
      <c r="J712" t="s">
        <v>15558</v>
      </c>
      <c r="K712" t="s">
        <v>15559</v>
      </c>
      <c r="L712" t="s">
        <v>15560</v>
      </c>
      <c r="M712" t="s">
        <v>15561</v>
      </c>
      <c r="N712" t="s">
        <v>15562</v>
      </c>
      <c r="O712" t="s">
        <v>15563</v>
      </c>
      <c r="P712">
        <f>-563.207615431549 -14.6569759378569 -243.684851701559</f>
        <v>-821.54944307096503</v>
      </c>
      <c r="Q712" t="s">
        <v>15564</v>
      </c>
      <c r="R712" t="s">
        <v>15565</v>
      </c>
      <c r="S712" t="s">
        <v>15566</v>
      </c>
      <c r="T712" t="s">
        <v>15567</v>
      </c>
      <c r="U712" t="s">
        <v>15568</v>
      </c>
      <c r="V712" t="s">
        <v>15569</v>
      </c>
      <c r="W712" t="s">
        <v>15570</v>
      </c>
      <c r="X712" t="s">
        <v>15571</v>
      </c>
      <c r="Y712" t="s">
        <v>15572</v>
      </c>
    </row>
    <row r="713" spans="1:25" x14ac:dyDescent="0.3">
      <c r="A713">
        <v>35600</v>
      </c>
      <c r="B713" t="s">
        <v>15573</v>
      </c>
      <c r="C713" t="s">
        <v>15574</v>
      </c>
      <c r="D713" t="s">
        <v>15575</v>
      </c>
      <c r="E713" t="s">
        <v>15576</v>
      </c>
      <c r="F713" t="s">
        <v>15577</v>
      </c>
      <c r="G713" t="s">
        <v>15578</v>
      </c>
      <c r="H713" t="s">
        <v>15579</v>
      </c>
      <c r="I713" t="s">
        <v>15580</v>
      </c>
      <c r="J713" t="s">
        <v>15581</v>
      </c>
      <c r="K713" t="s">
        <v>15582</v>
      </c>
      <c r="L713" t="s">
        <v>15583</v>
      </c>
      <c r="M713" t="s">
        <v>15584</v>
      </c>
      <c r="N713" t="s">
        <v>15585</v>
      </c>
      <c r="O713" t="s">
        <v>15586</v>
      </c>
      <c r="P713">
        <f>-563.687110252608 -14.7607996094475 -243.59860712441</f>
        <v>-822.04651698646558</v>
      </c>
      <c r="Q713" t="s">
        <v>15587</v>
      </c>
      <c r="R713" t="s">
        <v>15588</v>
      </c>
      <c r="S713" t="s">
        <v>15589</v>
      </c>
      <c r="T713" t="s">
        <v>15590</v>
      </c>
      <c r="U713" t="s">
        <v>15591</v>
      </c>
      <c r="V713" t="s">
        <v>15592</v>
      </c>
      <c r="W713" t="s">
        <v>15593</v>
      </c>
      <c r="X713" t="s">
        <v>15594</v>
      </c>
      <c r="Y713" t="s">
        <v>15595</v>
      </c>
    </row>
    <row r="714" spans="1:25" x14ac:dyDescent="0.3">
      <c r="A714">
        <v>35650</v>
      </c>
      <c r="B714" t="s">
        <v>15596</v>
      </c>
      <c r="C714" t="s">
        <v>15597</v>
      </c>
      <c r="D714" t="s">
        <v>15598</v>
      </c>
      <c r="E714" t="s">
        <v>15599</v>
      </c>
      <c r="F714" t="s">
        <v>15600</v>
      </c>
      <c r="G714" t="s">
        <v>15601</v>
      </c>
      <c r="H714" t="s">
        <v>15602</v>
      </c>
      <c r="I714" t="s">
        <v>15603</v>
      </c>
      <c r="J714" t="s">
        <v>15604</v>
      </c>
      <c r="K714" t="s">
        <v>15605</v>
      </c>
      <c r="L714" t="s">
        <v>15606</v>
      </c>
      <c r="M714" t="s">
        <v>15607</v>
      </c>
      <c r="N714" t="s">
        <v>15608</v>
      </c>
      <c r="O714" t="s">
        <v>15609</v>
      </c>
      <c r="P714">
        <f>-564.828477407641 -14.6790379264708 -243.231198325045</f>
        <v>-822.7387136591567</v>
      </c>
      <c r="Q714" t="s">
        <v>15610</v>
      </c>
      <c r="R714" t="s">
        <v>15611</v>
      </c>
      <c r="S714" t="s">
        <v>15612</v>
      </c>
      <c r="T714" t="s">
        <v>15613</v>
      </c>
      <c r="U714" t="s">
        <v>15614</v>
      </c>
      <c r="V714" t="s">
        <v>15615</v>
      </c>
      <c r="W714" t="s">
        <v>15616</v>
      </c>
      <c r="X714" t="s">
        <v>15617</v>
      </c>
      <c r="Y714" t="s">
        <v>15618</v>
      </c>
    </row>
    <row r="715" spans="1:25" x14ac:dyDescent="0.3">
      <c r="A715">
        <v>35700</v>
      </c>
      <c r="B715" t="s">
        <v>15619</v>
      </c>
      <c r="C715" t="s">
        <v>15620</v>
      </c>
      <c r="D715" t="s">
        <v>15621</v>
      </c>
      <c r="E715" t="s">
        <v>15622</v>
      </c>
      <c r="F715" t="s">
        <v>15623</v>
      </c>
      <c r="G715" t="s">
        <v>15624</v>
      </c>
      <c r="H715" t="s">
        <v>15625</v>
      </c>
      <c r="I715" t="s">
        <v>15626</v>
      </c>
      <c r="J715" t="s">
        <v>15627</v>
      </c>
      <c r="K715" t="s">
        <v>15628</v>
      </c>
      <c r="L715" t="s">
        <v>15629</v>
      </c>
      <c r="M715" t="s">
        <v>15630</v>
      </c>
      <c r="N715" t="s">
        <v>15631</v>
      </c>
      <c r="O715" t="s">
        <v>15632</v>
      </c>
      <c r="P715">
        <f>-565.42755297391 -14.2342250960119 -242.833076641694</f>
        <v>-822.49485471161586</v>
      </c>
      <c r="Q715" t="s">
        <v>15633</v>
      </c>
      <c r="R715" t="s">
        <v>15634</v>
      </c>
      <c r="S715" t="s">
        <v>15635</v>
      </c>
      <c r="T715" t="s">
        <v>15636</v>
      </c>
      <c r="U715" t="s">
        <v>15637</v>
      </c>
      <c r="V715" t="s">
        <v>15638</v>
      </c>
      <c r="W715" t="s">
        <v>15639</v>
      </c>
      <c r="X715" t="s">
        <v>15640</v>
      </c>
      <c r="Y715" t="s">
        <v>15641</v>
      </c>
    </row>
    <row r="716" spans="1:25" x14ac:dyDescent="0.3">
      <c r="A716">
        <v>35750</v>
      </c>
      <c r="B716" t="s">
        <v>15642</v>
      </c>
      <c r="C716" t="s">
        <v>15643</v>
      </c>
      <c r="D716" t="s">
        <v>15644</v>
      </c>
      <c r="E716" t="s">
        <v>15645</v>
      </c>
      <c r="F716" t="s">
        <v>15646</v>
      </c>
      <c r="G716" t="s">
        <v>15647</v>
      </c>
      <c r="H716" t="s">
        <v>15648</v>
      </c>
      <c r="I716" t="s">
        <v>15649</v>
      </c>
      <c r="J716" t="s">
        <v>15650</v>
      </c>
      <c r="K716" t="s">
        <v>15651</v>
      </c>
      <c r="L716" t="s">
        <v>15652</v>
      </c>
      <c r="M716" t="s">
        <v>15653</v>
      </c>
      <c r="N716" t="s">
        <v>15654</v>
      </c>
      <c r="O716" t="s">
        <v>15655</v>
      </c>
      <c r="P716">
        <f>-566.717443886502 -13.594969446224 -242.196614299543</f>
        <v>-822.50902763226895</v>
      </c>
      <c r="Q716" t="s">
        <v>15656</v>
      </c>
      <c r="R716" t="s">
        <v>15657</v>
      </c>
      <c r="S716" t="s">
        <v>15658</v>
      </c>
      <c r="T716" t="s">
        <v>15659</v>
      </c>
      <c r="U716" t="s">
        <v>15660</v>
      </c>
      <c r="V716" t="s">
        <v>15661</v>
      </c>
      <c r="W716" t="s">
        <v>15662</v>
      </c>
      <c r="X716" t="s">
        <v>15663</v>
      </c>
      <c r="Y716" t="s">
        <v>15664</v>
      </c>
    </row>
    <row r="717" spans="1:25" x14ac:dyDescent="0.3">
      <c r="A717">
        <v>35800</v>
      </c>
      <c r="B717" t="s">
        <v>15665</v>
      </c>
      <c r="C717" t="s">
        <v>15666</v>
      </c>
      <c r="D717" t="s">
        <v>15667</v>
      </c>
      <c r="E717" t="s">
        <v>15668</v>
      </c>
      <c r="F717" t="s">
        <v>15669</v>
      </c>
      <c r="G717" t="s">
        <v>15670</v>
      </c>
      <c r="H717" t="s">
        <v>15671</v>
      </c>
      <c r="I717" t="s">
        <v>15672</v>
      </c>
      <c r="J717" t="s">
        <v>15673</v>
      </c>
      <c r="K717" t="s">
        <v>15674</v>
      </c>
      <c r="L717" t="s">
        <v>15675</v>
      </c>
      <c r="M717" t="s">
        <v>15676</v>
      </c>
      <c r="N717" t="s">
        <v>15677</v>
      </c>
      <c r="O717" t="s">
        <v>15678</v>
      </c>
      <c r="P717">
        <f>-567.36449929845 -13.5356601644423 -242.042152806012</f>
        <v>-822.9423122689044</v>
      </c>
      <c r="Q717" t="s">
        <v>15679</v>
      </c>
      <c r="R717" t="s">
        <v>15680</v>
      </c>
      <c r="S717" t="s">
        <v>15681</v>
      </c>
      <c r="T717" t="s">
        <v>15682</v>
      </c>
      <c r="U717" t="s">
        <v>15683</v>
      </c>
      <c r="V717" t="s">
        <v>15684</v>
      </c>
      <c r="W717" t="s">
        <v>15685</v>
      </c>
      <c r="X717" t="s">
        <v>15686</v>
      </c>
      <c r="Y717" t="s">
        <v>15687</v>
      </c>
    </row>
    <row r="718" spans="1:25" x14ac:dyDescent="0.3">
      <c r="A718">
        <v>35850</v>
      </c>
      <c r="B718" t="s">
        <v>15688</v>
      </c>
      <c r="C718" t="s">
        <v>15689</v>
      </c>
      <c r="D718" t="s">
        <v>15690</v>
      </c>
      <c r="E718" t="s">
        <v>15691</v>
      </c>
      <c r="F718" t="s">
        <v>15692</v>
      </c>
      <c r="G718" t="s">
        <v>15693</v>
      </c>
      <c r="H718" t="s">
        <v>15694</v>
      </c>
      <c r="I718" t="s">
        <v>15695</v>
      </c>
      <c r="J718" t="s">
        <v>15696</v>
      </c>
      <c r="K718" t="s">
        <v>15697</v>
      </c>
      <c r="L718" t="s">
        <v>15698</v>
      </c>
      <c r="M718" t="s">
        <v>15699</v>
      </c>
      <c r="N718" t="s">
        <v>15700</v>
      </c>
      <c r="O718" t="s">
        <v>15701</v>
      </c>
      <c r="P718">
        <f>-568.723427122496 -13.754804191183 -241.883387646578</f>
        <v>-824.36161896025692</v>
      </c>
      <c r="Q718" t="s">
        <v>15702</v>
      </c>
      <c r="R718" t="s">
        <v>15703</v>
      </c>
      <c r="S718" t="s">
        <v>15704</v>
      </c>
      <c r="T718" t="s">
        <v>15705</v>
      </c>
      <c r="U718" t="s">
        <v>15706</v>
      </c>
      <c r="V718" t="s">
        <v>15707</v>
      </c>
      <c r="W718" t="s">
        <v>15708</v>
      </c>
      <c r="X718" t="s">
        <v>15709</v>
      </c>
      <c r="Y718" t="s">
        <v>15710</v>
      </c>
    </row>
    <row r="719" spans="1:25" x14ac:dyDescent="0.3">
      <c r="A719">
        <v>35900</v>
      </c>
      <c r="B719" t="s">
        <v>15711</v>
      </c>
      <c r="C719" t="s">
        <v>15712</v>
      </c>
      <c r="D719" t="s">
        <v>15713</v>
      </c>
      <c r="E719" t="s">
        <v>15714</v>
      </c>
      <c r="F719" t="s">
        <v>15715</v>
      </c>
      <c r="G719" t="s">
        <v>15716</v>
      </c>
      <c r="H719" t="s">
        <v>15717</v>
      </c>
      <c r="I719" t="s">
        <v>15718</v>
      </c>
      <c r="J719" t="s">
        <v>15719</v>
      </c>
      <c r="K719" t="s">
        <v>15720</v>
      </c>
      <c r="L719" t="s">
        <v>15721</v>
      </c>
      <c r="M719" t="s">
        <v>15722</v>
      </c>
      <c r="N719" t="s">
        <v>15723</v>
      </c>
      <c r="O719" t="s">
        <v>15724</v>
      </c>
      <c r="P719">
        <f>-569.300647185407 -13.7186719917993 -241.820114996679</f>
        <v>-824.83943417388525</v>
      </c>
      <c r="Q719" t="s">
        <v>15725</v>
      </c>
      <c r="R719" t="s">
        <v>15726</v>
      </c>
      <c r="S719" t="s">
        <v>15727</v>
      </c>
      <c r="T719" t="s">
        <v>15728</v>
      </c>
      <c r="U719" t="s">
        <v>15729</v>
      </c>
      <c r="V719" t="s">
        <v>15730</v>
      </c>
      <c r="W719" t="s">
        <v>15731</v>
      </c>
      <c r="X719" t="s">
        <v>15732</v>
      </c>
      <c r="Y719" t="s">
        <v>15733</v>
      </c>
    </row>
    <row r="720" spans="1:25" x14ac:dyDescent="0.3">
      <c r="A720">
        <v>35950</v>
      </c>
      <c r="B720" t="s">
        <v>15734</v>
      </c>
      <c r="C720" t="s">
        <v>15735</v>
      </c>
      <c r="D720" t="s">
        <v>15736</v>
      </c>
      <c r="E720" t="s">
        <v>15737</v>
      </c>
      <c r="F720" t="s">
        <v>15738</v>
      </c>
      <c r="G720" t="s">
        <v>15739</v>
      </c>
      <c r="H720" t="s">
        <v>15740</v>
      </c>
      <c r="I720" t="s">
        <v>15741</v>
      </c>
      <c r="J720" t="s">
        <v>15742</v>
      </c>
      <c r="K720" t="s">
        <v>15743</v>
      </c>
      <c r="L720" t="s">
        <v>15744</v>
      </c>
      <c r="M720" t="s">
        <v>15745</v>
      </c>
      <c r="N720" t="s">
        <v>15746</v>
      </c>
      <c r="O720" t="s">
        <v>15747</v>
      </c>
      <c r="P720">
        <f>-570.508625687977 -13.2235169901846 -241.742953313875</f>
        <v>-825.47509599203659</v>
      </c>
      <c r="Q720" t="s">
        <v>15748</v>
      </c>
      <c r="R720" t="s">
        <v>15749</v>
      </c>
      <c r="S720" t="s">
        <v>15750</v>
      </c>
      <c r="T720" t="s">
        <v>15751</v>
      </c>
      <c r="U720" t="s">
        <v>15752</v>
      </c>
      <c r="V720" t="s">
        <v>15753</v>
      </c>
      <c r="W720" t="s">
        <v>15754</v>
      </c>
      <c r="X720" t="s">
        <v>15755</v>
      </c>
      <c r="Y720" t="s">
        <v>15756</v>
      </c>
    </row>
    <row r="721" spans="1:25" x14ac:dyDescent="0.3">
      <c r="A721">
        <v>36000</v>
      </c>
      <c r="B721" t="s">
        <v>15757</v>
      </c>
      <c r="C721" t="s">
        <v>15758</v>
      </c>
      <c r="D721" t="s">
        <v>15759</v>
      </c>
      <c r="E721" t="s">
        <v>15760</v>
      </c>
      <c r="F721" t="s">
        <v>15761</v>
      </c>
      <c r="G721" t="s">
        <v>15762</v>
      </c>
      <c r="H721" t="s">
        <v>15763</v>
      </c>
      <c r="I721" t="s">
        <v>15764</v>
      </c>
      <c r="J721" t="s">
        <v>15765</v>
      </c>
      <c r="K721" t="s">
        <v>15766</v>
      </c>
      <c r="L721" t="s">
        <v>15767</v>
      </c>
      <c r="M721" t="s">
        <v>15768</v>
      </c>
      <c r="N721" t="s">
        <v>15769</v>
      </c>
      <c r="O721" t="s">
        <v>15770</v>
      </c>
      <c r="P721">
        <f>-570.971502890222 -13.1261157596546 -241.800144269608</f>
        <v>-825.89776291948465</v>
      </c>
      <c r="Q721" t="s">
        <v>15771</v>
      </c>
      <c r="R721" t="s">
        <v>15772</v>
      </c>
      <c r="S721" t="s">
        <v>15773</v>
      </c>
      <c r="T721" t="s">
        <v>15774</v>
      </c>
      <c r="U721" t="s">
        <v>15775</v>
      </c>
      <c r="V721" t="s">
        <v>15776</v>
      </c>
      <c r="W721" t="s">
        <v>15777</v>
      </c>
      <c r="X721" t="s">
        <v>15778</v>
      </c>
      <c r="Y721" t="s">
        <v>15779</v>
      </c>
    </row>
    <row r="722" spans="1:25" x14ac:dyDescent="0.3">
      <c r="A722">
        <v>36050</v>
      </c>
      <c r="B722" t="s">
        <v>15780</v>
      </c>
      <c r="C722" t="s">
        <v>15781</v>
      </c>
      <c r="D722" t="s">
        <v>15782</v>
      </c>
      <c r="E722" t="s">
        <v>15783</v>
      </c>
      <c r="F722" t="s">
        <v>15784</v>
      </c>
      <c r="G722" t="s">
        <v>15785</v>
      </c>
      <c r="H722" t="s">
        <v>15786</v>
      </c>
      <c r="I722" t="s">
        <v>15787</v>
      </c>
      <c r="J722" t="s">
        <v>15788</v>
      </c>
      <c r="K722" t="s">
        <v>15789</v>
      </c>
      <c r="L722" t="s">
        <v>15790</v>
      </c>
      <c r="M722" t="s">
        <v>15791</v>
      </c>
      <c r="N722" t="s">
        <v>15792</v>
      </c>
      <c r="O722" t="s">
        <v>15793</v>
      </c>
      <c r="P722">
        <f>-571.590873898978 -13.2664452574231 -242.015406498835</f>
        <v>-826.87272565523608</v>
      </c>
      <c r="Q722" t="s">
        <v>15794</v>
      </c>
      <c r="R722" t="s">
        <v>15795</v>
      </c>
      <c r="S722" t="s">
        <v>15796</v>
      </c>
      <c r="T722" t="s">
        <v>15797</v>
      </c>
      <c r="U722" t="s">
        <v>15798</v>
      </c>
      <c r="V722" t="s">
        <v>15799</v>
      </c>
      <c r="W722" t="s">
        <v>15800</v>
      </c>
      <c r="X722" t="s">
        <v>15801</v>
      </c>
      <c r="Y722" t="s">
        <v>15802</v>
      </c>
    </row>
    <row r="723" spans="1:25" x14ac:dyDescent="0.3">
      <c r="A723">
        <v>36100</v>
      </c>
      <c r="B723" t="s">
        <v>15803</v>
      </c>
      <c r="C723" t="s">
        <v>15804</v>
      </c>
      <c r="D723" t="s">
        <v>15805</v>
      </c>
      <c r="E723" t="s">
        <v>15806</v>
      </c>
      <c r="F723" t="s">
        <v>15807</v>
      </c>
      <c r="G723" t="s">
        <v>15808</v>
      </c>
      <c r="H723" t="s">
        <v>15809</v>
      </c>
      <c r="I723" t="s">
        <v>15810</v>
      </c>
      <c r="J723" t="s">
        <v>15811</v>
      </c>
      <c r="K723" t="s">
        <v>15812</v>
      </c>
      <c r="L723" t="s">
        <v>15813</v>
      </c>
      <c r="M723" t="s">
        <v>15814</v>
      </c>
      <c r="N723" t="s">
        <v>15815</v>
      </c>
      <c r="O723" t="s">
        <v>15816</v>
      </c>
      <c r="P723">
        <f>-571.955400043226 -13.0867602939727 -242.101745956482</f>
        <v>-827.14390629368063</v>
      </c>
      <c r="Q723" t="s">
        <v>15817</v>
      </c>
      <c r="R723" t="s">
        <v>15818</v>
      </c>
      <c r="S723" t="s">
        <v>15819</v>
      </c>
      <c r="T723" t="s">
        <v>15820</v>
      </c>
      <c r="U723" t="s">
        <v>15821</v>
      </c>
      <c r="V723" t="s">
        <v>15822</v>
      </c>
      <c r="W723" t="s">
        <v>15823</v>
      </c>
      <c r="X723" t="s">
        <v>15824</v>
      </c>
      <c r="Y723" t="s">
        <v>15825</v>
      </c>
    </row>
    <row r="724" spans="1:25" x14ac:dyDescent="0.3">
      <c r="A724">
        <v>36150</v>
      </c>
      <c r="B724" t="s">
        <v>15826</v>
      </c>
      <c r="C724" t="s">
        <v>15827</v>
      </c>
      <c r="D724" t="s">
        <v>15828</v>
      </c>
      <c r="E724" t="s">
        <v>15829</v>
      </c>
      <c r="F724" t="s">
        <v>15830</v>
      </c>
      <c r="G724" t="s">
        <v>15831</v>
      </c>
      <c r="H724" t="s">
        <v>15832</v>
      </c>
      <c r="I724" t="s">
        <v>15833</v>
      </c>
      <c r="J724" t="s">
        <v>15834</v>
      </c>
      <c r="K724" t="s">
        <v>15835</v>
      </c>
      <c r="L724" t="s">
        <v>15836</v>
      </c>
      <c r="M724" t="s">
        <v>15837</v>
      </c>
      <c r="N724" t="s">
        <v>15838</v>
      </c>
      <c r="O724" t="s">
        <v>15839</v>
      </c>
      <c r="P724">
        <f>-572.783684916851 -12.8083180938959 -242.328728401772</f>
        <v>-827.92073141251888</v>
      </c>
      <c r="Q724" t="s">
        <v>15840</v>
      </c>
      <c r="R724" t="s">
        <v>15841</v>
      </c>
      <c r="S724" t="s">
        <v>15842</v>
      </c>
      <c r="T724" t="s">
        <v>15843</v>
      </c>
      <c r="U724" t="s">
        <v>15844</v>
      </c>
      <c r="V724" t="s">
        <v>15845</v>
      </c>
      <c r="W724" t="s">
        <v>15846</v>
      </c>
      <c r="X724" t="s">
        <v>15847</v>
      </c>
      <c r="Y724" t="s">
        <v>15848</v>
      </c>
    </row>
    <row r="725" spans="1:25" x14ac:dyDescent="0.3">
      <c r="A725">
        <v>36200</v>
      </c>
      <c r="B725" t="s">
        <v>15849</v>
      </c>
      <c r="C725" t="s">
        <v>15850</v>
      </c>
      <c r="D725" t="s">
        <v>15851</v>
      </c>
      <c r="E725" t="s">
        <v>15852</v>
      </c>
      <c r="F725" t="s">
        <v>15853</v>
      </c>
      <c r="G725" t="s">
        <v>15854</v>
      </c>
      <c r="H725" t="s">
        <v>15855</v>
      </c>
      <c r="I725" t="s">
        <v>15856</v>
      </c>
      <c r="J725" t="s">
        <v>15857</v>
      </c>
      <c r="K725" t="s">
        <v>15858</v>
      </c>
      <c r="L725" t="s">
        <v>15859</v>
      </c>
      <c r="M725" t="s">
        <v>15860</v>
      </c>
      <c r="N725" t="s">
        <v>15861</v>
      </c>
      <c r="O725" t="s">
        <v>15862</v>
      </c>
      <c r="P725">
        <f>-573.089827386959 -12.8934358057602 -242.509243707599</f>
        <v>-828.49250690031818</v>
      </c>
      <c r="Q725" t="s">
        <v>15863</v>
      </c>
      <c r="R725" t="s">
        <v>15864</v>
      </c>
      <c r="S725" t="s">
        <v>15865</v>
      </c>
      <c r="T725" t="s">
        <v>15866</v>
      </c>
      <c r="U725" t="s">
        <v>15867</v>
      </c>
      <c r="V725" t="s">
        <v>15868</v>
      </c>
      <c r="W725" t="s">
        <v>15869</v>
      </c>
      <c r="X725" t="s">
        <v>15870</v>
      </c>
      <c r="Y725" t="s">
        <v>15871</v>
      </c>
    </row>
    <row r="726" spans="1:25" x14ac:dyDescent="0.3">
      <c r="A726">
        <v>36250</v>
      </c>
      <c r="B726" t="s">
        <v>15872</v>
      </c>
      <c r="C726" t="s">
        <v>15873</v>
      </c>
      <c r="D726" t="s">
        <v>15874</v>
      </c>
      <c r="E726" t="s">
        <v>15875</v>
      </c>
      <c r="F726" t="s">
        <v>15876</v>
      </c>
      <c r="G726" t="s">
        <v>15877</v>
      </c>
      <c r="H726" t="s">
        <v>15878</v>
      </c>
      <c r="I726" t="s">
        <v>15879</v>
      </c>
      <c r="J726" t="s">
        <v>15880</v>
      </c>
      <c r="K726" t="s">
        <v>15881</v>
      </c>
      <c r="L726" t="s">
        <v>15882</v>
      </c>
      <c r="M726" t="s">
        <v>15883</v>
      </c>
      <c r="N726" t="s">
        <v>15884</v>
      </c>
      <c r="O726" t="s">
        <v>15885</v>
      </c>
      <c r="P726">
        <f>-573.283599348434 -12.7148971976319 -242.876918086701</f>
        <v>-828.87541463276693</v>
      </c>
      <c r="Q726" t="s">
        <v>15886</v>
      </c>
      <c r="R726" t="s">
        <v>15887</v>
      </c>
      <c r="S726" t="s">
        <v>15888</v>
      </c>
      <c r="T726" t="s">
        <v>15889</v>
      </c>
      <c r="U726" t="s">
        <v>15890</v>
      </c>
      <c r="V726" t="s">
        <v>15891</v>
      </c>
      <c r="W726" t="s">
        <v>15892</v>
      </c>
      <c r="X726" t="s">
        <v>15893</v>
      </c>
      <c r="Y726" t="s">
        <v>15894</v>
      </c>
    </row>
    <row r="727" spans="1:25" x14ac:dyDescent="0.3">
      <c r="A727">
        <v>36300</v>
      </c>
      <c r="B727" t="s">
        <v>15895</v>
      </c>
      <c r="C727" t="s">
        <v>15896</v>
      </c>
      <c r="D727" t="s">
        <v>15897</v>
      </c>
      <c r="E727" t="s">
        <v>15898</v>
      </c>
      <c r="F727" t="s">
        <v>15899</v>
      </c>
      <c r="G727" t="s">
        <v>15900</v>
      </c>
      <c r="H727" t="s">
        <v>15901</v>
      </c>
      <c r="I727" t="s">
        <v>15902</v>
      </c>
      <c r="J727" t="s">
        <v>15903</v>
      </c>
      <c r="K727" t="s">
        <v>15904</v>
      </c>
      <c r="L727" t="s">
        <v>15905</v>
      </c>
      <c r="M727" t="s">
        <v>15906</v>
      </c>
      <c r="N727" t="s">
        <v>15907</v>
      </c>
      <c r="O727" t="s">
        <v>15908</v>
      </c>
      <c r="P727">
        <f>-573.290096230613 -12.4224281191084 -243.040711492861</f>
        <v>-828.7532358425824</v>
      </c>
      <c r="Q727" t="s">
        <v>15909</v>
      </c>
      <c r="R727" t="s">
        <v>15910</v>
      </c>
      <c r="S727" t="s">
        <v>15911</v>
      </c>
      <c r="T727" t="s">
        <v>15912</v>
      </c>
      <c r="U727" t="s">
        <v>15913</v>
      </c>
      <c r="V727" t="s">
        <v>15914</v>
      </c>
      <c r="W727" t="s">
        <v>15915</v>
      </c>
      <c r="X727" t="s">
        <v>15916</v>
      </c>
      <c r="Y727" t="s">
        <v>15917</v>
      </c>
    </row>
    <row r="728" spans="1:25" x14ac:dyDescent="0.3">
      <c r="A728">
        <v>36350</v>
      </c>
      <c r="B728" t="s">
        <v>15918</v>
      </c>
      <c r="C728" t="s">
        <v>15919</v>
      </c>
      <c r="D728" t="s">
        <v>15920</v>
      </c>
      <c r="E728" t="s">
        <v>15921</v>
      </c>
      <c r="F728" t="s">
        <v>15922</v>
      </c>
      <c r="G728" t="s">
        <v>15923</v>
      </c>
      <c r="H728" t="s">
        <v>15924</v>
      </c>
      <c r="I728" t="s">
        <v>15925</v>
      </c>
      <c r="J728" t="s">
        <v>15926</v>
      </c>
      <c r="K728" t="s">
        <v>15927</v>
      </c>
      <c r="L728" t="s">
        <v>15928</v>
      </c>
      <c r="M728" t="s">
        <v>15929</v>
      </c>
      <c r="N728" t="s">
        <v>15930</v>
      </c>
      <c r="O728" t="s">
        <v>15931</v>
      </c>
      <c r="P728">
        <f>-573.050023454409 -11.9577744200574 -243.385078791449</f>
        <v>-828.39287666591542</v>
      </c>
      <c r="Q728" t="s">
        <v>15932</v>
      </c>
      <c r="R728" t="s">
        <v>15933</v>
      </c>
      <c r="S728" t="s">
        <v>15934</v>
      </c>
      <c r="T728" t="s">
        <v>15935</v>
      </c>
      <c r="U728" t="s">
        <v>15936</v>
      </c>
      <c r="V728" t="s">
        <v>15937</v>
      </c>
      <c r="W728" t="s">
        <v>15938</v>
      </c>
      <c r="X728" t="s">
        <v>15939</v>
      </c>
      <c r="Y728" t="s">
        <v>15940</v>
      </c>
    </row>
    <row r="729" spans="1:25" x14ac:dyDescent="0.3">
      <c r="A729">
        <v>36400</v>
      </c>
      <c r="B729" t="s">
        <v>15941</v>
      </c>
      <c r="C729" t="s">
        <v>15942</v>
      </c>
      <c r="D729" t="s">
        <v>15943</v>
      </c>
      <c r="E729" t="s">
        <v>15944</v>
      </c>
      <c r="F729" t="s">
        <v>15945</v>
      </c>
      <c r="G729" t="s">
        <v>15946</v>
      </c>
      <c r="H729" t="s">
        <v>15947</v>
      </c>
      <c r="I729" t="s">
        <v>15948</v>
      </c>
      <c r="J729" t="s">
        <v>15949</v>
      </c>
      <c r="K729" t="s">
        <v>15950</v>
      </c>
      <c r="L729" t="s">
        <v>15951</v>
      </c>
      <c r="M729" t="s">
        <v>15952</v>
      </c>
      <c r="N729" t="s">
        <v>15953</v>
      </c>
      <c r="O729" t="s">
        <v>15954</v>
      </c>
      <c r="P729">
        <f>-573.226424870805 -11.9584538448903 -243.558260243891</f>
        <v>-828.7431389595863</v>
      </c>
      <c r="Q729" t="s">
        <v>15955</v>
      </c>
      <c r="R729" t="s">
        <v>15956</v>
      </c>
      <c r="S729" t="s">
        <v>15957</v>
      </c>
      <c r="T729" t="s">
        <v>15958</v>
      </c>
      <c r="U729" t="s">
        <v>15959</v>
      </c>
      <c r="V729" t="s">
        <v>15960</v>
      </c>
      <c r="W729" t="s">
        <v>15961</v>
      </c>
      <c r="X729" t="s">
        <v>15962</v>
      </c>
      <c r="Y729" t="s">
        <v>15963</v>
      </c>
    </row>
    <row r="730" spans="1:25" x14ac:dyDescent="0.3">
      <c r="A730">
        <v>36450</v>
      </c>
      <c r="B730" t="s">
        <v>15964</v>
      </c>
      <c r="C730" t="s">
        <v>15965</v>
      </c>
      <c r="D730" t="s">
        <v>15966</v>
      </c>
      <c r="E730" t="s">
        <v>15967</v>
      </c>
      <c r="F730" t="s">
        <v>15968</v>
      </c>
      <c r="G730" t="s">
        <v>15969</v>
      </c>
      <c r="H730" t="s">
        <v>15970</v>
      </c>
      <c r="I730" t="s">
        <v>15971</v>
      </c>
      <c r="J730" t="s">
        <v>15972</v>
      </c>
      <c r="K730" t="s">
        <v>15973</v>
      </c>
      <c r="L730" t="s">
        <v>15974</v>
      </c>
      <c r="M730" t="s">
        <v>15975</v>
      </c>
      <c r="N730" t="s">
        <v>15976</v>
      </c>
      <c r="O730" t="s">
        <v>15977</v>
      </c>
      <c r="P730">
        <f>-573.849659095499 -11.6468729117357 -243.699992432269</f>
        <v>-829.19652443950372</v>
      </c>
      <c r="Q730" t="s">
        <v>15978</v>
      </c>
      <c r="R730" t="s">
        <v>15979</v>
      </c>
      <c r="S730" t="s">
        <v>15980</v>
      </c>
      <c r="T730" t="s">
        <v>15981</v>
      </c>
      <c r="U730" t="s">
        <v>15982</v>
      </c>
      <c r="V730" t="s">
        <v>15983</v>
      </c>
      <c r="W730" t="s">
        <v>15984</v>
      </c>
      <c r="X730" t="s">
        <v>15985</v>
      </c>
      <c r="Y730" t="s">
        <v>15986</v>
      </c>
    </row>
    <row r="731" spans="1:25" x14ac:dyDescent="0.3">
      <c r="A731">
        <v>36500</v>
      </c>
      <c r="B731" t="s">
        <v>15987</v>
      </c>
      <c r="C731" t="s">
        <v>15988</v>
      </c>
      <c r="D731" t="s">
        <v>15989</v>
      </c>
      <c r="E731" t="s">
        <v>15990</v>
      </c>
      <c r="F731" t="s">
        <v>15991</v>
      </c>
      <c r="G731" t="s">
        <v>15992</v>
      </c>
      <c r="H731" t="s">
        <v>15993</v>
      </c>
      <c r="I731" t="s">
        <v>15994</v>
      </c>
      <c r="J731" t="s">
        <v>15995</v>
      </c>
      <c r="K731" t="s">
        <v>15996</v>
      </c>
      <c r="L731" t="s">
        <v>15997</v>
      </c>
      <c r="M731" t="s">
        <v>15998</v>
      </c>
      <c r="N731" t="s">
        <v>15999</v>
      </c>
      <c r="O731" t="s">
        <v>16000</v>
      </c>
      <c r="P731">
        <f>-574.706204506732 -11.1398690717067 -243.494402891402</f>
        <v>-829.34047646984072</v>
      </c>
      <c r="Q731" t="s">
        <v>16001</v>
      </c>
      <c r="R731" t="s">
        <v>16002</v>
      </c>
      <c r="S731" t="s">
        <v>16003</v>
      </c>
      <c r="T731" t="s">
        <v>16004</v>
      </c>
      <c r="U731" t="s">
        <v>16005</v>
      </c>
      <c r="V731" t="s">
        <v>16006</v>
      </c>
      <c r="W731" t="s">
        <v>16007</v>
      </c>
      <c r="X731" t="s">
        <v>16008</v>
      </c>
      <c r="Y731" t="s">
        <v>16009</v>
      </c>
    </row>
    <row r="732" spans="1:25" x14ac:dyDescent="0.3">
      <c r="A732">
        <v>36550</v>
      </c>
      <c r="B732" t="s">
        <v>16010</v>
      </c>
      <c r="C732" t="s">
        <v>16011</v>
      </c>
      <c r="D732" t="s">
        <v>16012</v>
      </c>
      <c r="E732" t="s">
        <v>16013</v>
      </c>
      <c r="F732" t="s">
        <v>16014</v>
      </c>
      <c r="G732" t="s">
        <v>16015</v>
      </c>
      <c r="H732" t="s">
        <v>16016</v>
      </c>
      <c r="I732" t="s">
        <v>16017</v>
      </c>
      <c r="J732" t="s">
        <v>16018</v>
      </c>
      <c r="K732" t="s">
        <v>16019</v>
      </c>
      <c r="L732" t="s">
        <v>16020</v>
      </c>
      <c r="M732" t="s">
        <v>16021</v>
      </c>
      <c r="N732" t="s">
        <v>16022</v>
      </c>
      <c r="O732" t="s">
        <v>16023</v>
      </c>
      <c r="P732">
        <f>-575.258856405959 -11.0219972590712 -243.385233875844</f>
        <v>-829.66608754087429</v>
      </c>
      <c r="Q732" t="s">
        <v>16024</v>
      </c>
      <c r="R732" t="s">
        <v>16025</v>
      </c>
      <c r="S732" t="s">
        <v>16026</v>
      </c>
      <c r="T732" t="s">
        <v>16027</v>
      </c>
      <c r="U732" t="s">
        <v>16028</v>
      </c>
      <c r="V732" t="s">
        <v>16029</v>
      </c>
      <c r="W732" t="s">
        <v>16030</v>
      </c>
      <c r="X732" t="s">
        <v>16031</v>
      </c>
      <c r="Y732" t="s">
        <v>16032</v>
      </c>
    </row>
    <row r="733" spans="1:25" x14ac:dyDescent="0.3">
      <c r="A733">
        <v>36600</v>
      </c>
      <c r="B733" t="s">
        <v>16033</v>
      </c>
      <c r="C733" t="s">
        <v>16034</v>
      </c>
      <c r="D733" t="s">
        <v>16035</v>
      </c>
      <c r="E733" t="s">
        <v>16036</v>
      </c>
      <c r="F733" t="s">
        <v>16037</v>
      </c>
      <c r="G733" t="s">
        <v>16038</v>
      </c>
      <c r="H733" t="s">
        <v>16039</v>
      </c>
      <c r="I733" t="s">
        <v>16040</v>
      </c>
      <c r="J733" t="s">
        <v>16041</v>
      </c>
      <c r="K733" t="s">
        <v>16042</v>
      </c>
      <c r="L733" t="s">
        <v>16043</v>
      </c>
      <c r="M733" t="s">
        <v>16044</v>
      </c>
      <c r="N733" t="s">
        <v>16045</v>
      </c>
      <c r="O733" t="s">
        <v>16046</v>
      </c>
      <c r="P733">
        <f>-575.76691244727 -11.0173314191304 -243.349267868392</f>
        <v>-830.13351173479236</v>
      </c>
      <c r="Q733" t="s">
        <v>16047</v>
      </c>
      <c r="R733" t="s">
        <v>16048</v>
      </c>
      <c r="S733" t="s">
        <v>16049</v>
      </c>
      <c r="T733" t="s">
        <v>16050</v>
      </c>
      <c r="U733" t="s">
        <v>16051</v>
      </c>
      <c r="V733" t="s">
        <v>16052</v>
      </c>
      <c r="W733" t="s">
        <v>16053</v>
      </c>
      <c r="X733" t="s">
        <v>16054</v>
      </c>
      <c r="Y733" t="s">
        <v>16055</v>
      </c>
    </row>
    <row r="734" spans="1:25" x14ac:dyDescent="0.3">
      <c r="A734">
        <v>36650</v>
      </c>
      <c r="B734" t="s">
        <v>16056</v>
      </c>
      <c r="C734" t="s">
        <v>16057</v>
      </c>
      <c r="D734" t="s">
        <v>16058</v>
      </c>
      <c r="E734" t="s">
        <v>16059</v>
      </c>
      <c r="F734" t="s">
        <v>16060</v>
      </c>
      <c r="G734" t="s">
        <v>16061</v>
      </c>
      <c r="H734" t="s">
        <v>16062</v>
      </c>
      <c r="I734" t="s">
        <v>16063</v>
      </c>
      <c r="J734" t="s">
        <v>16064</v>
      </c>
      <c r="K734" t="s">
        <v>16065</v>
      </c>
      <c r="L734" t="s">
        <v>16066</v>
      </c>
      <c r="M734" t="s">
        <v>16067</v>
      </c>
      <c r="N734" t="s">
        <v>16068</v>
      </c>
      <c r="O734" t="s">
        <v>16069</v>
      </c>
      <c r="P734">
        <f>-577.012658321668 -11.1956352739628 -243.157456224986</f>
        <v>-831.36574982061688</v>
      </c>
      <c r="Q734" t="s">
        <v>16070</v>
      </c>
      <c r="R734" t="s">
        <v>16071</v>
      </c>
      <c r="S734" t="s">
        <v>16072</v>
      </c>
      <c r="T734" t="s">
        <v>16073</v>
      </c>
      <c r="U734" t="s">
        <v>16074</v>
      </c>
      <c r="V734" t="s">
        <v>16075</v>
      </c>
      <c r="W734" t="s">
        <v>16076</v>
      </c>
      <c r="X734" t="s">
        <v>16077</v>
      </c>
      <c r="Y734" t="s">
        <v>16078</v>
      </c>
    </row>
    <row r="735" spans="1:25" x14ac:dyDescent="0.3">
      <c r="A735">
        <v>36700</v>
      </c>
      <c r="B735" t="s">
        <v>16079</v>
      </c>
      <c r="C735" t="s">
        <v>16080</v>
      </c>
      <c r="D735" t="s">
        <v>16081</v>
      </c>
      <c r="E735" t="s">
        <v>16082</v>
      </c>
      <c r="F735" t="s">
        <v>16083</v>
      </c>
      <c r="G735" t="s">
        <v>16084</v>
      </c>
      <c r="H735" t="s">
        <v>16085</v>
      </c>
      <c r="I735" t="s">
        <v>16086</v>
      </c>
      <c r="J735" t="s">
        <v>16087</v>
      </c>
      <c r="K735" t="s">
        <v>16088</v>
      </c>
      <c r="L735" t="s">
        <v>16089</v>
      </c>
      <c r="M735" t="s">
        <v>16090</v>
      </c>
      <c r="N735" t="s">
        <v>16091</v>
      </c>
      <c r="O735" t="s">
        <v>16092</v>
      </c>
      <c r="P735">
        <f>-577.740256395919 -11.2897989104783 -243.04188514995</f>
        <v>-832.07194045634731</v>
      </c>
      <c r="Q735" t="s">
        <v>16093</v>
      </c>
      <c r="R735" t="s">
        <v>16094</v>
      </c>
      <c r="S735" t="s">
        <v>16095</v>
      </c>
      <c r="T735" t="s">
        <v>16096</v>
      </c>
      <c r="U735" t="s">
        <v>16097</v>
      </c>
      <c r="V735" t="s">
        <v>16098</v>
      </c>
      <c r="W735" t="s">
        <v>16099</v>
      </c>
      <c r="X735" t="s">
        <v>16100</v>
      </c>
      <c r="Y735" t="s">
        <v>16101</v>
      </c>
    </row>
    <row r="736" spans="1:25" x14ac:dyDescent="0.3">
      <c r="A736">
        <v>36750</v>
      </c>
      <c r="B736" t="s">
        <v>16102</v>
      </c>
      <c r="C736" t="s">
        <v>16103</v>
      </c>
      <c r="D736" t="s">
        <v>16104</v>
      </c>
      <c r="E736" t="s">
        <v>16105</v>
      </c>
      <c r="F736" t="s">
        <v>16106</v>
      </c>
      <c r="G736" t="s">
        <v>16107</v>
      </c>
      <c r="H736" t="s">
        <v>16108</v>
      </c>
      <c r="I736" t="s">
        <v>16109</v>
      </c>
      <c r="J736" t="s">
        <v>16110</v>
      </c>
      <c r="K736" t="s">
        <v>16111</v>
      </c>
      <c r="L736" t="s">
        <v>16112</v>
      </c>
      <c r="M736" t="s">
        <v>16113</v>
      </c>
      <c r="N736" t="s">
        <v>16114</v>
      </c>
      <c r="O736" t="s">
        <v>16115</v>
      </c>
      <c r="P736">
        <f>-578.963344741531 -11.4538403637737 -242.692988792603</f>
        <v>-833.11017389790777</v>
      </c>
      <c r="Q736" t="s">
        <v>16116</v>
      </c>
      <c r="R736" t="s">
        <v>16117</v>
      </c>
      <c r="S736" t="s">
        <v>16118</v>
      </c>
      <c r="T736" t="s">
        <v>16119</v>
      </c>
      <c r="U736" t="s">
        <v>16120</v>
      </c>
      <c r="V736" t="s">
        <v>16121</v>
      </c>
      <c r="W736" t="s">
        <v>16122</v>
      </c>
      <c r="X736" t="s">
        <v>16123</v>
      </c>
      <c r="Y736" t="s">
        <v>16124</v>
      </c>
    </row>
    <row r="737" spans="1:25" x14ac:dyDescent="0.3">
      <c r="A737">
        <v>36800</v>
      </c>
      <c r="B737" t="s">
        <v>16125</v>
      </c>
      <c r="C737" t="s">
        <v>16126</v>
      </c>
      <c r="D737" t="s">
        <v>16127</v>
      </c>
      <c r="E737" t="s">
        <v>16128</v>
      </c>
      <c r="F737" t="s">
        <v>16129</v>
      </c>
      <c r="G737" t="s">
        <v>16130</v>
      </c>
      <c r="H737" t="s">
        <v>16131</v>
      </c>
      <c r="I737" t="s">
        <v>16132</v>
      </c>
      <c r="J737" t="s">
        <v>16133</v>
      </c>
      <c r="K737" t="s">
        <v>16134</v>
      </c>
      <c r="L737" t="s">
        <v>16135</v>
      </c>
      <c r="M737" t="s">
        <v>16136</v>
      </c>
      <c r="N737" t="s">
        <v>16137</v>
      </c>
      <c r="O737" t="s">
        <v>16138</v>
      </c>
      <c r="P737">
        <f>-579.76456337755 -11.3312499700421 -242.536151459421</f>
        <v>-833.63196480701311</v>
      </c>
      <c r="Q737" t="s">
        <v>16139</v>
      </c>
      <c r="R737" t="s">
        <v>16140</v>
      </c>
      <c r="S737" t="s">
        <v>16141</v>
      </c>
      <c r="T737" t="s">
        <v>16142</v>
      </c>
      <c r="U737" t="s">
        <v>16143</v>
      </c>
      <c r="V737" t="s">
        <v>16144</v>
      </c>
      <c r="W737" t="s">
        <v>16145</v>
      </c>
      <c r="X737" t="s">
        <v>16146</v>
      </c>
      <c r="Y737" t="s">
        <v>16147</v>
      </c>
    </row>
    <row r="738" spans="1:25" x14ac:dyDescent="0.3">
      <c r="A738">
        <v>36850</v>
      </c>
      <c r="B738" t="s">
        <v>16148</v>
      </c>
      <c r="C738" t="s">
        <v>16149</v>
      </c>
      <c r="D738" t="s">
        <v>16150</v>
      </c>
      <c r="E738" t="s">
        <v>16151</v>
      </c>
      <c r="F738" t="s">
        <v>16152</v>
      </c>
      <c r="G738" t="s">
        <v>16153</v>
      </c>
      <c r="H738" t="s">
        <v>16154</v>
      </c>
      <c r="I738" t="s">
        <v>16155</v>
      </c>
      <c r="J738" t="s">
        <v>16156</v>
      </c>
      <c r="K738" t="s">
        <v>16157</v>
      </c>
      <c r="L738" t="s">
        <v>16158</v>
      </c>
      <c r="M738" t="s">
        <v>16159</v>
      </c>
      <c r="N738" t="s">
        <v>16160</v>
      </c>
      <c r="O738" t="s">
        <v>16161</v>
      </c>
      <c r="P738">
        <f>-581.764981916636 -11.3747759958912 -242.318571921581</f>
        <v>-835.45832983410821</v>
      </c>
      <c r="Q738" t="s">
        <v>16162</v>
      </c>
      <c r="R738" t="s">
        <v>16163</v>
      </c>
      <c r="S738" t="s">
        <v>16164</v>
      </c>
      <c r="T738" t="s">
        <v>16165</v>
      </c>
      <c r="U738" t="s">
        <v>16166</v>
      </c>
      <c r="V738" t="s">
        <v>16167</v>
      </c>
      <c r="W738" t="s">
        <v>16168</v>
      </c>
      <c r="X738" t="s">
        <v>16169</v>
      </c>
      <c r="Y738" t="s">
        <v>16170</v>
      </c>
    </row>
    <row r="739" spans="1:25" x14ac:dyDescent="0.3">
      <c r="A739">
        <v>36900</v>
      </c>
      <c r="B739" t="s">
        <v>16171</v>
      </c>
      <c r="C739" t="s">
        <v>16172</v>
      </c>
      <c r="D739" t="s">
        <v>16173</v>
      </c>
      <c r="E739" t="s">
        <v>16174</v>
      </c>
      <c r="F739" t="s">
        <v>16175</v>
      </c>
      <c r="G739" t="s">
        <v>16176</v>
      </c>
      <c r="H739" t="s">
        <v>16177</v>
      </c>
      <c r="I739" t="s">
        <v>16178</v>
      </c>
      <c r="J739" t="s">
        <v>16179</v>
      </c>
      <c r="K739" t="s">
        <v>16180</v>
      </c>
      <c r="L739" t="s">
        <v>16181</v>
      </c>
      <c r="M739" t="s">
        <v>16182</v>
      </c>
      <c r="N739" t="s">
        <v>16183</v>
      </c>
      <c r="O739" t="s">
        <v>16184</v>
      </c>
      <c r="P739">
        <f>-583.277473421726 -11.5292055677144 -242.234949717843</f>
        <v>-837.04162870728328</v>
      </c>
      <c r="Q739" t="s">
        <v>16185</v>
      </c>
      <c r="R739" t="s">
        <v>16186</v>
      </c>
      <c r="S739" t="s">
        <v>16187</v>
      </c>
      <c r="T739" t="s">
        <v>16188</v>
      </c>
      <c r="U739" t="s">
        <v>16189</v>
      </c>
      <c r="V739" t="s">
        <v>16190</v>
      </c>
      <c r="W739" t="s">
        <v>16191</v>
      </c>
      <c r="X739" t="s">
        <v>16192</v>
      </c>
      <c r="Y739" t="s">
        <v>16193</v>
      </c>
    </row>
    <row r="740" spans="1:25" x14ac:dyDescent="0.3">
      <c r="A740">
        <v>36950</v>
      </c>
      <c r="B740" t="s">
        <v>16194</v>
      </c>
      <c r="C740" t="s">
        <v>16195</v>
      </c>
      <c r="D740" t="s">
        <v>16196</v>
      </c>
      <c r="E740" t="s">
        <v>16197</v>
      </c>
      <c r="F740" t="s">
        <v>16198</v>
      </c>
      <c r="G740" t="s">
        <v>16199</v>
      </c>
      <c r="H740" t="s">
        <v>16200</v>
      </c>
      <c r="I740" t="s">
        <v>16201</v>
      </c>
      <c r="J740" t="s">
        <v>16202</v>
      </c>
      <c r="K740" t="s">
        <v>16203</v>
      </c>
      <c r="L740" t="s">
        <v>16204</v>
      </c>
      <c r="M740" t="s">
        <v>16205</v>
      </c>
      <c r="N740" t="s">
        <v>16206</v>
      </c>
      <c r="O740" t="s">
        <v>16207</v>
      </c>
      <c r="P740">
        <f>-583.602412952719 -11.7361394568111 -242.115178552337</f>
        <v>-837.453730961867</v>
      </c>
      <c r="Q740" t="s">
        <v>16208</v>
      </c>
      <c r="R740" t="s">
        <v>16209</v>
      </c>
      <c r="S740" t="s">
        <v>16210</v>
      </c>
      <c r="T740" t="s">
        <v>16211</v>
      </c>
      <c r="U740" t="s">
        <v>16212</v>
      </c>
      <c r="V740" t="s">
        <v>16213</v>
      </c>
      <c r="W740" t="s">
        <v>16214</v>
      </c>
      <c r="X740" t="s">
        <v>16215</v>
      </c>
      <c r="Y740" t="s">
        <v>16216</v>
      </c>
    </row>
    <row r="741" spans="1:25" x14ac:dyDescent="0.3">
      <c r="A741">
        <v>37000</v>
      </c>
      <c r="B741" t="s">
        <v>16217</v>
      </c>
      <c r="C741" t="s">
        <v>16218</v>
      </c>
      <c r="D741" t="s">
        <v>16219</v>
      </c>
      <c r="E741" t="s">
        <v>16220</v>
      </c>
      <c r="F741" t="s">
        <v>16221</v>
      </c>
      <c r="G741" t="s">
        <v>16222</v>
      </c>
      <c r="H741" t="s">
        <v>16223</v>
      </c>
      <c r="I741" t="s">
        <v>16224</v>
      </c>
      <c r="J741" t="s">
        <v>16225</v>
      </c>
      <c r="K741" t="s">
        <v>16226</v>
      </c>
      <c r="L741" t="s">
        <v>16227</v>
      </c>
      <c r="M741" t="s">
        <v>16228</v>
      </c>
      <c r="N741" t="s">
        <v>16229</v>
      </c>
      <c r="O741" t="s">
        <v>16230</v>
      </c>
      <c r="P741">
        <f>-583.830852713956 -11.9421024053879 -242.003568095913</f>
        <v>-837.77652321525693</v>
      </c>
      <c r="Q741" t="s">
        <v>16231</v>
      </c>
      <c r="R741" t="s">
        <v>16232</v>
      </c>
      <c r="S741" t="s">
        <v>16233</v>
      </c>
      <c r="T741" t="s">
        <v>16234</v>
      </c>
      <c r="U741" t="s">
        <v>16235</v>
      </c>
      <c r="V741" t="s">
        <v>16236</v>
      </c>
      <c r="W741" t="s">
        <v>16237</v>
      </c>
      <c r="X741" t="s">
        <v>16238</v>
      </c>
      <c r="Y741" t="s">
        <v>16239</v>
      </c>
    </row>
    <row r="742" spans="1:25" x14ac:dyDescent="0.3">
      <c r="A742">
        <v>37050</v>
      </c>
      <c r="B742" t="s">
        <v>16240</v>
      </c>
      <c r="C742" t="s">
        <v>16241</v>
      </c>
      <c r="D742" t="s">
        <v>16242</v>
      </c>
      <c r="E742" t="s">
        <v>16243</v>
      </c>
      <c r="F742" t="s">
        <v>16244</v>
      </c>
      <c r="G742" t="s">
        <v>16245</v>
      </c>
      <c r="H742" t="s">
        <v>16246</v>
      </c>
      <c r="I742" t="s">
        <v>16247</v>
      </c>
      <c r="J742" t="s">
        <v>16248</v>
      </c>
      <c r="K742" t="s">
        <v>16249</v>
      </c>
      <c r="L742" t="s">
        <v>16250</v>
      </c>
      <c r="M742" t="s">
        <v>16251</v>
      </c>
      <c r="N742" t="s">
        <v>16252</v>
      </c>
      <c r="O742" t="s">
        <v>16253</v>
      </c>
      <c r="P742">
        <f>-584.500064742349 -12.334354988413 -241.831688440943</f>
        <v>-838.66610817170499</v>
      </c>
      <c r="Q742" t="s">
        <v>16254</v>
      </c>
      <c r="R742" t="s">
        <v>16255</v>
      </c>
      <c r="S742" t="s">
        <v>16256</v>
      </c>
      <c r="T742" t="s">
        <v>16257</v>
      </c>
      <c r="U742" t="s">
        <v>16258</v>
      </c>
      <c r="V742" t="s">
        <v>16259</v>
      </c>
      <c r="W742" t="s">
        <v>16260</v>
      </c>
      <c r="X742" t="s">
        <v>16261</v>
      </c>
      <c r="Y742" t="s">
        <v>16262</v>
      </c>
    </row>
    <row r="743" spans="1:25" x14ac:dyDescent="0.3">
      <c r="A743">
        <v>37100</v>
      </c>
      <c r="B743" t="s">
        <v>16263</v>
      </c>
      <c r="C743" t="s">
        <v>16264</v>
      </c>
      <c r="D743" t="s">
        <v>16265</v>
      </c>
      <c r="E743" t="s">
        <v>16266</v>
      </c>
      <c r="F743" t="s">
        <v>16267</v>
      </c>
      <c r="G743" t="s">
        <v>16268</v>
      </c>
      <c r="H743" t="s">
        <v>16269</v>
      </c>
      <c r="I743" t="s">
        <v>16270</v>
      </c>
      <c r="J743" t="s">
        <v>16271</v>
      </c>
      <c r="K743" t="s">
        <v>16272</v>
      </c>
      <c r="L743" t="s">
        <v>16273</v>
      </c>
      <c r="M743" t="s">
        <v>16274</v>
      </c>
      <c r="N743" t="s">
        <v>16275</v>
      </c>
      <c r="O743" t="s">
        <v>16276</v>
      </c>
      <c r="P743">
        <f>-584.738782934932 -12.6825768582407 -241.884367251331</f>
        <v>-839.30572704450378</v>
      </c>
      <c r="Q743" t="s">
        <v>16277</v>
      </c>
      <c r="R743" t="s">
        <v>16278</v>
      </c>
      <c r="S743" t="s">
        <v>16279</v>
      </c>
      <c r="T743" t="s">
        <v>16280</v>
      </c>
      <c r="U743" t="s">
        <v>16281</v>
      </c>
      <c r="V743" t="s">
        <v>16282</v>
      </c>
      <c r="W743" t="s">
        <v>16283</v>
      </c>
      <c r="X743" t="s">
        <v>16284</v>
      </c>
      <c r="Y743" t="s">
        <v>16285</v>
      </c>
    </row>
    <row r="744" spans="1:25" x14ac:dyDescent="0.3">
      <c r="A744">
        <v>37150</v>
      </c>
      <c r="B744" t="s">
        <v>16286</v>
      </c>
      <c r="C744" t="s">
        <v>16287</v>
      </c>
      <c r="D744" t="s">
        <v>16288</v>
      </c>
      <c r="E744" t="s">
        <v>16289</v>
      </c>
      <c r="F744" t="s">
        <v>16290</v>
      </c>
      <c r="G744" t="s">
        <v>16291</v>
      </c>
      <c r="H744" t="s">
        <v>16292</v>
      </c>
      <c r="I744" t="s">
        <v>16293</v>
      </c>
      <c r="J744" t="s">
        <v>16294</v>
      </c>
      <c r="K744" t="s">
        <v>16295</v>
      </c>
      <c r="L744" t="s">
        <v>16296</v>
      </c>
      <c r="M744" t="s">
        <v>16297</v>
      </c>
      <c r="N744" t="s">
        <v>16298</v>
      </c>
      <c r="O744" t="s">
        <v>16299</v>
      </c>
      <c r="P744">
        <f>-585.077926734713 -13.5567869420411 -242.196459285485</f>
        <v>-840.83117296223895</v>
      </c>
      <c r="Q744" t="s">
        <v>16300</v>
      </c>
      <c r="R744" t="s">
        <v>16301</v>
      </c>
      <c r="S744" t="s">
        <v>16302</v>
      </c>
      <c r="T744" t="s">
        <v>16303</v>
      </c>
      <c r="U744" t="s">
        <v>16304</v>
      </c>
      <c r="V744" t="s">
        <v>16305</v>
      </c>
      <c r="W744" t="s">
        <v>16306</v>
      </c>
      <c r="X744" t="s">
        <v>16307</v>
      </c>
      <c r="Y744" t="s">
        <v>16308</v>
      </c>
    </row>
    <row r="745" spans="1:25" x14ac:dyDescent="0.3">
      <c r="A745">
        <v>37200</v>
      </c>
      <c r="B745" t="s">
        <v>16309</v>
      </c>
      <c r="C745" t="s">
        <v>16310</v>
      </c>
      <c r="D745" t="s">
        <v>16311</v>
      </c>
      <c r="E745" t="s">
        <v>16312</v>
      </c>
      <c r="F745" t="s">
        <v>16313</v>
      </c>
      <c r="G745" t="s">
        <v>16314</v>
      </c>
      <c r="H745" t="s">
        <v>16315</v>
      </c>
      <c r="I745" t="s">
        <v>16316</v>
      </c>
      <c r="J745" t="s">
        <v>16317</v>
      </c>
      <c r="K745" t="s">
        <v>16318</v>
      </c>
      <c r="L745" t="s">
        <v>16319</v>
      </c>
      <c r="M745" t="s">
        <v>16320</v>
      </c>
      <c r="N745" t="s">
        <v>16321</v>
      </c>
      <c r="O745" t="s">
        <v>16322</v>
      </c>
      <c r="P745">
        <f>-585.343485345722 -14.2737642883121 -242.526568176482</f>
        <v>-842.14381781051611</v>
      </c>
      <c r="Q745" t="s">
        <v>16323</v>
      </c>
      <c r="R745" t="s">
        <v>16324</v>
      </c>
      <c r="S745" t="s">
        <v>16325</v>
      </c>
      <c r="T745" t="s">
        <v>16326</v>
      </c>
      <c r="U745" t="s">
        <v>16327</v>
      </c>
      <c r="V745" t="s">
        <v>16328</v>
      </c>
      <c r="W745" t="s">
        <v>16329</v>
      </c>
      <c r="X745" t="s">
        <v>16330</v>
      </c>
      <c r="Y745" t="s">
        <v>16331</v>
      </c>
    </row>
    <row r="746" spans="1:25" x14ac:dyDescent="0.3">
      <c r="A746">
        <v>37250</v>
      </c>
      <c r="B746" t="s">
        <v>16332</v>
      </c>
      <c r="C746" t="s">
        <v>16333</v>
      </c>
      <c r="D746" t="s">
        <v>16334</v>
      </c>
      <c r="E746" t="s">
        <v>16335</v>
      </c>
      <c r="F746" t="s">
        <v>16336</v>
      </c>
      <c r="G746" t="s">
        <v>16337</v>
      </c>
      <c r="H746" t="s">
        <v>16338</v>
      </c>
      <c r="I746" t="s">
        <v>16339</v>
      </c>
      <c r="J746" t="s">
        <v>16340</v>
      </c>
      <c r="K746" t="s">
        <v>16341</v>
      </c>
      <c r="L746" t="s">
        <v>16342</v>
      </c>
      <c r="M746" t="s">
        <v>16343</v>
      </c>
      <c r="N746" t="s">
        <v>16344</v>
      </c>
      <c r="O746" t="s">
        <v>16345</v>
      </c>
      <c r="P746">
        <f>-585.469513223745 -14.5264620608727 -242.700611271319</f>
        <v>-842.69658655593673</v>
      </c>
      <c r="Q746" t="s">
        <v>16346</v>
      </c>
      <c r="R746" t="s">
        <v>16347</v>
      </c>
      <c r="S746" t="s">
        <v>16348</v>
      </c>
      <c r="T746" t="s">
        <v>16349</v>
      </c>
      <c r="U746" t="s">
        <v>16350</v>
      </c>
      <c r="V746" t="s">
        <v>16351</v>
      </c>
      <c r="W746" t="s">
        <v>16352</v>
      </c>
      <c r="X746" t="s">
        <v>16353</v>
      </c>
      <c r="Y746" t="s">
        <v>16354</v>
      </c>
    </row>
    <row r="747" spans="1:25" x14ac:dyDescent="0.3">
      <c r="A747">
        <v>37300</v>
      </c>
      <c r="B747" t="s">
        <v>16355</v>
      </c>
      <c r="C747" t="s">
        <v>16356</v>
      </c>
      <c r="D747" t="s">
        <v>16357</v>
      </c>
      <c r="E747" t="s">
        <v>16358</v>
      </c>
      <c r="F747" t="s">
        <v>16359</v>
      </c>
      <c r="G747" t="s">
        <v>16360</v>
      </c>
      <c r="H747" t="s">
        <v>16361</v>
      </c>
      <c r="I747" t="s">
        <v>16362</v>
      </c>
      <c r="J747" t="s">
        <v>16363</v>
      </c>
      <c r="K747" t="s">
        <v>16364</v>
      </c>
      <c r="L747" t="s">
        <v>16365</v>
      </c>
      <c r="M747" t="s">
        <v>16366</v>
      </c>
      <c r="N747" t="s">
        <v>16367</v>
      </c>
      <c r="O747" t="s">
        <v>16368</v>
      </c>
      <c r="P747">
        <f>-585.578392066398 -14.5310961776984 -242.850886268316</f>
        <v>-842.96037451241239</v>
      </c>
      <c r="Q747" t="s">
        <v>16369</v>
      </c>
      <c r="R747" t="s">
        <v>16370</v>
      </c>
      <c r="S747" t="s">
        <v>16371</v>
      </c>
      <c r="T747" t="s">
        <v>16372</v>
      </c>
      <c r="U747" t="s">
        <v>16373</v>
      </c>
      <c r="V747" t="s">
        <v>16374</v>
      </c>
      <c r="W747" t="s">
        <v>16375</v>
      </c>
      <c r="X747" t="s">
        <v>16376</v>
      </c>
      <c r="Y747" t="s">
        <v>16377</v>
      </c>
    </row>
    <row r="748" spans="1:25" x14ac:dyDescent="0.3">
      <c r="A748">
        <v>37350</v>
      </c>
      <c r="B748" t="s">
        <v>16378</v>
      </c>
      <c r="C748" t="s">
        <v>16379</v>
      </c>
      <c r="D748" t="s">
        <v>16380</v>
      </c>
      <c r="E748" t="s">
        <v>16381</v>
      </c>
      <c r="F748" t="s">
        <v>16382</v>
      </c>
      <c r="G748" t="s">
        <v>16383</v>
      </c>
      <c r="H748" t="s">
        <v>16384</v>
      </c>
      <c r="I748" t="s">
        <v>16385</v>
      </c>
      <c r="J748" t="s">
        <v>16386</v>
      </c>
      <c r="K748" t="s">
        <v>16387</v>
      </c>
      <c r="L748" t="s">
        <v>16388</v>
      </c>
      <c r="M748" t="s">
        <v>16389</v>
      </c>
      <c r="N748" t="s">
        <v>16390</v>
      </c>
      <c r="O748" t="s">
        <v>16391</v>
      </c>
      <c r="P748">
        <f>-586.141338505042 -14.4662991046084 -243.197263761325</f>
        <v>-843.80490137097536</v>
      </c>
      <c r="Q748" t="s">
        <v>16392</v>
      </c>
      <c r="R748" t="s">
        <v>16393</v>
      </c>
      <c r="S748" t="s">
        <v>16394</v>
      </c>
      <c r="T748" t="s">
        <v>16395</v>
      </c>
      <c r="U748" t="s">
        <v>16396</v>
      </c>
      <c r="V748" t="s">
        <v>16397</v>
      </c>
      <c r="W748" t="s">
        <v>16398</v>
      </c>
      <c r="X748" t="s">
        <v>16399</v>
      </c>
      <c r="Y748" t="s">
        <v>16400</v>
      </c>
    </row>
    <row r="749" spans="1:25" x14ac:dyDescent="0.3">
      <c r="A749">
        <v>37400</v>
      </c>
      <c r="B749" t="s">
        <v>16401</v>
      </c>
      <c r="C749" t="s">
        <v>16402</v>
      </c>
      <c r="D749" t="s">
        <v>16403</v>
      </c>
      <c r="E749" t="s">
        <v>16404</v>
      </c>
      <c r="F749" t="s">
        <v>16405</v>
      </c>
      <c r="G749" t="s">
        <v>16406</v>
      </c>
      <c r="H749" t="s">
        <v>16407</v>
      </c>
      <c r="I749" t="s">
        <v>16408</v>
      </c>
      <c r="J749" t="s">
        <v>16409</v>
      </c>
      <c r="K749" t="s">
        <v>16410</v>
      </c>
      <c r="L749" t="s">
        <v>16411</v>
      </c>
      <c r="M749" t="s">
        <v>16412</v>
      </c>
      <c r="N749" t="s">
        <v>16413</v>
      </c>
      <c r="O749" t="s">
        <v>16414</v>
      </c>
      <c r="P749">
        <f>-586.582474197421 -14.4804525931982 -243.424033469704</f>
        <v>-844.48696026032314</v>
      </c>
      <c r="Q749" t="s">
        <v>16415</v>
      </c>
      <c r="R749" t="s">
        <v>16416</v>
      </c>
      <c r="S749" t="s">
        <v>16417</v>
      </c>
      <c r="T749" t="s">
        <v>16418</v>
      </c>
      <c r="U749" t="s">
        <v>16419</v>
      </c>
      <c r="V749" t="s">
        <v>16420</v>
      </c>
      <c r="W749" t="s">
        <v>16421</v>
      </c>
      <c r="X749" t="s">
        <v>16422</v>
      </c>
      <c r="Y749" t="s">
        <v>16423</v>
      </c>
    </row>
    <row r="750" spans="1:25" x14ac:dyDescent="0.3">
      <c r="A750">
        <v>37450</v>
      </c>
      <c r="B750" t="s">
        <v>16424</v>
      </c>
      <c r="C750" t="s">
        <v>16425</v>
      </c>
      <c r="D750" t="s">
        <v>16426</v>
      </c>
      <c r="E750" t="s">
        <v>16427</v>
      </c>
      <c r="F750" t="s">
        <v>16428</v>
      </c>
      <c r="G750" t="s">
        <v>16429</v>
      </c>
      <c r="H750" t="s">
        <v>16430</v>
      </c>
      <c r="I750" t="s">
        <v>16431</v>
      </c>
      <c r="J750" t="s">
        <v>16432</v>
      </c>
      <c r="K750" t="s">
        <v>16433</v>
      </c>
      <c r="L750" t="s">
        <v>16434</v>
      </c>
      <c r="M750" t="s">
        <v>16435</v>
      </c>
      <c r="N750" t="s">
        <v>16436</v>
      </c>
      <c r="O750" t="s">
        <v>16437</v>
      </c>
      <c r="P750">
        <f>-587.68093694168 -14.4384215213572 -243.789629992739</f>
        <v>-845.90898845577624</v>
      </c>
      <c r="Q750" t="s">
        <v>16438</v>
      </c>
      <c r="R750" t="s">
        <v>16439</v>
      </c>
      <c r="S750" t="s">
        <v>16440</v>
      </c>
      <c r="T750" t="s">
        <v>16441</v>
      </c>
      <c r="U750" t="s">
        <v>16442</v>
      </c>
      <c r="V750" t="s">
        <v>16443</v>
      </c>
      <c r="W750" t="s">
        <v>16444</v>
      </c>
      <c r="X750" t="s">
        <v>16445</v>
      </c>
      <c r="Y750" t="s">
        <v>16446</v>
      </c>
    </row>
    <row r="751" spans="1:25" x14ac:dyDescent="0.3">
      <c r="A751">
        <v>37500</v>
      </c>
      <c r="B751" t="s">
        <v>16447</v>
      </c>
      <c r="C751" t="s">
        <v>16448</v>
      </c>
      <c r="D751" t="s">
        <v>16449</v>
      </c>
      <c r="E751" t="s">
        <v>16450</v>
      </c>
      <c r="F751" t="s">
        <v>16451</v>
      </c>
      <c r="G751" t="s">
        <v>16452</v>
      </c>
      <c r="H751" t="s">
        <v>16453</v>
      </c>
      <c r="I751" t="s">
        <v>16454</v>
      </c>
      <c r="J751" t="s">
        <v>16455</v>
      </c>
      <c r="K751" t="s">
        <v>16456</v>
      </c>
      <c r="L751" t="s">
        <v>16457</v>
      </c>
      <c r="M751" t="s">
        <v>16458</v>
      </c>
      <c r="N751" t="s">
        <v>16459</v>
      </c>
      <c r="O751" t="s">
        <v>16460</v>
      </c>
      <c r="P751">
        <f>-588.82752232165 -14.2217693018674 -244.143757045699</f>
        <v>-847.19304866921641</v>
      </c>
      <c r="Q751" t="s">
        <v>16461</v>
      </c>
      <c r="R751" t="s">
        <v>16462</v>
      </c>
      <c r="S751" t="s">
        <v>16463</v>
      </c>
      <c r="T751" t="s">
        <v>16464</v>
      </c>
      <c r="U751" t="s">
        <v>16465</v>
      </c>
      <c r="V751" t="s">
        <v>16466</v>
      </c>
      <c r="W751" t="s">
        <v>16467</v>
      </c>
      <c r="X751" t="s">
        <v>16468</v>
      </c>
      <c r="Y751" t="s">
        <v>16469</v>
      </c>
    </row>
    <row r="752" spans="1:25" x14ac:dyDescent="0.3">
      <c r="A752">
        <v>37550</v>
      </c>
      <c r="B752" t="s">
        <v>16470</v>
      </c>
      <c r="C752" t="s">
        <v>16471</v>
      </c>
      <c r="D752" t="s">
        <v>16472</v>
      </c>
      <c r="E752" t="s">
        <v>16473</v>
      </c>
      <c r="F752" t="s">
        <v>16474</v>
      </c>
      <c r="G752" t="s">
        <v>16475</v>
      </c>
      <c r="H752" t="s">
        <v>16476</v>
      </c>
      <c r="I752" t="s">
        <v>16477</v>
      </c>
      <c r="J752" t="s">
        <v>16478</v>
      </c>
      <c r="K752" t="s">
        <v>16479</v>
      </c>
      <c r="L752" t="s">
        <v>16480</v>
      </c>
      <c r="M752" t="s">
        <v>16481</v>
      </c>
      <c r="N752" t="s">
        <v>16482</v>
      </c>
      <c r="O752" t="s">
        <v>16483</v>
      </c>
      <c r="P752">
        <f>-589.288062757819 -14.0016805724122 -244.386807740033</f>
        <v>-847.67655107026417</v>
      </c>
      <c r="Q752" t="s">
        <v>16484</v>
      </c>
      <c r="R752" t="s">
        <v>16485</v>
      </c>
      <c r="S752" t="s">
        <v>16486</v>
      </c>
      <c r="T752" t="s">
        <v>16487</v>
      </c>
      <c r="U752" t="s">
        <v>16488</v>
      </c>
      <c r="V752" t="s">
        <v>16489</v>
      </c>
      <c r="W752" t="s">
        <v>16490</v>
      </c>
      <c r="X752" t="s">
        <v>16491</v>
      </c>
      <c r="Y752" t="s">
        <v>16492</v>
      </c>
    </row>
    <row r="753" spans="1:25" x14ac:dyDescent="0.3">
      <c r="A753">
        <v>37600</v>
      </c>
      <c r="B753" t="s">
        <v>16493</v>
      </c>
      <c r="C753" t="s">
        <v>16494</v>
      </c>
      <c r="D753" t="s">
        <v>16495</v>
      </c>
      <c r="E753" t="s">
        <v>16496</v>
      </c>
      <c r="F753" t="s">
        <v>16497</v>
      </c>
      <c r="G753" t="s">
        <v>16498</v>
      </c>
      <c r="H753" t="s">
        <v>16499</v>
      </c>
      <c r="I753" t="s">
        <v>16500</v>
      </c>
      <c r="J753" t="s">
        <v>16501</v>
      </c>
      <c r="K753" t="s">
        <v>16502</v>
      </c>
      <c r="L753" t="s">
        <v>16503</v>
      </c>
      <c r="M753" t="s">
        <v>16504</v>
      </c>
      <c r="N753" t="s">
        <v>16505</v>
      </c>
      <c r="O753" t="s">
        <v>16506</v>
      </c>
      <c r="P753">
        <f>-589.7535543856 -13.9266106475397 -244.639707307244</f>
        <v>-848.31987234038365</v>
      </c>
      <c r="Q753" t="s">
        <v>16507</v>
      </c>
      <c r="R753" t="s">
        <v>16508</v>
      </c>
      <c r="S753" t="s">
        <v>16509</v>
      </c>
      <c r="T753" t="s">
        <v>16510</v>
      </c>
      <c r="U753" t="s">
        <v>16511</v>
      </c>
      <c r="V753" t="s">
        <v>16512</v>
      </c>
      <c r="W753" t="s">
        <v>16513</v>
      </c>
      <c r="X753" t="s">
        <v>16514</v>
      </c>
      <c r="Y753" t="s">
        <v>16515</v>
      </c>
    </row>
    <row r="754" spans="1:25" x14ac:dyDescent="0.3">
      <c r="A754">
        <v>37650</v>
      </c>
      <c r="B754" t="s">
        <v>16516</v>
      </c>
      <c r="C754" t="s">
        <v>16517</v>
      </c>
      <c r="D754" t="s">
        <v>16518</v>
      </c>
      <c r="E754" t="s">
        <v>16519</v>
      </c>
      <c r="F754" t="s">
        <v>16520</v>
      </c>
      <c r="G754" t="s">
        <v>16521</v>
      </c>
      <c r="H754" t="s">
        <v>16522</v>
      </c>
      <c r="I754" t="s">
        <v>16523</v>
      </c>
      <c r="J754" t="s">
        <v>16524</v>
      </c>
      <c r="K754" t="s">
        <v>16525</v>
      </c>
      <c r="L754" t="s">
        <v>16526</v>
      </c>
      <c r="M754" t="s">
        <v>16527</v>
      </c>
      <c r="N754" t="s">
        <v>16528</v>
      </c>
      <c r="O754" t="s">
        <v>16529</v>
      </c>
      <c r="P754">
        <f>-590.866005072759 -13.6021890121046 -245.233467636831</f>
        <v>-849.70166172169456</v>
      </c>
      <c r="Q754" t="s">
        <v>16530</v>
      </c>
      <c r="R754" t="s">
        <v>16531</v>
      </c>
      <c r="S754" t="s">
        <v>16532</v>
      </c>
      <c r="T754" t="s">
        <v>16533</v>
      </c>
      <c r="U754" t="s">
        <v>16534</v>
      </c>
      <c r="V754" t="s">
        <v>16535</v>
      </c>
      <c r="W754" t="s">
        <v>16536</v>
      </c>
      <c r="X754" t="s">
        <v>16537</v>
      </c>
      <c r="Y754" t="s">
        <v>16538</v>
      </c>
    </row>
    <row r="755" spans="1:25" x14ac:dyDescent="0.3">
      <c r="A755">
        <v>37700</v>
      </c>
      <c r="B755" t="s">
        <v>16539</v>
      </c>
      <c r="C755" t="s">
        <v>16540</v>
      </c>
      <c r="D755" t="s">
        <v>16541</v>
      </c>
      <c r="E755" t="s">
        <v>16542</v>
      </c>
      <c r="F755" t="s">
        <v>16543</v>
      </c>
      <c r="G755" t="s">
        <v>16544</v>
      </c>
      <c r="H755" t="s">
        <v>16545</v>
      </c>
      <c r="I755" t="s">
        <v>16546</v>
      </c>
      <c r="J755" t="s">
        <v>16547</v>
      </c>
      <c r="K755" t="s">
        <v>16548</v>
      </c>
      <c r="L755" t="s">
        <v>16549</v>
      </c>
      <c r="M755" t="s">
        <v>16550</v>
      </c>
      <c r="N755" t="s">
        <v>16551</v>
      </c>
      <c r="O755" t="s">
        <v>16552</v>
      </c>
      <c r="P755">
        <f>-591.213340436943 -13.3137591667048 -245.48348634702</f>
        <v>-850.01058595066775</v>
      </c>
      <c r="Q755" t="s">
        <v>16553</v>
      </c>
      <c r="R755" t="s">
        <v>16554</v>
      </c>
      <c r="S755" t="s">
        <v>16555</v>
      </c>
      <c r="T755" t="s">
        <v>16556</v>
      </c>
      <c r="U755" t="s">
        <v>16557</v>
      </c>
      <c r="V755" t="s">
        <v>16558</v>
      </c>
      <c r="W755" t="s">
        <v>16559</v>
      </c>
      <c r="X755" t="s">
        <v>16560</v>
      </c>
      <c r="Y755" t="s">
        <v>16561</v>
      </c>
    </row>
    <row r="756" spans="1:25" x14ac:dyDescent="0.3">
      <c r="A756">
        <v>37750</v>
      </c>
      <c r="B756" t="s">
        <v>16562</v>
      </c>
      <c r="C756" t="s">
        <v>16563</v>
      </c>
      <c r="D756" t="s">
        <v>16564</v>
      </c>
      <c r="E756" t="s">
        <v>16565</v>
      </c>
      <c r="F756" t="s">
        <v>16566</v>
      </c>
      <c r="G756" t="s">
        <v>16567</v>
      </c>
      <c r="H756" t="s">
        <v>16568</v>
      </c>
      <c r="I756" t="s">
        <v>16569</v>
      </c>
      <c r="J756" t="s">
        <v>16570</v>
      </c>
      <c r="K756" t="s">
        <v>16571</v>
      </c>
      <c r="L756" t="s">
        <v>16572</v>
      </c>
      <c r="M756" t="s">
        <v>16573</v>
      </c>
      <c r="N756" t="s">
        <v>16574</v>
      </c>
      <c r="O756" t="s">
        <v>16575</v>
      </c>
      <c r="P756">
        <f>-592.042265303616 -12.821061859139 -245.883798143776</f>
        <v>-850.74712530653096</v>
      </c>
      <c r="Q756" t="s">
        <v>16576</v>
      </c>
      <c r="R756" t="s">
        <v>16577</v>
      </c>
      <c r="S756" t="s">
        <v>16578</v>
      </c>
      <c r="T756" t="s">
        <v>16579</v>
      </c>
      <c r="U756" t="s">
        <v>16580</v>
      </c>
      <c r="V756" t="s">
        <v>16581</v>
      </c>
      <c r="W756" t="s">
        <v>16582</v>
      </c>
      <c r="X756" t="s">
        <v>16583</v>
      </c>
      <c r="Y756" t="s">
        <v>16584</v>
      </c>
    </row>
    <row r="757" spans="1:25" x14ac:dyDescent="0.3">
      <c r="A757">
        <v>37800</v>
      </c>
      <c r="B757" t="s">
        <v>16585</v>
      </c>
      <c r="C757" t="s">
        <v>16586</v>
      </c>
      <c r="D757" t="s">
        <v>16587</v>
      </c>
      <c r="E757" t="s">
        <v>16588</v>
      </c>
      <c r="F757" t="s">
        <v>16589</v>
      </c>
      <c r="G757" t="s">
        <v>16590</v>
      </c>
      <c r="H757" t="s">
        <v>16591</v>
      </c>
      <c r="I757" t="s">
        <v>16592</v>
      </c>
      <c r="J757" t="s">
        <v>16593</v>
      </c>
      <c r="K757" t="s">
        <v>16594</v>
      </c>
      <c r="L757" t="s">
        <v>16595</v>
      </c>
      <c r="M757" t="s">
        <v>16596</v>
      </c>
      <c r="N757" t="s">
        <v>16597</v>
      </c>
      <c r="O757" t="s">
        <v>16598</v>
      </c>
      <c r="P757">
        <f>-592.5055045835 -12.6465220010555 -246.032418361147</f>
        <v>-851.18444494570258</v>
      </c>
      <c r="Q757" t="s">
        <v>16599</v>
      </c>
      <c r="R757" t="s">
        <v>16600</v>
      </c>
      <c r="S757" t="s">
        <v>16601</v>
      </c>
      <c r="T757" t="s">
        <v>16602</v>
      </c>
      <c r="U757" t="s">
        <v>16603</v>
      </c>
      <c r="V757" t="s">
        <v>16604</v>
      </c>
      <c r="W757" t="s">
        <v>16605</v>
      </c>
      <c r="X757" t="s">
        <v>16606</v>
      </c>
      <c r="Y757" t="s">
        <v>16607</v>
      </c>
    </row>
    <row r="758" spans="1:25" x14ac:dyDescent="0.3">
      <c r="A758">
        <v>37850</v>
      </c>
      <c r="B758" t="s">
        <v>16608</v>
      </c>
      <c r="C758" t="s">
        <v>16609</v>
      </c>
      <c r="D758" t="s">
        <v>16610</v>
      </c>
      <c r="E758" t="s">
        <v>16611</v>
      </c>
      <c r="F758" t="s">
        <v>16612</v>
      </c>
      <c r="G758" t="s">
        <v>16613</v>
      </c>
      <c r="H758" t="s">
        <v>16614</v>
      </c>
      <c r="I758" t="s">
        <v>16615</v>
      </c>
      <c r="J758" t="s">
        <v>16616</v>
      </c>
      <c r="K758" t="s">
        <v>16617</v>
      </c>
      <c r="L758" t="s">
        <v>16618</v>
      </c>
      <c r="M758" t="s">
        <v>16619</v>
      </c>
      <c r="N758" t="s">
        <v>16620</v>
      </c>
      <c r="O758" t="s">
        <v>16621</v>
      </c>
      <c r="P758">
        <f>-593.660947685423 -11.9773849093749 -246.189207543377</f>
        <v>-851.82754013817498</v>
      </c>
      <c r="Q758" t="s">
        <v>16622</v>
      </c>
      <c r="R758" t="s">
        <v>16623</v>
      </c>
      <c r="S758" t="s">
        <v>16624</v>
      </c>
      <c r="T758" t="s">
        <v>16625</v>
      </c>
      <c r="U758" t="s">
        <v>16626</v>
      </c>
      <c r="V758" t="s">
        <v>16627</v>
      </c>
      <c r="W758" t="s">
        <v>16628</v>
      </c>
      <c r="X758" t="s">
        <v>16629</v>
      </c>
      <c r="Y758" t="s">
        <v>16630</v>
      </c>
    </row>
    <row r="759" spans="1:25" x14ac:dyDescent="0.3">
      <c r="A759">
        <v>37900</v>
      </c>
      <c r="B759" t="s">
        <v>16631</v>
      </c>
      <c r="C759" t="s">
        <v>16632</v>
      </c>
      <c r="D759" t="s">
        <v>16633</v>
      </c>
      <c r="E759" t="s">
        <v>16634</v>
      </c>
      <c r="F759" t="s">
        <v>16635</v>
      </c>
      <c r="G759" t="s">
        <v>16636</v>
      </c>
      <c r="H759" t="s">
        <v>16637</v>
      </c>
      <c r="I759" t="s">
        <v>16638</v>
      </c>
      <c r="J759" t="s">
        <v>16639</v>
      </c>
      <c r="K759" t="s">
        <v>16640</v>
      </c>
      <c r="L759" t="s">
        <v>16641</v>
      </c>
      <c r="M759" t="s">
        <v>16642</v>
      </c>
      <c r="N759" t="s">
        <v>16643</v>
      </c>
      <c r="O759" t="s">
        <v>16644</v>
      </c>
      <c r="P759">
        <f>-594.554940993251 -11.6413764904912 -246.464171755086</f>
        <v>-852.66048923882818</v>
      </c>
      <c r="Q759" t="s">
        <v>16645</v>
      </c>
      <c r="R759" t="s">
        <v>16646</v>
      </c>
      <c r="S759" t="s">
        <v>16647</v>
      </c>
      <c r="T759" t="s">
        <v>16648</v>
      </c>
      <c r="U759" t="s">
        <v>16649</v>
      </c>
      <c r="V759" t="s">
        <v>16650</v>
      </c>
      <c r="W759" t="s">
        <v>16651</v>
      </c>
      <c r="X759" t="s">
        <v>16652</v>
      </c>
      <c r="Y759" t="s">
        <v>16653</v>
      </c>
    </row>
    <row r="760" spans="1:25" x14ac:dyDescent="0.3">
      <c r="A760">
        <v>37950</v>
      </c>
      <c r="B760" t="s">
        <v>16654</v>
      </c>
      <c r="C760" t="s">
        <v>16655</v>
      </c>
      <c r="D760" t="s">
        <v>16656</v>
      </c>
      <c r="E760" t="s">
        <v>16657</v>
      </c>
      <c r="F760" t="s">
        <v>16658</v>
      </c>
      <c r="G760" t="s">
        <v>16659</v>
      </c>
      <c r="H760" t="s">
        <v>16660</v>
      </c>
      <c r="I760" t="s">
        <v>16661</v>
      </c>
      <c r="J760" t="s">
        <v>16662</v>
      </c>
      <c r="K760" t="s">
        <v>16663</v>
      </c>
      <c r="L760" t="s">
        <v>16664</v>
      </c>
      <c r="M760" t="s">
        <v>16665</v>
      </c>
      <c r="N760" t="s">
        <v>16666</v>
      </c>
      <c r="O760" t="s">
        <v>16667</v>
      </c>
      <c r="P760">
        <f>-594.901280320257 -11.6883091735151 -246.658998584128</f>
        <v>-853.24858807790008</v>
      </c>
      <c r="Q760" t="s">
        <v>16668</v>
      </c>
      <c r="R760" t="s">
        <v>16669</v>
      </c>
      <c r="S760" t="s">
        <v>16670</v>
      </c>
      <c r="T760" t="s">
        <v>16671</v>
      </c>
      <c r="U760" t="s">
        <v>16672</v>
      </c>
      <c r="V760" t="s">
        <v>16673</v>
      </c>
      <c r="W760" t="s">
        <v>16674</v>
      </c>
      <c r="X760" t="s">
        <v>16675</v>
      </c>
      <c r="Y760" t="s">
        <v>16676</v>
      </c>
    </row>
    <row r="761" spans="1:25" x14ac:dyDescent="0.3">
      <c r="A761">
        <v>38000</v>
      </c>
      <c r="B761" t="s">
        <v>16677</v>
      </c>
      <c r="C761" t="s">
        <v>16678</v>
      </c>
      <c r="D761" t="s">
        <v>16679</v>
      </c>
      <c r="E761" t="s">
        <v>16680</v>
      </c>
      <c r="F761" t="s">
        <v>16681</v>
      </c>
      <c r="G761" t="s">
        <v>16682</v>
      </c>
      <c r="H761" t="s">
        <v>16683</v>
      </c>
      <c r="I761" t="s">
        <v>16684</v>
      </c>
      <c r="J761" t="s">
        <v>16685</v>
      </c>
      <c r="K761" t="s">
        <v>16686</v>
      </c>
      <c r="L761" t="s">
        <v>16687</v>
      </c>
      <c r="M761" t="s">
        <v>16688</v>
      </c>
      <c r="N761" t="s">
        <v>16689</v>
      </c>
      <c r="O761" t="s">
        <v>16690</v>
      </c>
      <c r="P761">
        <f>-595.023622778495 -11.987932770669 -246.887495139948</f>
        <v>-853.89905068911196</v>
      </c>
      <c r="Q761" t="s">
        <v>16691</v>
      </c>
      <c r="R761" t="s">
        <v>16692</v>
      </c>
      <c r="S761" t="s">
        <v>16693</v>
      </c>
      <c r="T761" t="s">
        <v>16694</v>
      </c>
      <c r="U761" t="s">
        <v>16695</v>
      </c>
      <c r="V761" t="s">
        <v>16696</v>
      </c>
      <c r="W761" t="s">
        <v>16697</v>
      </c>
      <c r="X761" t="s">
        <v>16698</v>
      </c>
      <c r="Y761" t="s">
        <v>16699</v>
      </c>
    </row>
    <row r="762" spans="1:25" x14ac:dyDescent="0.3">
      <c r="A762">
        <v>38050</v>
      </c>
      <c r="B762" t="s">
        <v>16700</v>
      </c>
      <c r="C762" t="s">
        <v>16701</v>
      </c>
      <c r="D762" t="s">
        <v>16702</v>
      </c>
      <c r="E762" t="s">
        <v>16703</v>
      </c>
      <c r="F762" t="s">
        <v>16704</v>
      </c>
      <c r="G762" t="s">
        <v>16705</v>
      </c>
      <c r="H762" t="s">
        <v>16706</v>
      </c>
      <c r="I762" t="s">
        <v>16707</v>
      </c>
      <c r="J762" t="s">
        <v>16708</v>
      </c>
      <c r="K762" t="s">
        <v>16709</v>
      </c>
      <c r="L762" t="s">
        <v>16710</v>
      </c>
      <c r="M762" t="s">
        <v>16711</v>
      </c>
      <c r="N762" t="s">
        <v>16712</v>
      </c>
      <c r="O762" t="s">
        <v>16713</v>
      </c>
      <c r="P762">
        <f>-594.641645211056 -13.1959803644518 -247.509014745055</f>
        <v>-855.34664032056276</v>
      </c>
      <c r="Q762" t="s">
        <v>16714</v>
      </c>
      <c r="R762" t="s">
        <v>16715</v>
      </c>
      <c r="S762" t="s">
        <v>16716</v>
      </c>
      <c r="T762" t="s">
        <v>16717</v>
      </c>
      <c r="U762" t="s">
        <v>16718</v>
      </c>
      <c r="V762" t="s">
        <v>16719</v>
      </c>
      <c r="W762" t="s">
        <v>16720</v>
      </c>
      <c r="X762" t="s">
        <v>16721</v>
      </c>
      <c r="Y762" t="s">
        <v>16722</v>
      </c>
    </row>
    <row r="763" spans="1:25" x14ac:dyDescent="0.3">
      <c r="A763">
        <v>38100</v>
      </c>
      <c r="B763" t="s">
        <v>16723</v>
      </c>
      <c r="C763" t="s">
        <v>16724</v>
      </c>
      <c r="D763" t="s">
        <v>16725</v>
      </c>
      <c r="E763" t="s">
        <v>16726</v>
      </c>
      <c r="F763" t="s">
        <v>16727</v>
      </c>
      <c r="G763" t="s">
        <v>16728</v>
      </c>
      <c r="H763" t="s">
        <v>16729</v>
      </c>
      <c r="I763" t="s">
        <v>16730</v>
      </c>
      <c r="J763" t="s">
        <v>16731</v>
      </c>
      <c r="K763" t="s">
        <v>16732</v>
      </c>
      <c r="L763" t="s">
        <v>16733</v>
      </c>
      <c r="M763" t="s">
        <v>16734</v>
      </c>
      <c r="N763" t="s">
        <v>16735</v>
      </c>
      <c r="O763" t="s">
        <v>16736</v>
      </c>
      <c r="P763">
        <f>-592.339282569192 -15.6815922618091 -248.744488264</f>
        <v>-856.76536309500113</v>
      </c>
      <c r="Q763" t="s">
        <v>16737</v>
      </c>
      <c r="R763" t="s">
        <v>16738</v>
      </c>
      <c r="S763" t="s">
        <v>16739</v>
      </c>
      <c r="T763" t="s">
        <v>16740</v>
      </c>
      <c r="U763" t="s">
        <v>16741</v>
      </c>
      <c r="V763" t="s">
        <v>16742</v>
      </c>
      <c r="W763" t="s">
        <v>16743</v>
      </c>
      <c r="X763" t="s">
        <v>16744</v>
      </c>
      <c r="Y763" t="s">
        <v>16745</v>
      </c>
    </row>
    <row r="764" spans="1:25" x14ac:dyDescent="0.3">
      <c r="A764">
        <v>38150</v>
      </c>
      <c r="B764" t="s">
        <v>16746</v>
      </c>
      <c r="C764" t="s">
        <v>16747</v>
      </c>
      <c r="D764" t="s">
        <v>16748</v>
      </c>
      <c r="E764" t="s">
        <v>16749</v>
      </c>
      <c r="F764" t="s">
        <v>16750</v>
      </c>
      <c r="G764" t="s">
        <v>16751</v>
      </c>
      <c r="H764" t="s">
        <v>16752</v>
      </c>
      <c r="I764" t="s">
        <v>16753</v>
      </c>
      <c r="J764" t="s">
        <v>16754</v>
      </c>
      <c r="K764" t="s">
        <v>16755</v>
      </c>
      <c r="L764" t="s">
        <v>16756</v>
      </c>
      <c r="M764" t="s">
        <v>16757</v>
      </c>
      <c r="N764" t="s">
        <v>16758</v>
      </c>
      <c r="O764" t="s">
        <v>16759</v>
      </c>
      <c r="P764">
        <f>-590.237343637721 -16.3051558676345 -249.508186667703</f>
        <v>-856.05068617305847</v>
      </c>
      <c r="Q764" t="s">
        <v>16760</v>
      </c>
      <c r="R764" t="s">
        <v>16761</v>
      </c>
      <c r="S764" t="s">
        <v>16762</v>
      </c>
      <c r="T764" t="s">
        <v>16763</v>
      </c>
      <c r="U764" t="s">
        <v>16764</v>
      </c>
      <c r="V764" t="s">
        <v>16765</v>
      </c>
      <c r="W764" t="s">
        <v>16766</v>
      </c>
      <c r="X764" t="s">
        <v>16767</v>
      </c>
      <c r="Y764" t="s">
        <v>16768</v>
      </c>
    </row>
    <row r="765" spans="1:25" x14ac:dyDescent="0.3">
      <c r="A765">
        <v>38200</v>
      </c>
      <c r="B765" t="s">
        <v>16769</v>
      </c>
      <c r="C765" t="s">
        <v>16770</v>
      </c>
      <c r="D765" t="s">
        <v>16771</v>
      </c>
      <c r="E765" t="s">
        <v>16772</v>
      </c>
      <c r="F765" t="s">
        <v>16773</v>
      </c>
      <c r="G765" t="s">
        <v>16774</v>
      </c>
      <c r="H765" t="s">
        <v>16775</v>
      </c>
      <c r="I765" t="s">
        <v>16776</v>
      </c>
      <c r="J765" t="s">
        <v>16777</v>
      </c>
      <c r="K765" t="s">
        <v>16778</v>
      </c>
      <c r="L765" t="s">
        <v>16779</v>
      </c>
      <c r="M765" t="s">
        <v>16780</v>
      </c>
      <c r="N765" t="s">
        <v>16781</v>
      </c>
      <c r="O765" t="s">
        <v>16782</v>
      </c>
      <c r="P765">
        <f>-584.135885979321 -17.4772547303473 -251.323647308957</f>
        <v>-852.93678801862529</v>
      </c>
      <c r="Q765" t="s">
        <v>16783</v>
      </c>
      <c r="R765" t="s">
        <v>16784</v>
      </c>
      <c r="S765" t="s">
        <v>16785</v>
      </c>
      <c r="T765" t="s">
        <v>16786</v>
      </c>
      <c r="U765" t="s">
        <v>16787</v>
      </c>
      <c r="V765" t="s">
        <v>16788</v>
      </c>
      <c r="W765" t="s">
        <v>16789</v>
      </c>
      <c r="X765" t="s">
        <v>16790</v>
      </c>
      <c r="Y765" t="s">
        <v>16791</v>
      </c>
    </row>
    <row r="766" spans="1:25" x14ac:dyDescent="0.3">
      <c r="A766">
        <v>38250</v>
      </c>
      <c r="B766" t="s">
        <v>16792</v>
      </c>
      <c r="C766" t="s">
        <v>16793</v>
      </c>
      <c r="D766" t="s">
        <v>16794</v>
      </c>
      <c r="E766" t="s">
        <v>16795</v>
      </c>
      <c r="F766" t="s">
        <v>16796</v>
      </c>
      <c r="G766" t="s">
        <v>16797</v>
      </c>
      <c r="H766" t="s">
        <v>16798</v>
      </c>
      <c r="I766" t="s">
        <v>16799</v>
      </c>
      <c r="J766" t="s">
        <v>16800</v>
      </c>
      <c r="K766" t="s">
        <v>16801</v>
      </c>
      <c r="L766" t="s">
        <v>16802</v>
      </c>
      <c r="M766" t="s">
        <v>16803</v>
      </c>
      <c r="N766" t="s">
        <v>16804</v>
      </c>
      <c r="O766" t="s">
        <v>16805</v>
      </c>
      <c r="P766">
        <f>-580.900843190196 -17.6293680902597 -252.207480664389</f>
        <v>-850.73769194484476</v>
      </c>
      <c r="Q766" t="s">
        <v>16806</v>
      </c>
      <c r="R766" t="s">
        <v>16807</v>
      </c>
      <c r="S766" t="s">
        <v>16808</v>
      </c>
      <c r="T766" t="s">
        <v>16809</v>
      </c>
      <c r="U766" t="s">
        <v>16810</v>
      </c>
      <c r="V766" t="s">
        <v>16811</v>
      </c>
      <c r="W766" t="s">
        <v>16812</v>
      </c>
      <c r="X766" t="s">
        <v>16813</v>
      </c>
      <c r="Y766" t="s">
        <v>16814</v>
      </c>
    </row>
    <row r="767" spans="1:25" x14ac:dyDescent="0.3">
      <c r="A767">
        <v>38300</v>
      </c>
      <c r="B767" t="s">
        <v>16815</v>
      </c>
      <c r="C767" t="s">
        <v>16816</v>
      </c>
      <c r="D767" t="s">
        <v>16817</v>
      </c>
      <c r="E767" t="s">
        <v>16818</v>
      </c>
      <c r="F767" t="s">
        <v>16819</v>
      </c>
      <c r="G767" t="s">
        <v>16820</v>
      </c>
      <c r="H767" t="s">
        <v>16821</v>
      </c>
      <c r="I767" t="s">
        <v>16822</v>
      </c>
      <c r="J767" t="s">
        <v>16823</v>
      </c>
      <c r="K767" t="s">
        <v>16824</v>
      </c>
      <c r="L767" t="s">
        <v>16825</v>
      </c>
      <c r="M767" t="s">
        <v>16826</v>
      </c>
      <c r="N767" t="s">
        <v>16827</v>
      </c>
      <c r="O767" t="s">
        <v>16828</v>
      </c>
      <c r="P767">
        <f>-577.545846632841 -17.4670803112217 -252.981977017284</f>
        <v>-847.99490396134661</v>
      </c>
      <c r="Q767" t="s">
        <v>16829</v>
      </c>
      <c r="R767" t="s">
        <v>16830</v>
      </c>
      <c r="S767" t="s">
        <v>16831</v>
      </c>
      <c r="T767" t="s">
        <v>16832</v>
      </c>
      <c r="U767" t="s">
        <v>16833</v>
      </c>
      <c r="V767" t="s">
        <v>16834</v>
      </c>
      <c r="W767" t="s">
        <v>16835</v>
      </c>
      <c r="X767" t="s">
        <v>16836</v>
      </c>
      <c r="Y767" t="s">
        <v>16837</v>
      </c>
    </row>
    <row r="768" spans="1:25" x14ac:dyDescent="0.3">
      <c r="A768">
        <v>38350</v>
      </c>
      <c r="B768" t="s">
        <v>16838</v>
      </c>
      <c r="C768" t="s">
        <v>16839</v>
      </c>
      <c r="D768" t="s">
        <v>16840</v>
      </c>
      <c r="E768" t="s">
        <v>16841</v>
      </c>
      <c r="F768" t="s">
        <v>16842</v>
      </c>
      <c r="G768" t="s">
        <v>16843</v>
      </c>
      <c r="H768" t="s">
        <v>16844</v>
      </c>
      <c r="I768" t="s">
        <v>16845</v>
      </c>
      <c r="J768" t="s">
        <v>16846</v>
      </c>
      <c r="K768" t="s">
        <v>16847</v>
      </c>
      <c r="L768" t="s">
        <v>16848</v>
      </c>
      <c r="M768" t="s">
        <v>16849</v>
      </c>
      <c r="N768" t="s">
        <v>16850</v>
      </c>
      <c r="O768" t="s">
        <v>16851</v>
      </c>
      <c r="P768">
        <f>-570.58212100912 -16.1161574983753 -254.01690866798</f>
        <v>-840.71518717547531</v>
      </c>
      <c r="Q768" t="s">
        <v>16852</v>
      </c>
      <c r="R768" t="s">
        <v>16853</v>
      </c>
      <c r="S768" t="s">
        <v>16854</v>
      </c>
      <c r="T768" t="s">
        <v>16855</v>
      </c>
      <c r="U768" t="s">
        <v>16856</v>
      </c>
      <c r="V768" t="s">
        <v>16857</v>
      </c>
      <c r="W768" t="s">
        <v>16858</v>
      </c>
      <c r="X768" t="s">
        <v>16859</v>
      </c>
      <c r="Y768" t="s">
        <v>16860</v>
      </c>
    </row>
    <row r="769" spans="1:25" x14ac:dyDescent="0.3">
      <c r="A769">
        <v>38400</v>
      </c>
      <c r="B769" t="s">
        <v>16861</v>
      </c>
      <c r="C769" t="s">
        <v>16862</v>
      </c>
      <c r="D769" t="s">
        <v>16863</v>
      </c>
      <c r="E769" t="s">
        <v>16864</v>
      </c>
      <c r="F769" t="s">
        <v>16865</v>
      </c>
      <c r="G769" t="s">
        <v>16866</v>
      </c>
      <c r="H769" t="s">
        <v>16867</v>
      </c>
      <c r="I769" t="s">
        <v>16868</v>
      </c>
      <c r="J769" t="s">
        <v>16869</v>
      </c>
      <c r="K769" t="s">
        <v>16870</v>
      </c>
      <c r="L769" t="s">
        <v>16871</v>
      </c>
      <c r="M769" t="s">
        <v>16872</v>
      </c>
      <c r="N769" t="s">
        <v>16873</v>
      </c>
      <c r="O769" t="s">
        <v>16874</v>
      </c>
      <c r="P769">
        <f>-567.592843582782 -15.0335780030446 -254.329228602881</f>
        <v>-836.95565018870764</v>
      </c>
      <c r="Q769" t="s">
        <v>16875</v>
      </c>
      <c r="R769" t="s">
        <v>16876</v>
      </c>
      <c r="S769" t="s">
        <v>16877</v>
      </c>
      <c r="T769" t="s">
        <v>16878</v>
      </c>
      <c r="U769" t="s">
        <v>16879</v>
      </c>
      <c r="V769" t="s">
        <v>16880</v>
      </c>
      <c r="W769" t="s">
        <v>16881</v>
      </c>
      <c r="X769" t="s">
        <v>16882</v>
      </c>
      <c r="Y769" t="s">
        <v>16883</v>
      </c>
    </row>
    <row r="770" spans="1:25" x14ac:dyDescent="0.3">
      <c r="A770">
        <v>38450</v>
      </c>
      <c r="B770" t="s">
        <v>16884</v>
      </c>
      <c r="C770" t="s">
        <v>16885</v>
      </c>
      <c r="D770" t="s">
        <v>16886</v>
      </c>
      <c r="E770" t="s">
        <v>16887</v>
      </c>
      <c r="F770" t="s">
        <v>16888</v>
      </c>
      <c r="G770" t="s">
        <v>16889</v>
      </c>
      <c r="H770" t="s">
        <v>16890</v>
      </c>
      <c r="I770" t="s">
        <v>16891</v>
      </c>
      <c r="J770" t="s">
        <v>16892</v>
      </c>
      <c r="K770" t="s">
        <v>16893</v>
      </c>
      <c r="L770" t="s">
        <v>16894</v>
      </c>
      <c r="M770" t="s">
        <v>16895</v>
      </c>
      <c r="N770" t="s">
        <v>16896</v>
      </c>
      <c r="O770" t="s">
        <v>16897</v>
      </c>
      <c r="P770">
        <f>-562.366476033677 -12.6506358961044 -254.969189554757</f>
        <v>-829.98630148453844</v>
      </c>
      <c r="Q770" t="s">
        <v>16898</v>
      </c>
      <c r="R770" t="s">
        <v>16899</v>
      </c>
      <c r="S770" t="s">
        <v>16900</v>
      </c>
      <c r="T770" t="s">
        <v>16901</v>
      </c>
      <c r="U770" t="s">
        <v>16902</v>
      </c>
      <c r="V770" t="s">
        <v>16903</v>
      </c>
      <c r="W770" t="s">
        <v>16904</v>
      </c>
      <c r="X770" t="s">
        <v>16905</v>
      </c>
      <c r="Y770" t="s">
        <v>16906</v>
      </c>
    </row>
    <row r="771" spans="1:25" x14ac:dyDescent="0.3">
      <c r="A771">
        <v>38500</v>
      </c>
      <c r="B771" t="s">
        <v>16907</v>
      </c>
      <c r="C771" t="s">
        <v>16908</v>
      </c>
      <c r="D771" t="s">
        <v>16909</v>
      </c>
      <c r="E771" t="s">
        <v>16910</v>
      </c>
      <c r="F771" t="s">
        <v>16911</v>
      </c>
      <c r="G771" t="s">
        <v>16912</v>
      </c>
      <c r="H771" t="s">
        <v>16913</v>
      </c>
      <c r="I771" t="s">
        <v>16914</v>
      </c>
      <c r="J771" t="s">
        <v>16915</v>
      </c>
      <c r="K771" t="s">
        <v>16916</v>
      </c>
      <c r="L771" t="s">
        <v>16917</v>
      </c>
      <c r="M771" t="s">
        <v>16918</v>
      </c>
      <c r="N771" t="s">
        <v>16919</v>
      </c>
      <c r="O771" t="s">
        <v>16920</v>
      </c>
      <c r="P771">
        <f>-560.105194361042 -11.6721063440823 -255.299960265833</f>
        <v>-827.07726097095724</v>
      </c>
      <c r="Q771" t="s">
        <v>16921</v>
      </c>
      <c r="R771" t="s">
        <v>16922</v>
      </c>
      <c r="S771" t="s">
        <v>16923</v>
      </c>
      <c r="T771" t="s">
        <v>16924</v>
      </c>
      <c r="U771" t="s">
        <v>16925</v>
      </c>
      <c r="V771" t="s">
        <v>16926</v>
      </c>
      <c r="W771" t="s">
        <v>16927</v>
      </c>
      <c r="X771" t="s">
        <v>16928</v>
      </c>
      <c r="Y771" t="s">
        <v>16929</v>
      </c>
    </row>
    <row r="772" spans="1:25" x14ac:dyDescent="0.3">
      <c r="A772">
        <v>38550</v>
      </c>
      <c r="B772" t="s">
        <v>16930</v>
      </c>
      <c r="C772" t="s">
        <v>16931</v>
      </c>
      <c r="D772" t="s">
        <v>16932</v>
      </c>
      <c r="E772" t="s">
        <v>16933</v>
      </c>
      <c r="F772" t="s">
        <v>16934</v>
      </c>
      <c r="G772" t="s">
        <v>16935</v>
      </c>
      <c r="H772" t="s">
        <v>16936</v>
      </c>
      <c r="I772" t="s">
        <v>16937</v>
      </c>
      <c r="J772" t="s">
        <v>16938</v>
      </c>
      <c r="K772" t="s">
        <v>16939</v>
      </c>
      <c r="L772" t="s">
        <v>16940</v>
      </c>
      <c r="M772" t="s">
        <v>16941</v>
      </c>
      <c r="N772" t="s">
        <v>16942</v>
      </c>
      <c r="O772" t="s">
        <v>16943</v>
      </c>
      <c r="P772">
        <f>-557.149981310234 -9.83568948584843 -255.733224543601</f>
        <v>-822.71889533968351</v>
      </c>
      <c r="Q772" t="s">
        <v>16944</v>
      </c>
      <c r="R772" t="s">
        <v>16945</v>
      </c>
      <c r="S772" t="s">
        <v>16946</v>
      </c>
      <c r="T772" t="s">
        <v>16947</v>
      </c>
      <c r="U772" t="s">
        <v>16948</v>
      </c>
      <c r="V772" t="s">
        <v>16949</v>
      </c>
      <c r="W772" t="s">
        <v>16950</v>
      </c>
      <c r="X772" t="s">
        <v>16951</v>
      </c>
      <c r="Y772" t="s">
        <v>16952</v>
      </c>
    </row>
    <row r="773" spans="1:25" x14ac:dyDescent="0.3">
      <c r="A773">
        <v>38600</v>
      </c>
      <c r="B773" t="s">
        <v>16953</v>
      </c>
      <c r="C773" t="s">
        <v>16954</v>
      </c>
      <c r="D773" t="s">
        <v>16955</v>
      </c>
      <c r="E773" t="s">
        <v>16956</v>
      </c>
      <c r="F773" t="s">
        <v>16957</v>
      </c>
      <c r="G773" t="s">
        <v>16958</v>
      </c>
      <c r="H773" t="s">
        <v>16959</v>
      </c>
      <c r="I773" t="s">
        <v>16960</v>
      </c>
      <c r="J773" t="s">
        <v>16961</v>
      </c>
      <c r="K773" t="s">
        <v>16962</v>
      </c>
      <c r="L773" t="s">
        <v>16963</v>
      </c>
      <c r="M773" t="s">
        <v>16964</v>
      </c>
      <c r="N773" t="s">
        <v>16965</v>
      </c>
      <c r="O773" t="s">
        <v>16966</v>
      </c>
      <c r="P773">
        <f>-556.711293560187 -8.62925459836947 -255.722046146281</f>
        <v>-821.06259430483738</v>
      </c>
      <c r="Q773" t="s">
        <v>16967</v>
      </c>
      <c r="R773" t="s">
        <v>16968</v>
      </c>
      <c r="S773" t="s">
        <v>16969</v>
      </c>
      <c r="T773" t="s">
        <v>16970</v>
      </c>
      <c r="U773" t="s">
        <v>16971</v>
      </c>
      <c r="V773" t="s">
        <v>16972</v>
      </c>
      <c r="W773" t="s">
        <v>16973</v>
      </c>
      <c r="X773" t="s">
        <v>16974</v>
      </c>
      <c r="Y773" t="s">
        <v>16975</v>
      </c>
    </row>
    <row r="774" spans="1:25" x14ac:dyDescent="0.3">
      <c r="A774">
        <v>38650</v>
      </c>
      <c r="B774" t="s">
        <v>16976</v>
      </c>
      <c r="C774" t="s">
        <v>16977</v>
      </c>
      <c r="D774" t="s">
        <v>16978</v>
      </c>
      <c r="E774" t="s">
        <v>16979</v>
      </c>
      <c r="F774" t="s">
        <v>16980</v>
      </c>
      <c r="G774" t="s">
        <v>16981</v>
      </c>
      <c r="H774" t="s">
        <v>16982</v>
      </c>
      <c r="I774" t="s">
        <v>16983</v>
      </c>
      <c r="J774" t="s">
        <v>16984</v>
      </c>
      <c r="K774" t="s">
        <v>16985</v>
      </c>
      <c r="L774" t="s">
        <v>16986</v>
      </c>
      <c r="M774" t="s">
        <v>16987</v>
      </c>
      <c r="N774" t="s">
        <v>16988</v>
      </c>
      <c r="O774" t="s">
        <v>16989</v>
      </c>
      <c r="P774">
        <f>-557.523302732749 -8.36419147825995 -255.527134787928</f>
        <v>-821.41462899893691</v>
      </c>
      <c r="Q774" t="s">
        <v>16990</v>
      </c>
      <c r="R774" t="s">
        <v>16991</v>
      </c>
      <c r="S774" t="s">
        <v>16992</v>
      </c>
      <c r="T774" t="s">
        <v>16993</v>
      </c>
      <c r="U774" t="s">
        <v>16994</v>
      </c>
      <c r="V774" t="s">
        <v>16995</v>
      </c>
      <c r="W774" t="s">
        <v>16996</v>
      </c>
      <c r="X774" t="s">
        <v>16997</v>
      </c>
      <c r="Y774" t="s">
        <v>16998</v>
      </c>
    </row>
    <row r="775" spans="1:25" x14ac:dyDescent="0.3">
      <c r="A775">
        <v>38700</v>
      </c>
      <c r="B775" t="s">
        <v>16999</v>
      </c>
      <c r="C775" t="s">
        <v>17000</v>
      </c>
      <c r="D775" t="s">
        <v>17001</v>
      </c>
      <c r="E775" t="s">
        <v>17002</v>
      </c>
      <c r="F775" t="s">
        <v>17003</v>
      </c>
      <c r="G775" t="s">
        <v>17004</v>
      </c>
      <c r="H775" t="s">
        <v>17005</v>
      </c>
      <c r="I775" t="s">
        <v>17006</v>
      </c>
      <c r="J775" t="s">
        <v>17007</v>
      </c>
      <c r="K775" t="s">
        <v>17008</v>
      </c>
      <c r="L775" t="s">
        <v>17009</v>
      </c>
      <c r="M775" t="s">
        <v>17010</v>
      </c>
      <c r="N775" t="s">
        <v>17011</v>
      </c>
      <c r="O775" t="s">
        <v>17012</v>
      </c>
      <c r="P775">
        <f>-558.832223097888 -8.25640468270603 -255.144243377248</f>
        <v>-822.23287115784206</v>
      </c>
      <c r="Q775" t="s">
        <v>17013</v>
      </c>
      <c r="R775" t="s">
        <v>17014</v>
      </c>
      <c r="S775" t="s">
        <v>17015</v>
      </c>
      <c r="T775" t="s">
        <v>17016</v>
      </c>
      <c r="U775" t="s">
        <v>17017</v>
      </c>
      <c r="V775" t="s">
        <v>17018</v>
      </c>
      <c r="W775" t="s">
        <v>17019</v>
      </c>
      <c r="X775" t="s">
        <v>17020</v>
      </c>
      <c r="Y775" t="s">
        <v>17021</v>
      </c>
    </row>
    <row r="776" spans="1:25" x14ac:dyDescent="0.3">
      <c r="A776">
        <v>38750</v>
      </c>
      <c r="B776" t="s">
        <v>17022</v>
      </c>
      <c r="C776" t="s">
        <v>17023</v>
      </c>
      <c r="D776" t="s">
        <v>17024</v>
      </c>
      <c r="E776" t="s">
        <v>17025</v>
      </c>
      <c r="F776" t="s">
        <v>17026</v>
      </c>
      <c r="G776" t="s">
        <v>17027</v>
      </c>
      <c r="H776" t="s">
        <v>17028</v>
      </c>
      <c r="I776" t="s">
        <v>17029</v>
      </c>
      <c r="J776" t="s">
        <v>17030</v>
      </c>
      <c r="K776" t="s">
        <v>17031</v>
      </c>
      <c r="L776" t="s">
        <v>17032</v>
      </c>
      <c r="M776" t="s">
        <v>17033</v>
      </c>
      <c r="N776" t="s">
        <v>17034</v>
      </c>
      <c r="O776" t="s">
        <v>17035</v>
      </c>
      <c r="P776">
        <f>-562.247914760267 -7.53432882073071 -253.945575665839</f>
        <v>-823.7278192468367</v>
      </c>
      <c r="Q776" t="s">
        <v>17036</v>
      </c>
      <c r="R776" t="s">
        <v>17037</v>
      </c>
      <c r="S776" t="s">
        <v>17038</v>
      </c>
      <c r="T776" t="s">
        <v>17039</v>
      </c>
      <c r="U776" t="s">
        <v>17040</v>
      </c>
      <c r="V776" t="s">
        <v>17041</v>
      </c>
      <c r="W776" t="s">
        <v>17042</v>
      </c>
      <c r="X776" t="s">
        <v>17043</v>
      </c>
      <c r="Y776" t="s">
        <v>17044</v>
      </c>
    </row>
    <row r="777" spans="1:25" x14ac:dyDescent="0.3">
      <c r="A777">
        <v>38800</v>
      </c>
      <c r="B777" t="s">
        <v>17045</v>
      </c>
      <c r="C777" t="s">
        <v>17046</v>
      </c>
      <c r="D777" t="s">
        <v>17047</v>
      </c>
      <c r="E777" t="s">
        <v>17048</v>
      </c>
      <c r="F777" t="s">
        <v>17049</v>
      </c>
      <c r="G777" t="s">
        <v>17050</v>
      </c>
      <c r="H777" t="s">
        <v>17051</v>
      </c>
      <c r="I777" t="s">
        <v>17052</v>
      </c>
      <c r="J777" t="s">
        <v>17053</v>
      </c>
      <c r="K777" t="s">
        <v>17054</v>
      </c>
      <c r="L777" t="s">
        <v>17055</v>
      </c>
      <c r="M777" t="s">
        <v>17056</v>
      </c>
      <c r="N777" t="s">
        <v>17057</v>
      </c>
      <c r="O777" t="s">
        <v>17058</v>
      </c>
      <c r="P777">
        <f>-564.099179922045 -7.30731285870183 -253.315721640553</f>
        <v>-824.72221442129978</v>
      </c>
      <c r="Q777" t="s">
        <v>17059</v>
      </c>
      <c r="R777" t="s">
        <v>17060</v>
      </c>
      <c r="S777" t="s">
        <v>17061</v>
      </c>
      <c r="T777" t="s">
        <v>17062</v>
      </c>
      <c r="U777" t="s">
        <v>17063</v>
      </c>
      <c r="V777" t="s">
        <v>17064</v>
      </c>
      <c r="W777" t="s">
        <v>17065</v>
      </c>
      <c r="X777" t="s">
        <v>17066</v>
      </c>
      <c r="Y777" t="s">
        <v>17067</v>
      </c>
    </row>
    <row r="778" spans="1:25" x14ac:dyDescent="0.3">
      <c r="A778">
        <v>38850</v>
      </c>
      <c r="B778" t="s">
        <v>17068</v>
      </c>
      <c r="C778" t="s">
        <v>17069</v>
      </c>
      <c r="D778" t="s">
        <v>17070</v>
      </c>
      <c r="E778" t="s">
        <v>17071</v>
      </c>
      <c r="F778" t="s">
        <v>17072</v>
      </c>
      <c r="G778" t="s">
        <v>17073</v>
      </c>
      <c r="H778" t="s">
        <v>17074</v>
      </c>
      <c r="I778" t="s">
        <v>17075</v>
      </c>
      <c r="J778" t="s">
        <v>17076</v>
      </c>
      <c r="K778" t="s">
        <v>17077</v>
      </c>
      <c r="L778" t="s">
        <v>17078</v>
      </c>
      <c r="M778" t="s">
        <v>17079</v>
      </c>
      <c r="N778" t="s">
        <v>17080</v>
      </c>
      <c r="O778" t="s">
        <v>17081</v>
      </c>
      <c r="P778">
        <f>-568.39422670108 -6.97591586804651 -252.282665002219</f>
        <v>-827.65280757134553</v>
      </c>
      <c r="Q778" t="s">
        <v>17082</v>
      </c>
      <c r="R778" t="s">
        <v>17083</v>
      </c>
      <c r="S778" t="s">
        <v>17084</v>
      </c>
      <c r="T778" t="s">
        <v>17085</v>
      </c>
      <c r="U778" t="s">
        <v>17086</v>
      </c>
      <c r="V778" t="s">
        <v>17087</v>
      </c>
      <c r="W778" t="s">
        <v>17088</v>
      </c>
      <c r="X778" t="s">
        <v>17089</v>
      </c>
      <c r="Y778" t="s">
        <v>17090</v>
      </c>
    </row>
    <row r="779" spans="1:25" x14ac:dyDescent="0.3">
      <c r="A779">
        <v>38900</v>
      </c>
      <c r="B779" t="s">
        <v>17091</v>
      </c>
      <c r="C779" t="s">
        <v>17092</v>
      </c>
      <c r="D779" t="s">
        <v>17093</v>
      </c>
      <c r="E779" t="s">
        <v>17094</v>
      </c>
      <c r="F779" t="s">
        <v>17095</v>
      </c>
      <c r="G779" t="s">
        <v>17096</v>
      </c>
      <c r="H779" t="s">
        <v>17097</v>
      </c>
      <c r="I779" t="s">
        <v>17098</v>
      </c>
      <c r="J779" t="s">
        <v>17099</v>
      </c>
      <c r="K779" t="s">
        <v>17100</v>
      </c>
      <c r="L779" t="s">
        <v>17101</v>
      </c>
      <c r="M779" t="s">
        <v>17102</v>
      </c>
      <c r="N779" t="s">
        <v>17103</v>
      </c>
      <c r="O779" t="s">
        <v>17104</v>
      </c>
      <c r="P779">
        <f>-570.242336659731 -6.78114523209501 -251.902605423838</f>
        <v>-828.92608731566406</v>
      </c>
      <c r="Q779" t="s">
        <v>17105</v>
      </c>
      <c r="R779" t="s">
        <v>17106</v>
      </c>
      <c r="S779" t="s">
        <v>17107</v>
      </c>
      <c r="T779" t="s">
        <v>17108</v>
      </c>
      <c r="U779" t="s">
        <v>17109</v>
      </c>
      <c r="V779" t="s">
        <v>17110</v>
      </c>
      <c r="W779" t="s">
        <v>17111</v>
      </c>
      <c r="X779" t="s">
        <v>17112</v>
      </c>
      <c r="Y779" t="s">
        <v>17113</v>
      </c>
    </row>
    <row r="780" spans="1:25" x14ac:dyDescent="0.3">
      <c r="A780">
        <v>38950</v>
      </c>
      <c r="B780" t="s">
        <v>17114</v>
      </c>
      <c r="C780" t="s">
        <v>17115</v>
      </c>
      <c r="D780" t="s">
        <v>17116</v>
      </c>
      <c r="E780" t="s">
        <v>17117</v>
      </c>
      <c r="F780" t="s">
        <v>17118</v>
      </c>
      <c r="G780" t="s">
        <v>17119</v>
      </c>
      <c r="H780" t="s">
        <v>17120</v>
      </c>
      <c r="I780" t="s">
        <v>17121</v>
      </c>
      <c r="J780" t="s">
        <v>17122</v>
      </c>
      <c r="K780" t="s">
        <v>17123</v>
      </c>
      <c r="L780" t="s">
        <v>17124</v>
      </c>
      <c r="M780" t="s">
        <v>17125</v>
      </c>
      <c r="N780" t="s">
        <v>17126</v>
      </c>
      <c r="O780" t="s">
        <v>17127</v>
      </c>
      <c r="P780">
        <f>-572.761777391041 -6.84259527409927 -251.524722255325</f>
        <v>-831.12909492046538</v>
      </c>
      <c r="Q780" t="s">
        <v>17128</v>
      </c>
      <c r="R780" t="s">
        <v>17129</v>
      </c>
      <c r="S780" t="s">
        <v>17130</v>
      </c>
      <c r="T780" t="s">
        <v>17131</v>
      </c>
      <c r="U780" t="s">
        <v>17132</v>
      </c>
      <c r="V780" t="s">
        <v>17133</v>
      </c>
      <c r="W780" t="s">
        <v>17134</v>
      </c>
      <c r="X780" t="s">
        <v>17135</v>
      </c>
      <c r="Y780" t="s">
        <v>17136</v>
      </c>
    </row>
    <row r="781" spans="1:25" x14ac:dyDescent="0.3">
      <c r="A781">
        <v>39000</v>
      </c>
      <c r="B781" t="s">
        <v>17137</v>
      </c>
      <c r="C781" t="s">
        <v>17138</v>
      </c>
      <c r="D781" t="s">
        <v>17139</v>
      </c>
      <c r="E781" t="s">
        <v>17140</v>
      </c>
      <c r="F781" t="s">
        <v>17141</v>
      </c>
      <c r="G781" t="s">
        <v>17142</v>
      </c>
      <c r="H781" t="s">
        <v>17143</v>
      </c>
      <c r="I781" t="s">
        <v>17144</v>
      </c>
      <c r="J781" t="s">
        <v>17145</v>
      </c>
      <c r="K781" t="s">
        <v>17146</v>
      </c>
      <c r="L781" t="s">
        <v>17147</v>
      </c>
      <c r="M781" t="s">
        <v>17148</v>
      </c>
      <c r="N781" t="s">
        <v>17149</v>
      </c>
      <c r="O781" t="s">
        <v>17150</v>
      </c>
      <c r="P781">
        <f>-573.630146730414 -7.17154076082306 -251.541697058946</f>
        <v>-832.34338455018315</v>
      </c>
      <c r="Q781" t="s">
        <v>17151</v>
      </c>
      <c r="R781" t="s">
        <v>17152</v>
      </c>
      <c r="S781" t="s">
        <v>17153</v>
      </c>
      <c r="T781" t="s">
        <v>17154</v>
      </c>
      <c r="U781" t="s">
        <v>17155</v>
      </c>
      <c r="V781" t="s">
        <v>17156</v>
      </c>
      <c r="W781" t="s">
        <v>17157</v>
      </c>
      <c r="X781" t="s">
        <v>17158</v>
      </c>
      <c r="Y781" t="s">
        <v>17159</v>
      </c>
    </row>
    <row r="782" spans="1:25" x14ac:dyDescent="0.3">
      <c r="A782">
        <v>39050</v>
      </c>
      <c r="B782" t="s">
        <v>17160</v>
      </c>
      <c r="C782" t="s">
        <v>17161</v>
      </c>
      <c r="D782" t="s">
        <v>17162</v>
      </c>
      <c r="E782" t="s">
        <v>17163</v>
      </c>
      <c r="F782" t="s">
        <v>17164</v>
      </c>
      <c r="G782" t="s">
        <v>17165</v>
      </c>
      <c r="H782" t="s">
        <v>17166</v>
      </c>
      <c r="I782" t="s">
        <v>17167</v>
      </c>
      <c r="J782" t="s">
        <v>17168</v>
      </c>
      <c r="K782" t="s">
        <v>17169</v>
      </c>
      <c r="L782" t="s">
        <v>17170</v>
      </c>
      <c r="M782" t="s">
        <v>17171</v>
      </c>
      <c r="N782" t="s">
        <v>17172</v>
      </c>
      <c r="O782" t="s">
        <v>17173</v>
      </c>
      <c r="P782">
        <f>-574.546520416099 -7.35637828713107 -251.824668130512</f>
        <v>-833.72756683374212</v>
      </c>
      <c r="Q782" t="s">
        <v>17174</v>
      </c>
      <c r="R782" t="s">
        <v>17175</v>
      </c>
      <c r="S782" t="s">
        <v>17176</v>
      </c>
      <c r="T782" t="s">
        <v>17177</v>
      </c>
      <c r="U782" t="s">
        <v>17178</v>
      </c>
      <c r="V782" t="s">
        <v>17179</v>
      </c>
      <c r="W782" t="s">
        <v>17180</v>
      </c>
      <c r="X782" t="s">
        <v>17181</v>
      </c>
      <c r="Y782" t="s">
        <v>17182</v>
      </c>
    </row>
    <row r="783" spans="1:25" x14ac:dyDescent="0.3">
      <c r="A783">
        <v>39100</v>
      </c>
      <c r="B783" t="s">
        <v>17183</v>
      </c>
      <c r="C783" t="s">
        <v>17184</v>
      </c>
      <c r="D783" t="s">
        <v>17185</v>
      </c>
      <c r="E783" t="s">
        <v>17186</v>
      </c>
      <c r="F783" t="s">
        <v>17187</v>
      </c>
      <c r="G783" t="s">
        <v>17188</v>
      </c>
      <c r="H783" t="s">
        <v>17189</v>
      </c>
      <c r="I783" t="s">
        <v>17190</v>
      </c>
      <c r="J783" t="s">
        <v>17191</v>
      </c>
      <c r="K783" t="s">
        <v>17192</v>
      </c>
      <c r="L783" t="s">
        <v>17193</v>
      </c>
      <c r="M783" t="s">
        <v>17194</v>
      </c>
      <c r="N783" t="s">
        <v>17195</v>
      </c>
      <c r="O783" t="s">
        <v>17196</v>
      </c>
      <c r="P783">
        <f>-574.850366909201 -7.26458292964367 -251.945926117868</f>
        <v>-834.06087595671272</v>
      </c>
      <c r="Q783" t="s">
        <v>17197</v>
      </c>
      <c r="R783" t="s">
        <v>17198</v>
      </c>
      <c r="S783" t="s">
        <v>17199</v>
      </c>
      <c r="T783" t="s">
        <v>17200</v>
      </c>
      <c r="U783" t="s">
        <v>17201</v>
      </c>
      <c r="V783" t="s">
        <v>17202</v>
      </c>
      <c r="W783" t="s">
        <v>17203</v>
      </c>
      <c r="X783" t="s">
        <v>17204</v>
      </c>
      <c r="Y783" t="s">
        <v>17205</v>
      </c>
    </row>
    <row r="784" spans="1:25" x14ac:dyDescent="0.3">
      <c r="A784">
        <v>39150</v>
      </c>
      <c r="B784" t="s">
        <v>17206</v>
      </c>
      <c r="C784" t="s">
        <v>17207</v>
      </c>
      <c r="D784" t="s">
        <v>17208</v>
      </c>
      <c r="E784" t="s">
        <v>17209</v>
      </c>
      <c r="F784" t="s">
        <v>17210</v>
      </c>
      <c r="G784" t="s">
        <v>17211</v>
      </c>
      <c r="H784" t="s">
        <v>17212</v>
      </c>
      <c r="I784" t="s">
        <v>17213</v>
      </c>
      <c r="J784" t="s">
        <v>17214</v>
      </c>
      <c r="K784" t="s">
        <v>17215</v>
      </c>
      <c r="L784" t="s">
        <v>17216</v>
      </c>
      <c r="M784" t="s">
        <v>17217</v>
      </c>
      <c r="N784" t="s">
        <v>17218</v>
      </c>
      <c r="O784" t="s">
        <v>17219</v>
      </c>
      <c r="P784">
        <f>-575.172413094099 -6.81142499787734 -252.102494037604</f>
        <v>-834.08633212958034</v>
      </c>
      <c r="Q784" t="s">
        <v>17220</v>
      </c>
      <c r="R784" t="s">
        <v>17221</v>
      </c>
      <c r="S784" t="s">
        <v>17222</v>
      </c>
      <c r="T784" t="s">
        <v>17223</v>
      </c>
      <c r="U784" t="s">
        <v>17224</v>
      </c>
      <c r="V784" t="s">
        <v>17225</v>
      </c>
      <c r="W784" t="s">
        <v>17226</v>
      </c>
      <c r="X784" t="s">
        <v>17227</v>
      </c>
      <c r="Y784" t="s">
        <v>17228</v>
      </c>
    </row>
    <row r="785" spans="1:25" x14ac:dyDescent="0.3">
      <c r="A785">
        <v>39200</v>
      </c>
      <c r="B785" t="s">
        <v>17229</v>
      </c>
      <c r="C785" t="s">
        <v>17230</v>
      </c>
      <c r="D785" t="s">
        <v>17231</v>
      </c>
      <c r="E785" t="s">
        <v>17232</v>
      </c>
      <c r="F785" t="s">
        <v>17233</v>
      </c>
      <c r="G785" t="s">
        <v>17234</v>
      </c>
      <c r="H785" t="s">
        <v>17235</v>
      </c>
      <c r="I785" t="s">
        <v>17236</v>
      </c>
      <c r="J785" t="s">
        <v>17237</v>
      </c>
      <c r="K785" t="s">
        <v>17238</v>
      </c>
      <c r="L785" t="s">
        <v>17239</v>
      </c>
      <c r="M785" t="s">
        <v>17240</v>
      </c>
      <c r="N785" t="s">
        <v>17241</v>
      </c>
      <c r="O785" t="s">
        <v>17242</v>
      </c>
      <c r="P785">
        <f>-575.634749629501 -6.21391220067312 -252.023218241497</f>
        <v>-833.87188007167117</v>
      </c>
      <c r="Q785" t="s">
        <v>17243</v>
      </c>
      <c r="R785" t="s">
        <v>17244</v>
      </c>
      <c r="S785" t="s">
        <v>17245</v>
      </c>
      <c r="T785" t="s">
        <v>17246</v>
      </c>
      <c r="U785" t="s">
        <v>17247</v>
      </c>
      <c r="V785" t="s">
        <v>17248</v>
      </c>
      <c r="W785" t="s">
        <v>17249</v>
      </c>
      <c r="X785" t="s">
        <v>17250</v>
      </c>
      <c r="Y785" t="s">
        <v>17251</v>
      </c>
    </row>
    <row r="786" spans="1:25" x14ac:dyDescent="0.3">
      <c r="A786">
        <v>39250</v>
      </c>
      <c r="B786" t="s">
        <v>17252</v>
      </c>
      <c r="C786" t="s">
        <v>17253</v>
      </c>
      <c r="D786" t="s">
        <v>17254</v>
      </c>
      <c r="E786" t="s">
        <v>17255</v>
      </c>
      <c r="F786" t="s">
        <v>17256</v>
      </c>
      <c r="G786" t="s">
        <v>17257</v>
      </c>
      <c r="H786" t="s">
        <v>17258</v>
      </c>
      <c r="I786" t="s">
        <v>17259</v>
      </c>
      <c r="J786" t="s">
        <v>17260</v>
      </c>
      <c r="K786" t="s">
        <v>17261</v>
      </c>
      <c r="L786" t="s">
        <v>17262</v>
      </c>
      <c r="M786" t="s">
        <v>17263</v>
      </c>
      <c r="N786" t="s">
        <v>17264</v>
      </c>
      <c r="O786" t="s">
        <v>17265</v>
      </c>
      <c r="P786">
        <f>-576.312814684147 -5.90116414281943 -251.910270179056</f>
        <v>-834.12424900602241</v>
      </c>
      <c r="Q786" t="s">
        <v>17266</v>
      </c>
      <c r="R786" t="s">
        <v>17267</v>
      </c>
      <c r="S786" t="s">
        <v>17268</v>
      </c>
      <c r="T786" t="s">
        <v>17269</v>
      </c>
      <c r="U786" t="s">
        <v>17270</v>
      </c>
      <c r="V786" t="s">
        <v>17271</v>
      </c>
      <c r="W786" t="s">
        <v>17272</v>
      </c>
      <c r="X786" t="s">
        <v>17273</v>
      </c>
      <c r="Y786" t="s">
        <v>17274</v>
      </c>
    </row>
    <row r="787" spans="1:25" x14ac:dyDescent="0.3">
      <c r="A787">
        <v>39300</v>
      </c>
      <c r="B787" t="s">
        <v>17275</v>
      </c>
      <c r="C787" t="s">
        <v>17276</v>
      </c>
      <c r="D787" t="s">
        <v>17277</v>
      </c>
      <c r="E787" t="s">
        <v>17278</v>
      </c>
      <c r="F787" t="s">
        <v>17279</v>
      </c>
      <c r="G787" t="s">
        <v>17280</v>
      </c>
      <c r="H787" t="s">
        <v>17281</v>
      </c>
      <c r="I787" t="s">
        <v>17282</v>
      </c>
      <c r="J787" t="s">
        <v>17283</v>
      </c>
      <c r="K787" t="s">
        <v>17284</v>
      </c>
      <c r="L787" t="s">
        <v>17285</v>
      </c>
      <c r="M787" t="s">
        <v>17286</v>
      </c>
      <c r="N787" t="s">
        <v>17287</v>
      </c>
      <c r="O787" t="s">
        <v>17288</v>
      </c>
      <c r="P787">
        <f>-577.230078753513 -5.46385251278275 -251.740322151595</f>
        <v>-834.43425341789077</v>
      </c>
      <c r="Q787" t="s">
        <v>17289</v>
      </c>
      <c r="R787" t="s">
        <v>17290</v>
      </c>
      <c r="S787" t="s">
        <v>17291</v>
      </c>
      <c r="T787" t="s">
        <v>17292</v>
      </c>
      <c r="U787" t="s">
        <v>17293</v>
      </c>
      <c r="V787" t="s">
        <v>17294</v>
      </c>
      <c r="W787" t="s">
        <v>17295</v>
      </c>
      <c r="X787" t="s">
        <v>17296</v>
      </c>
      <c r="Y787" t="s">
        <v>17297</v>
      </c>
    </row>
    <row r="788" spans="1:25" x14ac:dyDescent="0.3">
      <c r="A788">
        <v>39350</v>
      </c>
      <c r="B788" t="s">
        <v>17298</v>
      </c>
      <c r="C788" t="s">
        <v>17299</v>
      </c>
      <c r="D788" t="s">
        <v>17300</v>
      </c>
      <c r="E788" t="s">
        <v>17301</v>
      </c>
      <c r="F788" t="s">
        <v>17302</v>
      </c>
      <c r="G788" t="s">
        <v>17303</v>
      </c>
      <c r="H788" t="s">
        <v>17304</v>
      </c>
      <c r="I788" t="s">
        <v>17305</v>
      </c>
      <c r="J788" t="s">
        <v>17306</v>
      </c>
      <c r="K788" t="s">
        <v>17307</v>
      </c>
      <c r="L788" t="s">
        <v>17308</v>
      </c>
      <c r="M788" t="s">
        <v>17309</v>
      </c>
      <c r="N788" t="s">
        <v>17310</v>
      </c>
      <c r="O788" t="s">
        <v>17311</v>
      </c>
      <c r="P788">
        <f>-579.683130887785 -4.45672237239069 -251.199876012778</f>
        <v>-835.3397292729536</v>
      </c>
      <c r="Q788" t="s">
        <v>17312</v>
      </c>
      <c r="R788" t="s">
        <v>17313</v>
      </c>
      <c r="S788" t="s">
        <v>17314</v>
      </c>
      <c r="T788" t="s">
        <v>17315</v>
      </c>
      <c r="U788" t="s">
        <v>17316</v>
      </c>
      <c r="V788" t="s">
        <v>17317</v>
      </c>
      <c r="W788" t="s">
        <v>17318</v>
      </c>
      <c r="X788" t="s">
        <v>17319</v>
      </c>
      <c r="Y788" t="s">
        <v>17320</v>
      </c>
    </row>
    <row r="789" spans="1:25" x14ac:dyDescent="0.3">
      <c r="A789">
        <v>39400</v>
      </c>
      <c r="B789" t="s">
        <v>17321</v>
      </c>
      <c r="C789" t="s">
        <v>17322</v>
      </c>
      <c r="D789" t="s">
        <v>17323</v>
      </c>
      <c r="E789" t="s">
        <v>17324</v>
      </c>
      <c r="F789" t="s">
        <v>17325</v>
      </c>
      <c r="G789" t="s">
        <v>17326</v>
      </c>
      <c r="H789" t="s">
        <v>17327</v>
      </c>
      <c r="I789" t="s">
        <v>17328</v>
      </c>
      <c r="J789" t="s">
        <v>17329</v>
      </c>
      <c r="K789" t="s">
        <v>17330</v>
      </c>
      <c r="L789" t="s">
        <v>17331</v>
      </c>
      <c r="M789" t="s">
        <v>17332</v>
      </c>
      <c r="N789" t="s">
        <v>17333</v>
      </c>
      <c r="O789" t="s">
        <v>17334</v>
      </c>
      <c r="P789">
        <f>-581.001997181636 -3.87362757200776 -250.915355549718</f>
        <v>-835.79098030336183</v>
      </c>
      <c r="Q789" t="s">
        <v>17335</v>
      </c>
      <c r="R789" t="s">
        <v>17336</v>
      </c>
      <c r="S789" t="s">
        <v>17337</v>
      </c>
      <c r="T789" t="s">
        <v>17338</v>
      </c>
      <c r="U789" t="s">
        <v>17339</v>
      </c>
      <c r="V789" t="s">
        <v>17340</v>
      </c>
      <c r="W789" t="s">
        <v>17341</v>
      </c>
      <c r="X789" t="s">
        <v>17342</v>
      </c>
      <c r="Y789" t="s">
        <v>17343</v>
      </c>
    </row>
    <row r="790" spans="1:25" x14ac:dyDescent="0.3">
      <c r="A790">
        <v>39450</v>
      </c>
      <c r="B790" t="s">
        <v>17344</v>
      </c>
      <c r="C790" t="s">
        <v>17345</v>
      </c>
      <c r="D790" t="s">
        <v>17346</v>
      </c>
      <c r="E790" t="s">
        <v>17347</v>
      </c>
      <c r="F790" t="s">
        <v>17348</v>
      </c>
      <c r="G790" t="s">
        <v>17349</v>
      </c>
      <c r="H790" t="s">
        <v>17350</v>
      </c>
      <c r="I790" t="s">
        <v>17351</v>
      </c>
      <c r="J790" t="s">
        <v>17352</v>
      </c>
      <c r="K790" t="s">
        <v>17353</v>
      </c>
      <c r="L790" t="s">
        <v>17354</v>
      </c>
      <c r="M790" t="s">
        <v>17355</v>
      </c>
      <c r="N790" t="s">
        <v>17356</v>
      </c>
      <c r="O790" t="s">
        <v>17357</v>
      </c>
      <c r="P790">
        <f>-583.774635436073 -2.85141385221277 -250.331365952768</f>
        <v>-836.95741524105381</v>
      </c>
      <c r="Q790" t="s">
        <v>17358</v>
      </c>
      <c r="R790" t="s">
        <v>17359</v>
      </c>
      <c r="S790" t="s">
        <v>17360</v>
      </c>
      <c r="T790" t="s">
        <v>17361</v>
      </c>
      <c r="U790" t="s">
        <v>17362</v>
      </c>
      <c r="V790" t="s">
        <v>17363</v>
      </c>
      <c r="W790" t="s">
        <v>17364</v>
      </c>
      <c r="X790" t="s">
        <v>17365</v>
      </c>
      <c r="Y790" t="s">
        <v>17366</v>
      </c>
    </row>
    <row r="791" spans="1:25" x14ac:dyDescent="0.3">
      <c r="A791">
        <v>39500</v>
      </c>
      <c r="B791" t="s">
        <v>17367</v>
      </c>
      <c r="C791" t="s">
        <v>17368</v>
      </c>
      <c r="D791" t="s">
        <v>17369</v>
      </c>
      <c r="E791" t="s">
        <v>17370</v>
      </c>
      <c r="F791" t="s">
        <v>17371</v>
      </c>
      <c r="G791" t="s">
        <v>17372</v>
      </c>
      <c r="H791" t="s">
        <v>17373</v>
      </c>
      <c r="I791" t="s">
        <v>17374</v>
      </c>
      <c r="J791" t="s">
        <v>17375</v>
      </c>
      <c r="K791" t="s">
        <v>17376</v>
      </c>
      <c r="L791" t="s">
        <v>17377</v>
      </c>
      <c r="M791" t="s">
        <v>17378</v>
      </c>
      <c r="N791" t="s">
        <v>17379</v>
      </c>
      <c r="O791" t="s">
        <v>17380</v>
      </c>
      <c r="P791">
        <f>-585.469705554683 -2.37866734731006 -249.923242368384</f>
        <v>-837.77161527037697</v>
      </c>
      <c r="Q791" t="s">
        <v>17381</v>
      </c>
      <c r="R791" t="s">
        <v>17382</v>
      </c>
      <c r="S791" t="s">
        <v>17383</v>
      </c>
      <c r="T791" t="s">
        <v>17384</v>
      </c>
      <c r="U791" t="s">
        <v>17385</v>
      </c>
      <c r="V791" t="s">
        <v>17386</v>
      </c>
      <c r="W791" t="s">
        <v>17387</v>
      </c>
      <c r="X791" t="s">
        <v>17388</v>
      </c>
      <c r="Y791" t="s">
        <v>17389</v>
      </c>
    </row>
    <row r="792" spans="1:25" x14ac:dyDescent="0.3">
      <c r="A792">
        <v>39550</v>
      </c>
      <c r="B792" t="s">
        <v>17390</v>
      </c>
      <c r="C792" t="s">
        <v>17391</v>
      </c>
      <c r="D792" t="s">
        <v>17392</v>
      </c>
      <c r="E792" t="s">
        <v>17393</v>
      </c>
      <c r="F792" t="s">
        <v>17394</v>
      </c>
      <c r="G792" t="s">
        <v>17395</v>
      </c>
      <c r="H792" t="s">
        <v>17396</v>
      </c>
      <c r="I792" t="s">
        <v>17397</v>
      </c>
      <c r="J792" t="s">
        <v>17398</v>
      </c>
      <c r="K792" t="s">
        <v>17399</v>
      </c>
      <c r="L792" t="s">
        <v>17400</v>
      </c>
      <c r="M792" t="s">
        <v>17401</v>
      </c>
      <c r="N792" t="s">
        <v>17402</v>
      </c>
      <c r="O792" t="s">
        <v>17403</v>
      </c>
      <c r="P792">
        <f>-588.847186474303 -1.52386620822745 -249.016153494092</f>
        <v>-839.3872061766225</v>
      </c>
      <c r="Q792" t="s">
        <v>17404</v>
      </c>
      <c r="R792" t="s">
        <v>17405</v>
      </c>
      <c r="S792" t="s">
        <v>17406</v>
      </c>
      <c r="T792" t="s">
        <v>17407</v>
      </c>
      <c r="U792" t="s">
        <v>17408</v>
      </c>
      <c r="V792" t="s">
        <v>17409</v>
      </c>
      <c r="W792" t="s">
        <v>17410</v>
      </c>
      <c r="X792" t="s">
        <v>17411</v>
      </c>
      <c r="Y792" t="s">
        <v>17412</v>
      </c>
    </row>
    <row r="793" spans="1:25" x14ac:dyDescent="0.3">
      <c r="A793">
        <v>39600</v>
      </c>
      <c r="B793" t="s">
        <v>17413</v>
      </c>
      <c r="C793" t="s">
        <v>17414</v>
      </c>
      <c r="D793" t="s">
        <v>17415</v>
      </c>
      <c r="E793" t="s">
        <v>17416</v>
      </c>
      <c r="F793" t="s">
        <v>17417</v>
      </c>
      <c r="G793" t="s">
        <v>17418</v>
      </c>
      <c r="H793" t="s">
        <v>17419</v>
      </c>
      <c r="I793" t="s">
        <v>17420</v>
      </c>
      <c r="J793" t="s">
        <v>17421</v>
      </c>
      <c r="K793" t="s">
        <v>17422</v>
      </c>
      <c r="L793" t="s">
        <v>17423</v>
      </c>
      <c r="M793" t="s">
        <v>17424</v>
      </c>
      <c r="N793" t="s">
        <v>17425</v>
      </c>
      <c r="O793" t="s">
        <v>17426</v>
      </c>
      <c r="P793">
        <f>-590.635365333523 -1.20669974674774 -248.623215378519</f>
        <v>-840.46528045878983</v>
      </c>
      <c r="Q793" t="s">
        <v>17427</v>
      </c>
      <c r="R793" t="s">
        <v>17428</v>
      </c>
      <c r="S793" t="s">
        <v>17429</v>
      </c>
      <c r="T793" t="s">
        <v>17430</v>
      </c>
      <c r="U793" t="s">
        <v>17431</v>
      </c>
      <c r="V793" t="s">
        <v>17432</v>
      </c>
      <c r="W793" t="s">
        <v>17433</v>
      </c>
      <c r="X793" t="s">
        <v>17434</v>
      </c>
      <c r="Y793" t="s">
        <v>17435</v>
      </c>
    </row>
    <row r="794" spans="1:25" x14ac:dyDescent="0.3">
      <c r="A794">
        <v>39650</v>
      </c>
      <c r="B794" t="s">
        <v>17436</v>
      </c>
      <c r="C794" t="s">
        <v>17437</v>
      </c>
      <c r="D794" t="s">
        <v>17438</v>
      </c>
      <c r="E794" t="s">
        <v>17439</v>
      </c>
      <c r="F794" t="s">
        <v>17440</v>
      </c>
      <c r="G794" t="s">
        <v>17441</v>
      </c>
      <c r="H794" t="s">
        <v>17442</v>
      </c>
      <c r="I794" t="s">
        <v>17443</v>
      </c>
      <c r="J794" t="s">
        <v>17444</v>
      </c>
      <c r="K794" t="s">
        <v>17445</v>
      </c>
      <c r="L794" t="s">
        <v>17446</v>
      </c>
      <c r="M794" t="s">
        <v>17447</v>
      </c>
      <c r="N794" t="s">
        <v>17448</v>
      </c>
      <c r="O794" t="s">
        <v>17449</v>
      </c>
      <c r="P794">
        <f>-594.50263160767 -0.819133645625243 -247.852672698195</f>
        <v>-843.17443795149018</v>
      </c>
      <c r="Q794" t="s">
        <v>17450</v>
      </c>
      <c r="R794" t="s">
        <v>17451</v>
      </c>
      <c r="S794" t="s">
        <v>17452</v>
      </c>
      <c r="T794" t="s">
        <v>17453</v>
      </c>
      <c r="U794" t="s">
        <v>17454</v>
      </c>
      <c r="V794" t="s">
        <v>17455</v>
      </c>
      <c r="W794" t="s">
        <v>17456</v>
      </c>
      <c r="X794" t="s">
        <v>17457</v>
      </c>
      <c r="Y794" t="s">
        <v>17458</v>
      </c>
    </row>
    <row r="795" spans="1:25" x14ac:dyDescent="0.3">
      <c r="A795">
        <v>39700</v>
      </c>
      <c r="B795" t="s">
        <v>17459</v>
      </c>
      <c r="C795" t="s">
        <v>17460</v>
      </c>
      <c r="D795" t="s">
        <v>17461</v>
      </c>
      <c r="E795" t="s">
        <v>17462</v>
      </c>
      <c r="F795" t="s">
        <v>17463</v>
      </c>
      <c r="G795" t="s">
        <v>17464</v>
      </c>
      <c r="H795" t="s">
        <v>17465</v>
      </c>
      <c r="I795" t="s">
        <v>17466</v>
      </c>
      <c r="J795" t="s">
        <v>17467</v>
      </c>
      <c r="K795" t="s">
        <v>17468</v>
      </c>
      <c r="L795" t="s">
        <v>17469</v>
      </c>
      <c r="M795" t="s">
        <v>17470</v>
      </c>
      <c r="N795" t="s">
        <v>17471</v>
      </c>
      <c r="O795" t="s">
        <v>17472</v>
      </c>
      <c r="P795">
        <f>-596.475783103121 -1.11214490992688 -247.48370460627</f>
        <v>-845.07163261931782</v>
      </c>
      <c r="Q795" t="s">
        <v>17473</v>
      </c>
      <c r="R795" t="s">
        <v>17474</v>
      </c>
      <c r="S795" t="s">
        <v>17475</v>
      </c>
      <c r="T795" t="s">
        <v>17476</v>
      </c>
      <c r="U795" t="s">
        <v>17477</v>
      </c>
      <c r="V795" t="s">
        <v>17478</v>
      </c>
      <c r="W795" t="s">
        <v>17479</v>
      </c>
      <c r="X795" t="s">
        <v>17480</v>
      </c>
      <c r="Y795" t="s">
        <v>17481</v>
      </c>
    </row>
    <row r="796" spans="1:25" x14ac:dyDescent="0.3">
      <c r="A796">
        <v>39750</v>
      </c>
      <c r="B796" t="s">
        <v>17482</v>
      </c>
      <c r="C796" t="s">
        <v>17483</v>
      </c>
      <c r="D796" t="s">
        <v>17484</v>
      </c>
      <c r="E796" t="s">
        <v>17485</v>
      </c>
      <c r="F796" t="s">
        <v>17486</v>
      </c>
      <c r="G796" t="s">
        <v>17487</v>
      </c>
      <c r="H796" t="s">
        <v>17488</v>
      </c>
      <c r="I796" t="s">
        <v>17489</v>
      </c>
      <c r="J796" t="s">
        <v>17490</v>
      </c>
      <c r="K796" t="s">
        <v>17491</v>
      </c>
      <c r="L796" t="s">
        <v>17492</v>
      </c>
      <c r="M796" t="s">
        <v>17493</v>
      </c>
      <c r="N796" t="s">
        <v>17494</v>
      </c>
      <c r="O796" t="s">
        <v>17495</v>
      </c>
      <c r="P796">
        <f>-600.580677759101 -1.61878195877421 -246.71650676792</f>
        <v>-848.91596648579525</v>
      </c>
      <c r="Q796" t="s">
        <v>17496</v>
      </c>
      <c r="R796" t="s">
        <v>17497</v>
      </c>
      <c r="S796" t="s">
        <v>17498</v>
      </c>
      <c r="T796" t="s">
        <v>17499</v>
      </c>
      <c r="U796" t="s">
        <v>17500</v>
      </c>
      <c r="V796" t="s">
        <v>17501</v>
      </c>
      <c r="W796" t="s">
        <v>17502</v>
      </c>
      <c r="X796" t="s">
        <v>17503</v>
      </c>
      <c r="Y796" t="s">
        <v>17504</v>
      </c>
    </row>
    <row r="797" spans="1:25" x14ac:dyDescent="0.3">
      <c r="A797">
        <v>39800</v>
      </c>
      <c r="B797" t="s">
        <v>17505</v>
      </c>
      <c r="C797" t="s">
        <v>17506</v>
      </c>
      <c r="D797" t="s">
        <v>17507</v>
      </c>
      <c r="E797" t="s">
        <v>17508</v>
      </c>
      <c r="F797" t="s">
        <v>17509</v>
      </c>
      <c r="G797" t="s">
        <v>17510</v>
      </c>
      <c r="H797" t="s">
        <v>17511</v>
      </c>
      <c r="I797" t="s">
        <v>17512</v>
      </c>
      <c r="J797" t="s">
        <v>17513</v>
      </c>
      <c r="K797" t="s">
        <v>17514</v>
      </c>
      <c r="L797" t="s">
        <v>17515</v>
      </c>
      <c r="M797" t="s">
        <v>17516</v>
      </c>
      <c r="N797" t="s">
        <v>17517</v>
      </c>
      <c r="O797" t="s">
        <v>17518</v>
      </c>
      <c r="P797">
        <f>-603.040784945397 -1.64418460340789 -246.416718269718</f>
        <v>-851.10168781852292</v>
      </c>
      <c r="Q797" t="s">
        <v>17519</v>
      </c>
      <c r="R797" t="s">
        <v>17520</v>
      </c>
      <c r="S797" t="s">
        <v>17521</v>
      </c>
      <c r="T797" t="s">
        <v>17522</v>
      </c>
      <c r="U797" t="s">
        <v>17523</v>
      </c>
      <c r="V797" t="s">
        <v>17524</v>
      </c>
      <c r="W797" t="s">
        <v>17525</v>
      </c>
      <c r="X797" t="s">
        <v>17526</v>
      </c>
      <c r="Y797" t="s">
        <v>17527</v>
      </c>
    </row>
    <row r="798" spans="1:25" x14ac:dyDescent="0.3">
      <c r="A798">
        <v>39850</v>
      </c>
      <c r="B798" t="s">
        <v>17528</v>
      </c>
      <c r="C798" t="s">
        <v>17529</v>
      </c>
      <c r="D798" t="s">
        <v>17530</v>
      </c>
      <c r="E798" t="s">
        <v>17531</v>
      </c>
      <c r="F798" t="s">
        <v>17532</v>
      </c>
      <c r="G798" t="s">
        <v>17533</v>
      </c>
      <c r="H798" t="s">
        <v>17534</v>
      </c>
      <c r="I798" t="s">
        <v>17535</v>
      </c>
      <c r="J798" t="s">
        <v>17536</v>
      </c>
      <c r="K798" t="s">
        <v>17537</v>
      </c>
      <c r="L798" t="s">
        <v>17538</v>
      </c>
      <c r="M798" t="s">
        <v>17539</v>
      </c>
      <c r="N798" t="s">
        <v>17540</v>
      </c>
      <c r="O798" t="s">
        <v>17541</v>
      </c>
      <c r="P798">
        <f>-608.039126740978 -1.78102909413451 -245.771135850323</f>
        <v>-855.59129168543541</v>
      </c>
      <c r="Q798" t="s">
        <v>17542</v>
      </c>
      <c r="R798" t="s">
        <v>17543</v>
      </c>
      <c r="S798" t="s">
        <v>17544</v>
      </c>
      <c r="T798" t="s">
        <v>17545</v>
      </c>
      <c r="U798" t="s">
        <v>17546</v>
      </c>
      <c r="V798" t="s">
        <v>17547</v>
      </c>
      <c r="W798" t="s">
        <v>17548</v>
      </c>
      <c r="X798" t="s">
        <v>17549</v>
      </c>
      <c r="Y798" t="s">
        <v>17550</v>
      </c>
    </row>
    <row r="799" spans="1:25" x14ac:dyDescent="0.3">
      <c r="A799">
        <v>39900</v>
      </c>
      <c r="B799" t="s">
        <v>17551</v>
      </c>
      <c r="C799" t="s">
        <v>17552</v>
      </c>
      <c r="D799" t="s">
        <v>17553</v>
      </c>
      <c r="E799" t="s">
        <v>17554</v>
      </c>
      <c r="F799" t="s">
        <v>17555</v>
      </c>
      <c r="G799" t="s">
        <v>17556</v>
      </c>
      <c r="H799" t="s">
        <v>17557</v>
      </c>
      <c r="I799" t="s">
        <v>17558</v>
      </c>
      <c r="J799" t="s">
        <v>17559</v>
      </c>
      <c r="K799" t="s">
        <v>17560</v>
      </c>
      <c r="L799" t="s">
        <v>17561</v>
      </c>
      <c r="M799" t="s">
        <v>17562</v>
      </c>
      <c r="N799" t="s">
        <v>17563</v>
      </c>
      <c r="O799" t="s">
        <v>17564</v>
      </c>
      <c r="P799">
        <f>-611.202886585158 -1.81107251304184 -245.034407462809</f>
        <v>-858.04836656100883</v>
      </c>
      <c r="Q799" t="s">
        <v>17565</v>
      </c>
      <c r="R799" t="s">
        <v>17566</v>
      </c>
      <c r="S799" t="s">
        <v>17567</v>
      </c>
      <c r="T799" t="s">
        <v>17568</v>
      </c>
      <c r="U799" t="s">
        <v>17569</v>
      </c>
      <c r="V799" t="s">
        <v>17570</v>
      </c>
      <c r="W799" t="s">
        <v>17571</v>
      </c>
      <c r="X799" t="s">
        <v>17572</v>
      </c>
      <c r="Y799" t="s">
        <v>17573</v>
      </c>
    </row>
    <row r="800" spans="1:25" x14ac:dyDescent="0.3">
      <c r="A800">
        <v>39950</v>
      </c>
      <c r="B800" t="s">
        <v>17574</v>
      </c>
      <c r="C800" t="s">
        <v>17575</v>
      </c>
      <c r="D800" t="s">
        <v>17576</v>
      </c>
      <c r="E800" t="s">
        <v>17577</v>
      </c>
      <c r="F800" t="s">
        <v>17578</v>
      </c>
      <c r="G800" t="s">
        <v>17579</v>
      </c>
      <c r="H800" t="s">
        <v>17580</v>
      </c>
      <c r="I800" t="s">
        <v>17581</v>
      </c>
      <c r="J800" t="s">
        <v>17582</v>
      </c>
      <c r="K800" t="s">
        <v>17583</v>
      </c>
      <c r="L800" t="s">
        <v>17584</v>
      </c>
      <c r="M800" t="s">
        <v>17585</v>
      </c>
      <c r="N800" t="s">
        <v>17586</v>
      </c>
      <c r="O800" t="s">
        <v>17587</v>
      </c>
      <c r="P800">
        <f>-612.450288073719 -1.71699667309736 -244.672024676772</f>
        <v>-858.83930942358836</v>
      </c>
      <c r="Q800" t="s">
        <v>17588</v>
      </c>
      <c r="R800" t="s">
        <v>17589</v>
      </c>
      <c r="S800" t="s">
        <v>17590</v>
      </c>
      <c r="T800" t="s">
        <v>17591</v>
      </c>
      <c r="U800" t="s">
        <v>17592</v>
      </c>
      <c r="V800" t="s">
        <v>17593</v>
      </c>
      <c r="W800" t="s">
        <v>17594</v>
      </c>
      <c r="X800" t="s">
        <v>17595</v>
      </c>
      <c r="Y800" t="s">
        <v>17596</v>
      </c>
    </row>
    <row r="801" spans="1:25" x14ac:dyDescent="0.3">
      <c r="A801">
        <v>40000</v>
      </c>
      <c r="B801" t="s">
        <v>17597</v>
      </c>
      <c r="C801" t="s">
        <v>17598</v>
      </c>
      <c r="D801" t="s">
        <v>17599</v>
      </c>
      <c r="E801" t="s">
        <v>17600</v>
      </c>
      <c r="F801" t="s">
        <v>17601</v>
      </c>
      <c r="G801" t="s">
        <v>17602</v>
      </c>
      <c r="H801" t="s">
        <v>17603</v>
      </c>
      <c r="I801" t="s">
        <v>17604</v>
      </c>
      <c r="J801" t="s">
        <v>17605</v>
      </c>
      <c r="K801" t="s">
        <v>17606</v>
      </c>
      <c r="L801" t="s">
        <v>17607</v>
      </c>
      <c r="M801" t="s">
        <v>17608</v>
      </c>
      <c r="N801" t="s">
        <v>17609</v>
      </c>
      <c r="O801" t="s">
        <v>17610</v>
      </c>
      <c r="P801">
        <f>-613.174897796329 -1.25453011683771 -244.193217717494</f>
        <v>-858.62264563066071</v>
      </c>
      <c r="Q801" t="s">
        <v>17611</v>
      </c>
      <c r="R801" t="s">
        <v>17612</v>
      </c>
      <c r="S801" t="s">
        <v>17613</v>
      </c>
      <c r="T801" t="s">
        <v>17614</v>
      </c>
      <c r="U801" t="s">
        <v>17615</v>
      </c>
      <c r="V801" t="s">
        <v>17616</v>
      </c>
      <c r="W801" t="s">
        <v>17617</v>
      </c>
      <c r="X801" t="s">
        <v>17618</v>
      </c>
      <c r="Y801" t="s">
        <v>17619</v>
      </c>
    </row>
    <row r="802" spans="1:25" x14ac:dyDescent="0.3">
      <c r="A802">
        <v>40050</v>
      </c>
      <c r="B802" t="s">
        <v>17620</v>
      </c>
      <c r="C802" t="s">
        <v>17621</v>
      </c>
      <c r="D802" t="s">
        <v>17622</v>
      </c>
      <c r="E802" t="s">
        <v>17623</v>
      </c>
      <c r="F802" t="s">
        <v>17624</v>
      </c>
      <c r="G802" t="s">
        <v>17625</v>
      </c>
      <c r="H802" t="s">
        <v>17626</v>
      </c>
      <c r="I802" t="s">
        <v>17627</v>
      </c>
      <c r="J802" t="s">
        <v>17628</v>
      </c>
      <c r="K802" t="s">
        <v>17629</v>
      </c>
      <c r="L802" t="s">
        <v>17630</v>
      </c>
      <c r="M802" t="s">
        <v>17631</v>
      </c>
      <c r="N802" t="s">
        <v>17632</v>
      </c>
      <c r="O802" t="s">
        <v>17633</v>
      </c>
      <c r="P802">
        <f>-613.962461806592 -0.413557212857995 -243.294061460197</f>
        <v>-857.67008047964703</v>
      </c>
      <c r="Q802" t="s">
        <v>17634</v>
      </c>
      <c r="R802" t="s">
        <v>17635</v>
      </c>
      <c r="S802" t="s">
        <v>17636</v>
      </c>
      <c r="T802" t="s">
        <v>17637</v>
      </c>
      <c r="U802" t="s">
        <v>17638</v>
      </c>
      <c r="V802" t="s">
        <v>17639</v>
      </c>
      <c r="W802" t="s">
        <v>17640</v>
      </c>
      <c r="X802" t="s">
        <v>17641</v>
      </c>
      <c r="Y802" t="s">
        <v>17642</v>
      </c>
    </row>
    <row r="803" spans="1:25" x14ac:dyDescent="0.3">
      <c r="A803">
        <v>40100</v>
      </c>
      <c r="B803" t="s">
        <v>17643</v>
      </c>
      <c r="C803" t="s">
        <v>17644</v>
      </c>
      <c r="D803" t="s">
        <v>17645</v>
      </c>
      <c r="E803" t="s">
        <v>17646</v>
      </c>
      <c r="F803" t="s">
        <v>17647</v>
      </c>
      <c r="G803" t="s">
        <v>17648</v>
      </c>
      <c r="H803" t="s">
        <v>17649</v>
      </c>
      <c r="I803" t="s">
        <v>17650</v>
      </c>
      <c r="J803" t="s">
        <v>17651</v>
      </c>
      <c r="K803" t="s">
        <v>17652</v>
      </c>
      <c r="L803" t="s">
        <v>17653</v>
      </c>
      <c r="M803" t="s">
        <v>17654</v>
      </c>
      <c r="N803" t="s">
        <v>17655</v>
      </c>
      <c r="O803" t="s">
        <v>17656</v>
      </c>
      <c r="P803" t="s">
        <v>17657</v>
      </c>
      <c r="Q803" t="s">
        <v>17658</v>
      </c>
      <c r="R803" t="s">
        <v>17659</v>
      </c>
      <c r="S803" t="s">
        <v>17660</v>
      </c>
      <c r="T803" t="s">
        <v>17661</v>
      </c>
      <c r="U803" t="s">
        <v>17662</v>
      </c>
      <c r="V803" t="s">
        <v>17663</v>
      </c>
      <c r="W803" t="s">
        <v>17664</v>
      </c>
      <c r="X803" t="s">
        <v>17665</v>
      </c>
      <c r="Y803" t="s">
        <v>17666</v>
      </c>
    </row>
    <row r="804" spans="1:25" x14ac:dyDescent="0.3">
      <c r="A804">
        <v>40150</v>
      </c>
      <c r="B804" t="s">
        <v>17667</v>
      </c>
      <c r="C804" t="s">
        <v>17668</v>
      </c>
      <c r="D804" t="s">
        <v>17669</v>
      </c>
      <c r="E804" t="s">
        <v>17670</v>
      </c>
      <c r="F804" t="s">
        <v>17671</v>
      </c>
      <c r="G804" t="s">
        <v>17672</v>
      </c>
      <c r="H804" t="s">
        <v>17673</v>
      </c>
      <c r="I804" t="s">
        <v>17674</v>
      </c>
      <c r="J804" t="s">
        <v>17675</v>
      </c>
      <c r="K804" t="s">
        <v>17676</v>
      </c>
      <c r="L804" t="s">
        <v>17677</v>
      </c>
      <c r="M804" t="s">
        <v>17678</v>
      </c>
      <c r="N804" t="s">
        <v>17679</v>
      </c>
      <c r="O804" t="s">
        <v>17680</v>
      </c>
      <c r="P804">
        <f>-615.530856429152 -0.556437254898128 -243.341700913421</f>
        <v>-859.42899459747105</v>
      </c>
      <c r="Q804" t="s">
        <v>17681</v>
      </c>
      <c r="R804" t="s">
        <v>17682</v>
      </c>
      <c r="S804" t="s">
        <v>17683</v>
      </c>
      <c r="T804" t="s">
        <v>17684</v>
      </c>
      <c r="U804" t="s">
        <v>17685</v>
      </c>
      <c r="V804" t="s">
        <v>17686</v>
      </c>
      <c r="W804" t="s">
        <v>17687</v>
      </c>
      <c r="X804" t="s">
        <v>17688</v>
      </c>
      <c r="Y804" t="s">
        <v>17689</v>
      </c>
    </row>
    <row r="805" spans="1:25" x14ac:dyDescent="0.3">
      <c r="A805">
        <v>40200</v>
      </c>
      <c r="B805" t="s">
        <v>17690</v>
      </c>
      <c r="C805" t="s">
        <v>17691</v>
      </c>
      <c r="D805" t="s">
        <v>17692</v>
      </c>
      <c r="E805" t="s">
        <v>17693</v>
      </c>
      <c r="F805" t="s">
        <v>17694</v>
      </c>
      <c r="G805" t="s">
        <v>17695</v>
      </c>
      <c r="H805" t="s">
        <v>17696</v>
      </c>
      <c r="I805" t="s">
        <v>17697</v>
      </c>
      <c r="J805" t="s">
        <v>17698</v>
      </c>
      <c r="K805" t="s">
        <v>17699</v>
      </c>
      <c r="L805" t="s">
        <v>17700</v>
      </c>
      <c r="M805" t="s">
        <v>17701</v>
      </c>
      <c r="N805" t="s">
        <v>17702</v>
      </c>
      <c r="O805" t="s">
        <v>17703</v>
      </c>
      <c r="P805">
        <f>-615.947360618517 -1.5957295314447 -243.680781763313</f>
        <v>-861.22387191327471</v>
      </c>
      <c r="Q805" t="s">
        <v>17704</v>
      </c>
      <c r="R805" t="s">
        <v>17705</v>
      </c>
      <c r="S805" t="s">
        <v>17706</v>
      </c>
      <c r="T805" t="s">
        <v>17707</v>
      </c>
      <c r="U805" t="s">
        <v>17708</v>
      </c>
      <c r="V805" t="s">
        <v>17709</v>
      </c>
      <c r="W805" t="s">
        <v>17710</v>
      </c>
      <c r="X805" t="s">
        <v>17711</v>
      </c>
      <c r="Y805" t="s">
        <v>17712</v>
      </c>
    </row>
    <row r="806" spans="1:25" x14ac:dyDescent="0.3">
      <c r="A806">
        <v>40250</v>
      </c>
      <c r="B806" t="s">
        <v>17713</v>
      </c>
      <c r="C806" t="s">
        <v>17714</v>
      </c>
      <c r="D806" t="s">
        <v>17715</v>
      </c>
      <c r="E806" t="s">
        <v>17716</v>
      </c>
      <c r="F806" t="s">
        <v>17717</v>
      </c>
      <c r="G806" t="s">
        <v>17718</v>
      </c>
      <c r="H806" t="s">
        <v>17719</v>
      </c>
      <c r="I806" t="s">
        <v>17720</v>
      </c>
      <c r="J806" t="s">
        <v>17721</v>
      </c>
      <c r="K806" t="s">
        <v>17722</v>
      </c>
      <c r="L806" t="s">
        <v>17723</v>
      </c>
      <c r="M806" t="s">
        <v>17724</v>
      </c>
      <c r="N806" t="s">
        <v>17725</v>
      </c>
      <c r="O806" t="s">
        <v>17726</v>
      </c>
      <c r="P806">
        <f>-616.606500823902 -5.04547822729933 -244.129580251363</f>
        <v>-865.78155930256435</v>
      </c>
      <c r="Q806" t="s">
        <v>17727</v>
      </c>
      <c r="R806" t="s">
        <v>17728</v>
      </c>
      <c r="S806" t="s">
        <v>17729</v>
      </c>
      <c r="T806" t="s">
        <v>17730</v>
      </c>
      <c r="U806" t="s">
        <v>17731</v>
      </c>
      <c r="V806" t="s">
        <v>17732</v>
      </c>
      <c r="W806" t="s">
        <v>17733</v>
      </c>
      <c r="X806" t="s">
        <v>17734</v>
      </c>
      <c r="Y806" t="s">
        <v>17735</v>
      </c>
    </row>
    <row r="807" spans="1:25" x14ac:dyDescent="0.3">
      <c r="A807">
        <v>40300</v>
      </c>
      <c r="B807" t="s">
        <v>17736</v>
      </c>
      <c r="C807" t="s">
        <v>17737</v>
      </c>
      <c r="D807" t="s">
        <v>17738</v>
      </c>
      <c r="E807" t="s">
        <v>17739</v>
      </c>
      <c r="F807" t="s">
        <v>17740</v>
      </c>
      <c r="G807" t="s">
        <v>17741</v>
      </c>
      <c r="H807" t="s">
        <v>17742</v>
      </c>
      <c r="I807" t="s">
        <v>17743</v>
      </c>
      <c r="J807" t="s">
        <v>17744</v>
      </c>
      <c r="K807" t="s">
        <v>17745</v>
      </c>
      <c r="L807" t="s">
        <v>17746</v>
      </c>
      <c r="M807" t="s">
        <v>17747</v>
      </c>
      <c r="N807" t="s">
        <v>17748</v>
      </c>
      <c r="O807" t="s">
        <v>17749</v>
      </c>
      <c r="P807">
        <f>-617.70324587127 -7.10437651187317 -243.751670029247</f>
        <v>-868.55929241239028</v>
      </c>
      <c r="Q807" t="s">
        <v>17750</v>
      </c>
      <c r="R807" t="s">
        <v>17751</v>
      </c>
      <c r="S807" t="s">
        <v>17752</v>
      </c>
      <c r="T807" t="s">
        <v>17753</v>
      </c>
      <c r="U807" t="s">
        <v>17754</v>
      </c>
      <c r="V807" t="s">
        <v>17755</v>
      </c>
      <c r="W807" t="s">
        <v>17756</v>
      </c>
      <c r="X807" t="s">
        <v>17757</v>
      </c>
      <c r="Y807" t="s">
        <v>17758</v>
      </c>
    </row>
    <row r="808" spans="1:25" x14ac:dyDescent="0.3">
      <c r="A808">
        <v>40350</v>
      </c>
      <c r="B808" t="s">
        <v>17759</v>
      </c>
      <c r="C808" t="s">
        <v>17760</v>
      </c>
      <c r="D808" t="s">
        <v>17761</v>
      </c>
      <c r="E808" t="s">
        <v>17762</v>
      </c>
      <c r="F808" t="s">
        <v>17763</v>
      </c>
      <c r="G808" t="s">
        <v>17764</v>
      </c>
      <c r="H808" t="s">
        <v>17765</v>
      </c>
      <c r="I808" t="s">
        <v>17766</v>
      </c>
      <c r="J808" t="s">
        <v>17767</v>
      </c>
      <c r="K808" t="s">
        <v>17768</v>
      </c>
      <c r="L808" t="s">
        <v>17769</v>
      </c>
      <c r="M808" t="s">
        <v>17770</v>
      </c>
      <c r="N808" t="s">
        <v>17771</v>
      </c>
      <c r="O808" t="s">
        <v>17772</v>
      </c>
      <c r="P808">
        <f>-618.162553493559 -7.42454449580168 -243.282087808336</f>
        <v>-868.86918579769667</v>
      </c>
      <c r="Q808" t="s">
        <v>17773</v>
      </c>
      <c r="R808" t="s">
        <v>17774</v>
      </c>
      <c r="S808" t="s">
        <v>17775</v>
      </c>
      <c r="T808" t="s">
        <v>17776</v>
      </c>
      <c r="U808" t="s">
        <v>17777</v>
      </c>
      <c r="V808" t="s">
        <v>17778</v>
      </c>
      <c r="W808" t="s">
        <v>17779</v>
      </c>
      <c r="X808" t="s">
        <v>17780</v>
      </c>
      <c r="Y808" t="s">
        <v>17781</v>
      </c>
    </row>
    <row r="809" spans="1:25" x14ac:dyDescent="0.3">
      <c r="A809">
        <v>40400</v>
      </c>
      <c r="B809" t="s">
        <v>17782</v>
      </c>
      <c r="C809" t="s">
        <v>17783</v>
      </c>
      <c r="D809" t="s">
        <v>17784</v>
      </c>
      <c r="E809" t="s">
        <v>17785</v>
      </c>
      <c r="F809" t="s">
        <v>17786</v>
      </c>
      <c r="G809" t="s">
        <v>17787</v>
      </c>
      <c r="H809" t="s">
        <v>17788</v>
      </c>
      <c r="I809" t="s">
        <v>17789</v>
      </c>
      <c r="J809" t="s">
        <v>17790</v>
      </c>
      <c r="K809" t="s">
        <v>17791</v>
      </c>
      <c r="L809" t="s">
        <v>17792</v>
      </c>
      <c r="M809" t="s">
        <v>17793</v>
      </c>
      <c r="N809" t="s">
        <v>17794</v>
      </c>
      <c r="O809" t="s">
        <v>17795</v>
      </c>
      <c r="P809">
        <f>-618.192844016312 -7.58206416031862 -242.004178485047</f>
        <v>-867.77908666167764</v>
      </c>
      <c r="Q809" t="s">
        <v>17796</v>
      </c>
      <c r="R809" t="s">
        <v>17797</v>
      </c>
      <c r="S809" t="s">
        <v>17798</v>
      </c>
      <c r="T809" t="s">
        <v>17799</v>
      </c>
      <c r="U809" t="s">
        <v>17800</v>
      </c>
      <c r="V809" t="s">
        <v>17801</v>
      </c>
      <c r="W809" t="s">
        <v>17802</v>
      </c>
      <c r="X809" t="s">
        <v>17803</v>
      </c>
      <c r="Y809" t="s">
        <v>17804</v>
      </c>
    </row>
    <row r="810" spans="1:25" x14ac:dyDescent="0.3">
      <c r="A810">
        <v>40450</v>
      </c>
      <c r="B810" t="s">
        <v>17805</v>
      </c>
      <c r="C810" t="s">
        <v>17806</v>
      </c>
      <c r="D810" t="s">
        <v>17807</v>
      </c>
      <c r="E810" t="s">
        <v>17808</v>
      </c>
      <c r="F810" t="s">
        <v>17809</v>
      </c>
      <c r="G810" t="s">
        <v>17810</v>
      </c>
      <c r="H810" t="s">
        <v>17811</v>
      </c>
      <c r="I810" t="s">
        <v>17812</v>
      </c>
      <c r="J810" t="s">
        <v>17813</v>
      </c>
      <c r="K810" t="s">
        <v>17814</v>
      </c>
      <c r="L810" t="s">
        <v>17815</v>
      </c>
      <c r="M810" t="s">
        <v>17816</v>
      </c>
      <c r="N810" t="s">
        <v>17817</v>
      </c>
      <c r="O810" t="s">
        <v>17818</v>
      </c>
      <c r="P810">
        <f>-617.655198753185 -7.97947165261667 -241.456484008197</f>
        <v>-867.09115441399865</v>
      </c>
      <c r="Q810" t="s">
        <v>17819</v>
      </c>
      <c r="R810" t="s">
        <v>17820</v>
      </c>
      <c r="S810" t="s">
        <v>17821</v>
      </c>
      <c r="T810" t="s">
        <v>17822</v>
      </c>
      <c r="U810" t="s">
        <v>17823</v>
      </c>
      <c r="V810" t="s">
        <v>17824</v>
      </c>
      <c r="W810" t="s">
        <v>17825</v>
      </c>
      <c r="X810" t="s">
        <v>17826</v>
      </c>
      <c r="Y810" t="s">
        <v>17827</v>
      </c>
    </row>
    <row r="811" spans="1:25" x14ac:dyDescent="0.3">
      <c r="A811">
        <v>40500</v>
      </c>
      <c r="B811" t="s">
        <v>17828</v>
      </c>
      <c r="C811" t="s">
        <v>17829</v>
      </c>
      <c r="D811" t="s">
        <v>17830</v>
      </c>
      <c r="E811" t="s">
        <v>17831</v>
      </c>
      <c r="F811" t="s">
        <v>17832</v>
      </c>
      <c r="G811" t="s">
        <v>17833</v>
      </c>
      <c r="H811" t="s">
        <v>17834</v>
      </c>
      <c r="I811" t="s">
        <v>17835</v>
      </c>
      <c r="J811" t="s">
        <v>17836</v>
      </c>
      <c r="K811" t="s">
        <v>17837</v>
      </c>
      <c r="L811" t="s">
        <v>17838</v>
      </c>
      <c r="M811" t="s">
        <v>17839</v>
      </c>
      <c r="N811" t="s">
        <v>17840</v>
      </c>
      <c r="O811" t="s">
        <v>17841</v>
      </c>
      <c r="P811">
        <f>-616.629909614489 -8.23056777160309 -241.186103414985</f>
        <v>-866.04658080107708</v>
      </c>
      <c r="Q811" t="s">
        <v>17842</v>
      </c>
      <c r="R811" t="s">
        <v>17843</v>
      </c>
      <c r="S811" t="s">
        <v>17844</v>
      </c>
      <c r="T811" t="s">
        <v>17845</v>
      </c>
      <c r="U811" t="s">
        <v>17846</v>
      </c>
      <c r="V811" t="s">
        <v>17847</v>
      </c>
      <c r="W811" t="s">
        <v>17848</v>
      </c>
      <c r="X811" t="s">
        <v>17849</v>
      </c>
      <c r="Y811" t="s">
        <v>17850</v>
      </c>
    </row>
    <row r="812" spans="1:25" x14ac:dyDescent="0.3">
      <c r="A812">
        <v>40550</v>
      </c>
      <c r="B812" t="s">
        <v>17851</v>
      </c>
      <c r="C812" t="s">
        <v>17852</v>
      </c>
      <c r="D812" t="s">
        <v>17853</v>
      </c>
      <c r="E812" t="s">
        <v>17854</v>
      </c>
      <c r="F812" t="s">
        <v>17855</v>
      </c>
      <c r="G812" t="s">
        <v>17856</v>
      </c>
      <c r="H812" t="s">
        <v>17857</v>
      </c>
      <c r="I812" t="s">
        <v>17858</v>
      </c>
      <c r="J812" t="s">
        <v>17859</v>
      </c>
      <c r="K812" t="s">
        <v>17860</v>
      </c>
      <c r="L812" t="s">
        <v>17861</v>
      </c>
      <c r="M812" t="s">
        <v>17862</v>
      </c>
      <c r="N812" t="s">
        <v>17863</v>
      </c>
      <c r="O812" t="s">
        <v>17864</v>
      </c>
      <c r="P812">
        <f>-613.411013467142 -8.23836182524815 -241.223370121232</f>
        <v>-862.87274541362217</v>
      </c>
      <c r="Q812" t="s">
        <v>17865</v>
      </c>
      <c r="R812" t="s">
        <v>17866</v>
      </c>
      <c r="S812" t="s">
        <v>17867</v>
      </c>
      <c r="T812" t="s">
        <v>17868</v>
      </c>
      <c r="U812" t="s">
        <v>17869</v>
      </c>
      <c r="V812" t="s">
        <v>17870</v>
      </c>
      <c r="W812" t="s">
        <v>17871</v>
      </c>
      <c r="X812" t="s">
        <v>17872</v>
      </c>
      <c r="Y812" t="s">
        <v>17873</v>
      </c>
    </row>
    <row r="813" spans="1:25" x14ac:dyDescent="0.3">
      <c r="A813">
        <v>40600</v>
      </c>
      <c r="B813" t="s">
        <v>17874</v>
      </c>
      <c r="C813" t="s">
        <v>17875</v>
      </c>
      <c r="D813" t="s">
        <v>17876</v>
      </c>
      <c r="E813" t="s">
        <v>17877</v>
      </c>
      <c r="F813" t="s">
        <v>17878</v>
      </c>
      <c r="G813" t="s">
        <v>17879</v>
      </c>
      <c r="H813" t="s">
        <v>17880</v>
      </c>
      <c r="I813" t="s">
        <v>17881</v>
      </c>
      <c r="J813" t="s">
        <v>17882</v>
      </c>
      <c r="K813" t="s">
        <v>17883</v>
      </c>
      <c r="L813" t="s">
        <v>17884</v>
      </c>
      <c r="M813" t="s">
        <v>17885</v>
      </c>
      <c r="N813" t="s">
        <v>17886</v>
      </c>
      <c r="O813" t="s">
        <v>17887</v>
      </c>
      <c r="P813">
        <f>-611.706017370052 -8.4445924249369 -241.193363004111</f>
        <v>-861.3439727990999</v>
      </c>
      <c r="Q813" t="s">
        <v>17888</v>
      </c>
      <c r="R813" t="s">
        <v>17889</v>
      </c>
      <c r="S813" t="s">
        <v>17890</v>
      </c>
      <c r="T813" t="s">
        <v>17891</v>
      </c>
      <c r="U813" t="s">
        <v>17892</v>
      </c>
      <c r="V813" t="s">
        <v>17893</v>
      </c>
      <c r="W813" t="s">
        <v>17894</v>
      </c>
      <c r="X813" t="s">
        <v>17895</v>
      </c>
      <c r="Y813" t="s">
        <v>17896</v>
      </c>
    </row>
    <row r="814" spans="1:25" x14ac:dyDescent="0.3">
      <c r="A814">
        <v>40650</v>
      </c>
      <c r="B814" t="s">
        <v>17897</v>
      </c>
      <c r="C814" t="s">
        <v>17898</v>
      </c>
      <c r="D814" t="s">
        <v>17899</v>
      </c>
      <c r="E814" t="s">
        <v>17900</v>
      </c>
      <c r="F814" t="s">
        <v>17901</v>
      </c>
      <c r="G814" t="s">
        <v>17902</v>
      </c>
      <c r="H814" t="s">
        <v>17903</v>
      </c>
      <c r="I814" t="s">
        <v>17904</v>
      </c>
      <c r="J814" t="s">
        <v>17905</v>
      </c>
      <c r="K814" t="s">
        <v>17906</v>
      </c>
      <c r="L814" t="s">
        <v>17907</v>
      </c>
      <c r="M814" t="s">
        <v>17908</v>
      </c>
      <c r="N814" t="s">
        <v>17909</v>
      </c>
      <c r="O814" t="s">
        <v>17910</v>
      </c>
      <c r="P814">
        <f>-609.166061992241 -9.10209831876455 -241.256534039667</f>
        <v>-859.52469435067258</v>
      </c>
      <c r="Q814" t="s">
        <v>17911</v>
      </c>
      <c r="R814" t="s">
        <v>17912</v>
      </c>
      <c r="S814" t="s">
        <v>17913</v>
      </c>
      <c r="T814" t="s">
        <v>17914</v>
      </c>
      <c r="U814" t="s">
        <v>17915</v>
      </c>
      <c r="V814" t="s">
        <v>17916</v>
      </c>
      <c r="W814" t="s">
        <v>17917</v>
      </c>
      <c r="X814" t="s">
        <v>17918</v>
      </c>
      <c r="Y814" t="s">
        <v>17919</v>
      </c>
    </row>
    <row r="815" spans="1:25" x14ac:dyDescent="0.3">
      <c r="A815">
        <v>40700</v>
      </c>
      <c r="B815" t="s">
        <v>17920</v>
      </c>
      <c r="C815" t="s">
        <v>17921</v>
      </c>
      <c r="D815" t="s">
        <v>17922</v>
      </c>
      <c r="E815" t="s">
        <v>17923</v>
      </c>
      <c r="F815" t="s">
        <v>17924</v>
      </c>
      <c r="G815" t="s">
        <v>17925</v>
      </c>
      <c r="H815" t="s">
        <v>17926</v>
      </c>
      <c r="I815" t="s">
        <v>17927</v>
      </c>
      <c r="J815" t="s">
        <v>17928</v>
      </c>
      <c r="K815" t="s">
        <v>17929</v>
      </c>
      <c r="L815" t="s">
        <v>17930</v>
      </c>
      <c r="M815" t="s">
        <v>17931</v>
      </c>
      <c r="N815" t="s">
        <v>17932</v>
      </c>
      <c r="O815" t="s">
        <v>17933</v>
      </c>
      <c r="P815">
        <f>-607.362012435373 -10.091612139473 -241.703256495428</f>
        <v>-859.15688107027404</v>
      </c>
      <c r="Q815" t="s">
        <v>17934</v>
      </c>
      <c r="R815" t="s">
        <v>17935</v>
      </c>
      <c r="S815" t="s">
        <v>17936</v>
      </c>
      <c r="T815" t="s">
        <v>17937</v>
      </c>
      <c r="U815" t="s">
        <v>17938</v>
      </c>
      <c r="V815" t="s">
        <v>17939</v>
      </c>
      <c r="W815" t="s">
        <v>17940</v>
      </c>
      <c r="X815" t="s">
        <v>17941</v>
      </c>
      <c r="Y815" t="s">
        <v>17942</v>
      </c>
    </row>
    <row r="816" spans="1:25" x14ac:dyDescent="0.3">
      <c r="A816">
        <v>40750</v>
      </c>
      <c r="B816" t="s">
        <v>17943</v>
      </c>
      <c r="C816" t="s">
        <v>17944</v>
      </c>
      <c r="D816" t="s">
        <v>17945</v>
      </c>
      <c r="E816" t="s">
        <v>17946</v>
      </c>
      <c r="F816" t="s">
        <v>17947</v>
      </c>
      <c r="G816" t="s">
        <v>17948</v>
      </c>
      <c r="H816" t="s">
        <v>17949</v>
      </c>
      <c r="I816" t="s">
        <v>17950</v>
      </c>
      <c r="J816" t="s">
        <v>17951</v>
      </c>
      <c r="K816" t="s">
        <v>17952</v>
      </c>
      <c r="L816" t="s">
        <v>17953</v>
      </c>
      <c r="M816" t="s">
        <v>17954</v>
      </c>
      <c r="N816" t="s">
        <v>17955</v>
      </c>
      <c r="O816" t="s">
        <v>17956</v>
      </c>
      <c r="P816">
        <f>-606.002327531803 -10.7800578186261 -242.019742508629</f>
        <v>-858.80212785905815</v>
      </c>
      <c r="Q816" t="s">
        <v>17957</v>
      </c>
      <c r="R816" t="s">
        <v>17958</v>
      </c>
      <c r="S816" t="s">
        <v>17959</v>
      </c>
      <c r="T816" t="s">
        <v>17960</v>
      </c>
      <c r="U816" t="s">
        <v>17961</v>
      </c>
      <c r="V816" t="s">
        <v>17962</v>
      </c>
      <c r="W816" t="s">
        <v>17963</v>
      </c>
      <c r="X816" t="s">
        <v>17964</v>
      </c>
      <c r="Y816" t="s">
        <v>17965</v>
      </c>
    </row>
    <row r="817" spans="1:25" x14ac:dyDescent="0.3">
      <c r="A817">
        <v>40800</v>
      </c>
      <c r="B817" t="s">
        <v>17966</v>
      </c>
      <c r="C817" t="s">
        <v>17967</v>
      </c>
      <c r="D817" t="s">
        <v>17968</v>
      </c>
      <c r="E817" t="s">
        <v>17969</v>
      </c>
      <c r="F817" t="s">
        <v>17970</v>
      </c>
      <c r="G817" t="s">
        <v>17971</v>
      </c>
      <c r="H817" t="s">
        <v>17972</v>
      </c>
      <c r="I817" t="s">
        <v>17973</v>
      </c>
      <c r="J817" t="s">
        <v>17974</v>
      </c>
      <c r="K817" t="s">
        <v>17975</v>
      </c>
      <c r="L817" t="s">
        <v>17976</v>
      </c>
      <c r="M817" t="s">
        <v>17977</v>
      </c>
      <c r="N817" t="s">
        <v>17978</v>
      </c>
      <c r="O817" t="s">
        <v>17979</v>
      </c>
      <c r="P817">
        <f>-604.828281146715 -11.2993958900415 -242.391539648669</f>
        <v>-858.51921668542548</v>
      </c>
      <c r="Q817" t="s">
        <v>17980</v>
      </c>
      <c r="R817" t="s">
        <v>17981</v>
      </c>
      <c r="S817" t="s">
        <v>17982</v>
      </c>
      <c r="T817" t="s">
        <v>17983</v>
      </c>
      <c r="U817" t="s">
        <v>17984</v>
      </c>
      <c r="V817" t="s">
        <v>17985</v>
      </c>
      <c r="W817" t="s">
        <v>17986</v>
      </c>
      <c r="X817" t="s">
        <v>17987</v>
      </c>
      <c r="Y817" t="s">
        <v>17988</v>
      </c>
    </row>
    <row r="818" spans="1:25" x14ac:dyDescent="0.3">
      <c r="A818">
        <v>40850</v>
      </c>
      <c r="B818" t="s">
        <v>17989</v>
      </c>
      <c r="C818" t="s">
        <v>17990</v>
      </c>
      <c r="D818" t="s">
        <v>17991</v>
      </c>
      <c r="E818" t="s">
        <v>17992</v>
      </c>
      <c r="F818" t="s">
        <v>17993</v>
      </c>
      <c r="G818" t="s">
        <v>17994</v>
      </c>
      <c r="H818" t="s">
        <v>17995</v>
      </c>
      <c r="I818" t="s">
        <v>17996</v>
      </c>
      <c r="J818" t="s">
        <v>17997</v>
      </c>
      <c r="K818" t="s">
        <v>17998</v>
      </c>
      <c r="L818" t="s">
        <v>17999</v>
      </c>
      <c r="M818" t="s">
        <v>18000</v>
      </c>
      <c r="N818" t="s">
        <v>18001</v>
      </c>
      <c r="O818" t="s">
        <v>18002</v>
      </c>
      <c r="P818">
        <f>-602.843029613887 -11.7886744291072 -242.942088045929</f>
        <v>-857.57379208892326</v>
      </c>
      <c r="Q818" t="s">
        <v>18003</v>
      </c>
      <c r="R818" t="s">
        <v>18004</v>
      </c>
      <c r="S818" t="s">
        <v>18005</v>
      </c>
      <c r="T818" t="s">
        <v>18006</v>
      </c>
      <c r="U818" t="s">
        <v>18007</v>
      </c>
      <c r="V818" t="s">
        <v>18008</v>
      </c>
      <c r="W818" t="s">
        <v>18009</v>
      </c>
      <c r="X818" t="s">
        <v>18010</v>
      </c>
      <c r="Y818" t="s">
        <v>18011</v>
      </c>
    </row>
    <row r="819" spans="1:25" x14ac:dyDescent="0.3">
      <c r="A819">
        <v>40900</v>
      </c>
      <c r="B819" t="s">
        <v>18012</v>
      </c>
      <c r="C819" t="s">
        <v>18013</v>
      </c>
      <c r="D819" t="s">
        <v>18014</v>
      </c>
      <c r="E819" t="s">
        <v>18015</v>
      </c>
      <c r="F819" t="s">
        <v>18016</v>
      </c>
      <c r="G819" t="s">
        <v>18017</v>
      </c>
      <c r="H819" t="s">
        <v>18018</v>
      </c>
      <c r="I819" t="s">
        <v>18019</v>
      </c>
      <c r="J819" t="s">
        <v>18020</v>
      </c>
      <c r="K819" t="s">
        <v>18021</v>
      </c>
      <c r="L819" t="s">
        <v>18022</v>
      </c>
      <c r="M819" t="s">
        <v>18023</v>
      </c>
      <c r="N819" t="s">
        <v>18024</v>
      </c>
      <c r="O819" t="s">
        <v>18025</v>
      </c>
      <c r="P819">
        <f>-602.169417806295 -12.0410903309153 -243.156419711042</f>
        <v>-857.3669278482522</v>
      </c>
      <c r="Q819" t="s">
        <v>18026</v>
      </c>
      <c r="R819" t="s">
        <v>18027</v>
      </c>
      <c r="S819" t="s">
        <v>18028</v>
      </c>
      <c r="T819" t="s">
        <v>18029</v>
      </c>
      <c r="U819" t="s">
        <v>18030</v>
      </c>
      <c r="V819" t="s">
        <v>18031</v>
      </c>
      <c r="W819" t="s">
        <v>18032</v>
      </c>
      <c r="X819" t="s">
        <v>18033</v>
      </c>
      <c r="Y819" t="s">
        <v>18034</v>
      </c>
    </row>
    <row r="820" spans="1:25" x14ac:dyDescent="0.3">
      <c r="A820">
        <v>40950</v>
      </c>
      <c r="B820" t="s">
        <v>18035</v>
      </c>
      <c r="C820" t="s">
        <v>18036</v>
      </c>
      <c r="D820" t="s">
        <v>18037</v>
      </c>
      <c r="E820" t="s">
        <v>18038</v>
      </c>
      <c r="F820" t="s">
        <v>18039</v>
      </c>
      <c r="G820" t="s">
        <v>18040</v>
      </c>
      <c r="H820" t="s">
        <v>18041</v>
      </c>
      <c r="I820" t="s">
        <v>18042</v>
      </c>
      <c r="J820" t="s">
        <v>18043</v>
      </c>
      <c r="K820" t="s">
        <v>18044</v>
      </c>
      <c r="L820" t="s">
        <v>18045</v>
      </c>
      <c r="M820" t="s">
        <v>18046</v>
      </c>
      <c r="N820" t="s">
        <v>18047</v>
      </c>
      <c r="O820" t="s">
        <v>18048</v>
      </c>
      <c r="P820">
        <f>-601.307407814101 -12.5977634750593 -243.664119115966</f>
        <v>-857.56929040512637</v>
      </c>
      <c r="Q820" t="s">
        <v>18049</v>
      </c>
      <c r="R820" t="s">
        <v>18050</v>
      </c>
      <c r="S820" t="s">
        <v>18051</v>
      </c>
      <c r="T820" t="s">
        <v>18052</v>
      </c>
      <c r="U820" t="s">
        <v>18053</v>
      </c>
      <c r="V820" t="s">
        <v>18054</v>
      </c>
      <c r="W820" t="s">
        <v>18055</v>
      </c>
      <c r="X820" t="s">
        <v>18056</v>
      </c>
      <c r="Y820" t="s">
        <v>18057</v>
      </c>
    </row>
    <row r="821" spans="1:25" x14ac:dyDescent="0.3">
      <c r="A821">
        <v>41000</v>
      </c>
      <c r="B821" t="s">
        <v>18058</v>
      </c>
      <c r="C821" t="s">
        <v>18059</v>
      </c>
      <c r="D821" t="s">
        <v>18060</v>
      </c>
      <c r="E821" t="s">
        <v>18061</v>
      </c>
      <c r="F821" t="s">
        <v>18062</v>
      </c>
      <c r="G821" t="s">
        <v>18063</v>
      </c>
      <c r="H821" t="s">
        <v>18064</v>
      </c>
      <c r="I821" t="s">
        <v>18065</v>
      </c>
      <c r="J821" t="s">
        <v>18066</v>
      </c>
      <c r="K821" t="s">
        <v>18067</v>
      </c>
      <c r="L821" t="s">
        <v>18068</v>
      </c>
      <c r="M821" t="s">
        <v>18069</v>
      </c>
      <c r="N821" t="s">
        <v>18070</v>
      </c>
      <c r="O821" t="s">
        <v>18071</v>
      </c>
      <c r="P821">
        <f>-601.198008037935 -12.8892165130717 -243.80414530321</f>
        <v>-857.89136985421669</v>
      </c>
      <c r="Q821" t="s">
        <v>18072</v>
      </c>
      <c r="R821" t="s">
        <v>18073</v>
      </c>
      <c r="S821" t="s">
        <v>18074</v>
      </c>
      <c r="T821" t="s">
        <v>18075</v>
      </c>
      <c r="U821" t="s">
        <v>18076</v>
      </c>
      <c r="V821" t="s">
        <v>18077</v>
      </c>
      <c r="W821" t="s">
        <v>18078</v>
      </c>
      <c r="X821" t="s">
        <v>18079</v>
      </c>
      <c r="Y821" t="s">
        <v>18080</v>
      </c>
    </row>
    <row r="822" spans="1:25" x14ac:dyDescent="0.3">
      <c r="A822">
        <v>41050</v>
      </c>
      <c r="B822" t="s">
        <v>18081</v>
      </c>
      <c r="C822" t="s">
        <v>18082</v>
      </c>
      <c r="D822" t="s">
        <v>18083</v>
      </c>
      <c r="E822" t="s">
        <v>18084</v>
      </c>
      <c r="F822" t="s">
        <v>18085</v>
      </c>
      <c r="G822" t="s">
        <v>18086</v>
      </c>
      <c r="H822" t="s">
        <v>18087</v>
      </c>
      <c r="I822" t="s">
        <v>18088</v>
      </c>
      <c r="J822" t="s">
        <v>18089</v>
      </c>
      <c r="K822" t="s">
        <v>18090</v>
      </c>
      <c r="L822" t="s">
        <v>18091</v>
      </c>
      <c r="M822" t="s">
        <v>18092</v>
      </c>
      <c r="N822" t="s">
        <v>18093</v>
      </c>
      <c r="O822" t="s">
        <v>18094</v>
      </c>
      <c r="P822">
        <f>-601.364627357075 -12.9694213937885 -243.886657109735</f>
        <v>-858.22070586059851</v>
      </c>
      <c r="Q822" t="s">
        <v>18095</v>
      </c>
      <c r="R822" t="s">
        <v>18096</v>
      </c>
      <c r="S822" t="s">
        <v>18097</v>
      </c>
      <c r="T822" t="s">
        <v>18098</v>
      </c>
      <c r="U822" t="s">
        <v>18099</v>
      </c>
      <c r="V822" t="s">
        <v>18100</v>
      </c>
      <c r="W822" t="s">
        <v>18101</v>
      </c>
      <c r="X822" t="s">
        <v>18102</v>
      </c>
      <c r="Y822" t="s">
        <v>18103</v>
      </c>
    </row>
    <row r="823" spans="1:25" x14ac:dyDescent="0.3">
      <c r="A823">
        <v>41100</v>
      </c>
      <c r="B823" t="s">
        <v>18104</v>
      </c>
      <c r="C823" t="s">
        <v>18105</v>
      </c>
      <c r="D823" t="s">
        <v>18106</v>
      </c>
      <c r="E823" t="s">
        <v>18107</v>
      </c>
      <c r="F823" t="s">
        <v>18108</v>
      </c>
      <c r="G823" t="s">
        <v>18109</v>
      </c>
      <c r="H823" t="s">
        <v>18110</v>
      </c>
      <c r="I823" t="s">
        <v>18111</v>
      </c>
      <c r="J823" t="s">
        <v>18112</v>
      </c>
      <c r="K823" t="s">
        <v>18113</v>
      </c>
      <c r="L823" t="s">
        <v>18114</v>
      </c>
      <c r="M823" t="s">
        <v>18115</v>
      </c>
      <c r="N823" t="s">
        <v>18116</v>
      </c>
      <c r="O823" t="s">
        <v>18117</v>
      </c>
      <c r="P823">
        <f>-601.892497498444 -12.7575461344784 -243.849925578781</f>
        <v>-858.49996921170339</v>
      </c>
      <c r="Q823" t="s">
        <v>18118</v>
      </c>
      <c r="R823" t="s">
        <v>18119</v>
      </c>
      <c r="S823" t="s">
        <v>18120</v>
      </c>
      <c r="T823" t="s">
        <v>18121</v>
      </c>
      <c r="U823" t="s">
        <v>18122</v>
      </c>
      <c r="V823" t="s">
        <v>18123</v>
      </c>
      <c r="W823" t="s">
        <v>18124</v>
      </c>
      <c r="X823" t="s">
        <v>18125</v>
      </c>
      <c r="Y823" t="s">
        <v>18126</v>
      </c>
    </row>
    <row r="824" spans="1:25" x14ac:dyDescent="0.3">
      <c r="A824">
        <v>41150</v>
      </c>
      <c r="B824" t="s">
        <v>18127</v>
      </c>
      <c r="C824" t="s">
        <v>18128</v>
      </c>
      <c r="D824" t="s">
        <v>18129</v>
      </c>
      <c r="E824" t="s">
        <v>18130</v>
      </c>
      <c r="F824" t="s">
        <v>18131</v>
      </c>
      <c r="G824" t="s">
        <v>18132</v>
      </c>
      <c r="H824" t="s">
        <v>18133</v>
      </c>
      <c r="I824" t="s">
        <v>18134</v>
      </c>
      <c r="J824" t="s">
        <v>18135</v>
      </c>
      <c r="K824" t="s">
        <v>18136</v>
      </c>
      <c r="L824" t="s">
        <v>18137</v>
      </c>
      <c r="M824" t="s">
        <v>18138</v>
      </c>
      <c r="N824" t="s">
        <v>18139</v>
      </c>
      <c r="O824" t="s">
        <v>18140</v>
      </c>
      <c r="P824">
        <f>-604.274906861043 -12.2975493503543 -243.721948857234</f>
        <v>-860.29440506863125</v>
      </c>
      <c r="Q824" t="s">
        <v>18141</v>
      </c>
      <c r="R824" t="s">
        <v>18142</v>
      </c>
      <c r="S824" t="s">
        <v>18143</v>
      </c>
      <c r="T824" t="s">
        <v>18144</v>
      </c>
      <c r="U824" t="s">
        <v>18145</v>
      </c>
      <c r="V824" t="s">
        <v>18146</v>
      </c>
      <c r="W824" t="s">
        <v>18147</v>
      </c>
      <c r="X824" t="s">
        <v>18148</v>
      </c>
      <c r="Y824" t="s">
        <v>18149</v>
      </c>
    </row>
    <row r="825" spans="1:25" x14ac:dyDescent="0.3">
      <c r="A825">
        <v>41200</v>
      </c>
      <c r="B825" t="s">
        <v>18150</v>
      </c>
      <c r="C825" t="s">
        <v>18151</v>
      </c>
      <c r="D825" t="s">
        <v>18152</v>
      </c>
      <c r="E825" t="s">
        <v>18153</v>
      </c>
      <c r="F825" t="s">
        <v>18154</v>
      </c>
      <c r="G825" t="s">
        <v>18155</v>
      </c>
      <c r="H825" t="s">
        <v>18156</v>
      </c>
      <c r="I825" t="s">
        <v>18157</v>
      </c>
      <c r="J825" t="s">
        <v>18158</v>
      </c>
      <c r="K825" t="s">
        <v>18159</v>
      </c>
      <c r="L825" t="s">
        <v>18160</v>
      </c>
      <c r="M825" t="s">
        <v>18161</v>
      </c>
      <c r="N825" t="s">
        <v>18162</v>
      </c>
      <c r="O825" t="s">
        <v>18163</v>
      </c>
      <c r="P825">
        <f>-607.410346946992 -11.3430269245612 -243.57435586679</f>
        <v>-862.32772973834324</v>
      </c>
      <c r="Q825" t="s">
        <v>18164</v>
      </c>
      <c r="R825" t="s">
        <v>18165</v>
      </c>
      <c r="S825" t="s">
        <v>18166</v>
      </c>
      <c r="T825" t="s">
        <v>18167</v>
      </c>
      <c r="U825" t="s">
        <v>18168</v>
      </c>
      <c r="V825" t="s">
        <v>18169</v>
      </c>
      <c r="W825" t="s">
        <v>18170</v>
      </c>
      <c r="X825" t="s">
        <v>18171</v>
      </c>
      <c r="Y825" t="s">
        <v>18172</v>
      </c>
    </row>
    <row r="826" spans="1:25" x14ac:dyDescent="0.3">
      <c r="A826">
        <v>41250</v>
      </c>
      <c r="B826" t="s">
        <v>18173</v>
      </c>
      <c r="C826" t="s">
        <v>18174</v>
      </c>
      <c r="D826" t="s">
        <v>18175</v>
      </c>
      <c r="E826" t="s">
        <v>18176</v>
      </c>
      <c r="F826" t="s">
        <v>18177</v>
      </c>
      <c r="G826" t="s">
        <v>18178</v>
      </c>
      <c r="H826" t="s">
        <v>18179</v>
      </c>
      <c r="I826" t="s">
        <v>18180</v>
      </c>
      <c r="J826" t="s">
        <v>18181</v>
      </c>
      <c r="K826" t="s">
        <v>18182</v>
      </c>
      <c r="L826" t="s">
        <v>18183</v>
      </c>
      <c r="M826" t="s">
        <v>18184</v>
      </c>
      <c r="N826" t="s">
        <v>18185</v>
      </c>
      <c r="O826" t="s">
        <v>18186</v>
      </c>
      <c r="P826">
        <f>-609.370666209217 -10.8540858060524 -243.475641085296</f>
        <v>-863.70039310056541</v>
      </c>
      <c r="Q826" t="s">
        <v>18187</v>
      </c>
      <c r="R826" t="s">
        <v>18188</v>
      </c>
      <c r="S826" t="s">
        <v>18189</v>
      </c>
      <c r="T826" t="s">
        <v>18190</v>
      </c>
      <c r="U826" t="s">
        <v>18191</v>
      </c>
      <c r="V826" t="s">
        <v>18192</v>
      </c>
      <c r="W826" t="s">
        <v>18193</v>
      </c>
      <c r="X826" t="s">
        <v>18194</v>
      </c>
      <c r="Y826" t="s">
        <v>18195</v>
      </c>
    </row>
    <row r="827" spans="1:25" x14ac:dyDescent="0.3">
      <c r="A827">
        <v>41300</v>
      </c>
      <c r="B827" t="s">
        <v>18196</v>
      </c>
      <c r="C827" t="s">
        <v>18197</v>
      </c>
      <c r="D827" t="s">
        <v>18198</v>
      </c>
      <c r="E827" t="s">
        <v>18199</v>
      </c>
      <c r="F827" t="s">
        <v>18200</v>
      </c>
      <c r="G827" t="s">
        <v>18201</v>
      </c>
      <c r="H827" t="s">
        <v>18202</v>
      </c>
      <c r="I827" t="s">
        <v>18203</v>
      </c>
      <c r="J827" t="s">
        <v>18204</v>
      </c>
      <c r="K827" t="s">
        <v>18205</v>
      </c>
      <c r="L827" t="s">
        <v>18206</v>
      </c>
      <c r="M827" t="s">
        <v>18207</v>
      </c>
      <c r="N827" t="s">
        <v>18208</v>
      </c>
      <c r="O827" t="s">
        <v>18209</v>
      </c>
      <c r="P827">
        <f>-611.662549661204 -10.5781305004896 -243.371992748369</f>
        <v>-865.61267291006266</v>
      </c>
      <c r="Q827" t="s">
        <v>18210</v>
      </c>
      <c r="R827" t="s">
        <v>18211</v>
      </c>
      <c r="S827" t="s">
        <v>18212</v>
      </c>
      <c r="T827" t="s">
        <v>18213</v>
      </c>
      <c r="U827" t="s">
        <v>18214</v>
      </c>
      <c r="V827" t="s">
        <v>18215</v>
      </c>
      <c r="W827" t="s">
        <v>18216</v>
      </c>
      <c r="X827" t="s">
        <v>18217</v>
      </c>
      <c r="Y827" t="s">
        <v>18218</v>
      </c>
    </row>
    <row r="828" spans="1:25" x14ac:dyDescent="0.3">
      <c r="A828">
        <v>41350</v>
      </c>
      <c r="B828" t="s">
        <v>18219</v>
      </c>
      <c r="C828" t="s">
        <v>18220</v>
      </c>
      <c r="D828" t="s">
        <v>18221</v>
      </c>
      <c r="E828" t="s">
        <v>18222</v>
      </c>
      <c r="F828" t="s">
        <v>18223</v>
      </c>
      <c r="G828" t="s">
        <v>18224</v>
      </c>
      <c r="H828" t="s">
        <v>18225</v>
      </c>
      <c r="I828" t="s">
        <v>18226</v>
      </c>
      <c r="J828" t="s">
        <v>18227</v>
      </c>
      <c r="K828" t="s">
        <v>18228</v>
      </c>
      <c r="L828" t="s">
        <v>18229</v>
      </c>
      <c r="M828" t="s">
        <v>18230</v>
      </c>
      <c r="N828" t="s">
        <v>18231</v>
      </c>
      <c r="O828" t="s">
        <v>18232</v>
      </c>
      <c r="P828">
        <f>-616.780298771841 -10.296305333608 -243.431212639163</f>
        <v>-870.507816744612</v>
      </c>
      <c r="Q828" t="s">
        <v>18233</v>
      </c>
      <c r="R828" t="s">
        <v>18234</v>
      </c>
      <c r="S828" t="s">
        <v>18235</v>
      </c>
      <c r="T828" t="s">
        <v>18236</v>
      </c>
      <c r="U828" t="s">
        <v>18237</v>
      </c>
      <c r="V828" t="s">
        <v>18238</v>
      </c>
      <c r="W828" t="s">
        <v>18239</v>
      </c>
      <c r="X828" t="s">
        <v>18240</v>
      </c>
      <c r="Y828" t="s">
        <v>18241</v>
      </c>
    </row>
    <row r="829" spans="1:25" x14ac:dyDescent="0.3">
      <c r="A829">
        <v>41400</v>
      </c>
      <c r="B829" t="s">
        <v>18242</v>
      </c>
      <c r="C829" t="s">
        <v>18243</v>
      </c>
      <c r="D829" t="s">
        <v>18244</v>
      </c>
      <c r="E829" t="s">
        <v>18245</v>
      </c>
      <c r="F829" t="s">
        <v>18246</v>
      </c>
      <c r="G829" t="s">
        <v>18247</v>
      </c>
      <c r="H829" t="s">
        <v>18248</v>
      </c>
      <c r="I829" t="s">
        <v>18249</v>
      </c>
      <c r="J829" t="s">
        <v>18250</v>
      </c>
      <c r="K829" t="s">
        <v>18251</v>
      </c>
      <c r="L829" t="s">
        <v>18252</v>
      </c>
      <c r="M829" t="s">
        <v>18253</v>
      </c>
      <c r="N829" t="s">
        <v>18254</v>
      </c>
      <c r="O829" t="s">
        <v>18255</v>
      </c>
      <c r="P829">
        <f>-623.519335214829 -10.0504632003042 -243.406511177445</f>
        <v>-876.97630959257822</v>
      </c>
      <c r="Q829" t="s">
        <v>18256</v>
      </c>
      <c r="R829" t="s">
        <v>18257</v>
      </c>
      <c r="S829" t="s">
        <v>18258</v>
      </c>
      <c r="T829" t="s">
        <v>18259</v>
      </c>
      <c r="U829" t="s">
        <v>18260</v>
      </c>
      <c r="V829" t="s">
        <v>18261</v>
      </c>
      <c r="W829" t="s">
        <v>18262</v>
      </c>
      <c r="X829" t="s">
        <v>18263</v>
      </c>
      <c r="Y829" t="s">
        <v>18264</v>
      </c>
    </row>
    <row r="830" spans="1:25" x14ac:dyDescent="0.3">
      <c r="A830">
        <v>41450</v>
      </c>
      <c r="B830" t="s">
        <v>18265</v>
      </c>
      <c r="C830" t="s">
        <v>18266</v>
      </c>
      <c r="D830" t="s">
        <v>18267</v>
      </c>
      <c r="E830" t="s">
        <v>18268</v>
      </c>
      <c r="F830" t="s">
        <v>18269</v>
      </c>
      <c r="G830" t="s">
        <v>18270</v>
      </c>
      <c r="H830" t="s">
        <v>18271</v>
      </c>
      <c r="I830" t="s">
        <v>18272</v>
      </c>
      <c r="J830" t="s">
        <v>18273</v>
      </c>
      <c r="K830" t="s">
        <v>18274</v>
      </c>
      <c r="L830" t="s">
        <v>18275</v>
      </c>
      <c r="M830" t="s">
        <v>18276</v>
      </c>
      <c r="N830" t="s">
        <v>18277</v>
      </c>
      <c r="O830" t="s">
        <v>18278</v>
      </c>
      <c r="P830">
        <f>-627.440076707873 -9.40406464924945 -243.417246419928</f>
        <v>-880.26138777705046</v>
      </c>
      <c r="Q830" t="s">
        <v>18279</v>
      </c>
      <c r="R830" t="s">
        <v>18280</v>
      </c>
      <c r="S830" t="s">
        <v>18281</v>
      </c>
      <c r="T830" t="s">
        <v>18282</v>
      </c>
      <c r="U830" t="s">
        <v>18283</v>
      </c>
      <c r="V830" t="s">
        <v>18284</v>
      </c>
      <c r="W830" t="s">
        <v>18285</v>
      </c>
      <c r="X830" t="s">
        <v>18286</v>
      </c>
      <c r="Y830" t="s">
        <v>18287</v>
      </c>
    </row>
    <row r="831" spans="1:25" x14ac:dyDescent="0.3">
      <c r="A831">
        <v>41500</v>
      </c>
      <c r="B831" t="s">
        <v>18288</v>
      </c>
      <c r="C831" t="s">
        <v>18289</v>
      </c>
      <c r="D831" t="s">
        <v>18290</v>
      </c>
      <c r="E831" t="s">
        <v>18291</v>
      </c>
      <c r="F831" t="s">
        <v>18292</v>
      </c>
      <c r="G831" t="s">
        <v>18293</v>
      </c>
      <c r="H831" t="s">
        <v>18294</v>
      </c>
      <c r="I831" t="s">
        <v>18295</v>
      </c>
      <c r="J831" t="s">
        <v>18296</v>
      </c>
      <c r="K831" t="s">
        <v>18297</v>
      </c>
      <c r="L831" t="s">
        <v>18298</v>
      </c>
      <c r="M831" t="s">
        <v>18299</v>
      </c>
      <c r="N831" t="s">
        <v>18300</v>
      </c>
      <c r="O831" t="s">
        <v>18301</v>
      </c>
      <c r="P831">
        <f>-635.453786660835 -6.85767906193314 -243.438498952353</f>
        <v>-885.74996467512119</v>
      </c>
      <c r="Q831" t="s">
        <v>18302</v>
      </c>
      <c r="R831" t="s">
        <v>18303</v>
      </c>
      <c r="S831" t="s">
        <v>18304</v>
      </c>
      <c r="T831" t="s">
        <v>18305</v>
      </c>
      <c r="U831" t="s">
        <v>18306</v>
      </c>
      <c r="V831" t="s">
        <v>18307</v>
      </c>
      <c r="W831" t="s">
        <v>18308</v>
      </c>
      <c r="X831" t="s">
        <v>18309</v>
      </c>
      <c r="Y831" t="s">
        <v>18310</v>
      </c>
    </row>
    <row r="832" spans="1:25" x14ac:dyDescent="0.3">
      <c r="A832">
        <v>41550</v>
      </c>
      <c r="B832" t="s">
        <v>18311</v>
      </c>
      <c r="C832" t="s">
        <v>18312</v>
      </c>
      <c r="D832" t="s">
        <v>18313</v>
      </c>
      <c r="E832" t="s">
        <v>18314</v>
      </c>
      <c r="F832" t="s">
        <v>18315</v>
      </c>
      <c r="G832" t="s">
        <v>18316</v>
      </c>
      <c r="H832" t="s">
        <v>18317</v>
      </c>
      <c r="I832" t="s">
        <v>18318</v>
      </c>
      <c r="J832" t="s">
        <v>18319</v>
      </c>
      <c r="K832" t="s">
        <v>18320</v>
      </c>
      <c r="L832" t="s">
        <v>18321</v>
      </c>
      <c r="M832" t="s">
        <v>18322</v>
      </c>
      <c r="N832" t="s">
        <v>18323</v>
      </c>
      <c r="O832" t="s">
        <v>18324</v>
      </c>
      <c r="P832">
        <f>-639.975138960554 -5.76589943332147 -243.269532650721</f>
        <v>-889.01057104459642</v>
      </c>
      <c r="Q832" t="s">
        <v>18325</v>
      </c>
      <c r="R832" t="s">
        <v>18326</v>
      </c>
      <c r="S832" t="s">
        <v>18327</v>
      </c>
      <c r="T832" t="s">
        <v>18328</v>
      </c>
      <c r="U832" t="s">
        <v>18329</v>
      </c>
      <c r="V832" t="s">
        <v>18330</v>
      </c>
      <c r="W832" t="s">
        <v>18331</v>
      </c>
      <c r="X832" t="s">
        <v>18332</v>
      </c>
      <c r="Y832" t="s">
        <v>18333</v>
      </c>
    </row>
    <row r="833" spans="1:25" x14ac:dyDescent="0.3">
      <c r="A833">
        <v>41600</v>
      </c>
      <c r="B833" t="s">
        <v>18334</v>
      </c>
      <c r="C833" t="s">
        <v>18335</v>
      </c>
      <c r="D833" t="s">
        <v>18336</v>
      </c>
      <c r="E833" t="s">
        <v>18337</v>
      </c>
      <c r="F833" t="s">
        <v>18338</v>
      </c>
      <c r="G833" t="s">
        <v>18339</v>
      </c>
      <c r="H833" t="s">
        <v>18340</v>
      </c>
      <c r="I833" t="s">
        <v>18341</v>
      </c>
      <c r="J833" t="s">
        <v>18342</v>
      </c>
      <c r="K833" t="s">
        <v>18343</v>
      </c>
      <c r="L833" t="s">
        <v>18344</v>
      </c>
      <c r="M833" t="s">
        <v>18345</v>
      </c>
      <c r="N833" t="s">
        <v>18346</v>
      </c>
      <c r="O833" t="s">
        <v>18347</v>
      </c>
      <c r="P833">
        <f>-644.679345335943 -4.96329670591285 -243.145031397962</f>
        <v>-892.78767343981781</v>
      </c>
      <c r="Q833" t="s">
        <v>18348</v>
      </c>
      <c r="R833" t="s">
        <v>18349</v>
      </c>
      <c r="S833" t="s">
        <v>18350</v>
      </c>
      <c r="T833" t="s">
        <v>18351</v>
      </c>
      <c r="U833" t="s">
        <v>18352</v>
      </c>
      <c r="V833" t="s">
        <v>18353</v>
      </c>
      <c r="W833" t="s">
        <v>18354</v>
      </c>
      <c r="X833" t="s">
        <v>18355</v>
      </c>
      <c r="Y833" t="s">
        <v>18356</v>
      </c>
    </row>
    <row r="834" spans="1:25" x14ac:dyDescent="0.3">
      <c r="A834">
        <v>41650</v>
      </c>
      <c r="B834" t="s">
        <v>18357</v>
      </c>
      <c r="C834" t="s">
        <v>18358</v>
      </c>
      <c r="D834" t="s">
        <v>18359</v>
      </c>
      <c r="E834" t="s">
        <v>18360</v>
      </c>
      <c r="F834" t="s">
        <v>18361</v>
      </c>
      <c r="G834" t="s">
        <v>18362</v>
      </c>
      <c r="H834" t="s">
        <v>18363</v>
      </c>
      <c r="I834" t="s">
        <v>18364</v>
      </c>
      <c r="J834" t="s">
        <v>18365</v>
      </c>
      <c r="K834" t="s">
        <v>18366</v>
      </c>
      <c r="L834" t="s">
        <v>18367</v>
      </c>
      <c r="M834" t="s">
        <v>18368</v>
      </c>
      <c r="N834" t="s">
        <v>18369</v>
      </c>
      <c r="O834" t="s">
        <v>18370</v>
      </c>
      <c r="P834">
        <f>-653.900282486207 -4.01593197771513 -243.212133200045</f>
        <v>-901.12834766396713</v>
      </c>
      <c r="Q834" t="s">
        <v>18371</v>
      </c>
      <c r="R834" t="s">
        <v>18372</v>
      </c>
      <c r="S834" t="s">
        <v>18373</v>
      </c>
      <c r="T834" t="s">
        <v>18374</v>
      </c>
      <c r="U834" t="s">
        <v>18375</v>
      </c>
      <c r="V834" t="s">
        <v>18376</v>
      </c>
      <c r="W834" t="s">
        <v>18377</v>
      </c>
      <c r="X834" t="s">
        <v>18378</v>
      </c>
      <c r="Y834" t="s">
        <v>18379</v>
      </c>
    </row>
    <row r="835" spans="1:25" x14ac:dyDescent="0.3">
      <c r="A835">
        <v>41700</v>
      </c>
      <c r="B835" t="s">
        <v>18380</v>
      </c>
      <c r="C835" t="s">
        <v>18381</v>
      </c>
      <c r="D835" t="s">
        <v>18382</v>
      </c>
      <c r="E835" t="s">
        <v>18383</v>
      </c>
      <c r="F835" t="s">
        <v>18384</v>
      </c>
      <c r="G835" t="s">
        <v>18385</v>
      </c>
      <c r="H835" t="s">
        <v>18386</v>
      </c>
      <c r="I835" t="s">
        <v>18387</v>
      </c>
      <c r="J835" t="s">
        <v>18388</v>
      </c>
      <c r="K835" t="s">
        <v>18389</v>
      </c>
      <c r="L835" t="s">
        <v>18390</v>
      </c>
      <c r="M835" t="s">
        <v>18391</v>
      </c>
      <c r="N835" t="s">
        <v>18392</v>
      </c>
      <c r="O835" t="s">
        <v>18393</v>
      </c>
      <c r="P835">
        <f>-658.784879541713 -3.61895351307544 -243.245656799691</f>
        <v>-905.6494898544795</v>
      </c>
      <c r="Q835" t="s">
        <v>18394</v>
      </c>
      <c r="R835" t="s">
        <v>18395</v>
      </c>
      <c r="S835" t="s">
        <v>18396</v>
      </c>
      <c r="T835" t="s">
        <v>18397</v>
      </c>
      <c r="U835" t="s">
        <v>18398</v>
      </c>
      <c r="V835" t="s">
        <v>18399</v>
      </c>
      <c r="W835" t="s">
        <v>18400</v>
      </c>
      <c r="X835" t="s">
        <v>18401</v>
      </c>
      <c r="Y835" t="s">
        <v>18402</v>
      </c>
    </row>
    <row r="836" spans="1:25" x14ac:dyDescent="0.3">
      <c r="A836">
        <v>41750</v>
      </c>
      <c r="B836" t="s">
        <v>18403</v>
      </c>
      <c r="C836" t="s">
        <v>18404</v>
      </c>
      <c r="D836" t="s">
        <v>18405</v>
      </c>
      <c r="E836" t="s">
        <v>18406</v>
      </c>
      <c r="F836" t="s">
        <v>18407</v>
      </c>
      <c r="G836" t="s">
        <v>18408</v>
      </c>
      <c r="H836" t="s">
        <v>18409</v>
      </c>
      <c r="I836" t="s">
        <v>18410</v>
      </c>
      <c r="J836" t="s">
        <v>18411</v>
      </c>
      <c r="K836" t="s">
        <v>18412</v>
      </c>
      <c r="L836" t="s">
        <v>18413</v>
      </c>
      <c r="M836" t="s">
        <v>18414</v>
      </c>
      <c r="N836" t="s">
        <v>18415</v>
      </c>
      <c r="O836" t="s">
        <v>18416</v>
      </c>
      <c r="P836">
        <f>-667.245860846983 -3.39263712150068 -243.21565771605</f>
        <v>-913.85415568453368</v>
      </c>
      <c r="Q836" t="s">
        <v>18417</v>
      </c>
      <c r="R836" t="s">
        <v>18418</v>
      </c>
      <c r="S836" t="s">
        <v>18419</v>
      </c>
      <c r="T836" t="s">
        <v>18420</v>
      </c>
      <c r="U836" t="s">
        <v>18421</v>
      </c>
      <c r="V836" t="s">
        <v>18422</v>
      </c>
      <c r="W836" t="s">
        <v>18423</v>
      </c>
      <c r="X836" t="s">
        <v>18424</v>
      </c>
      <c r="Y836" t="s">
        <v>18425</v>
      </c>
    </row>
    <row r="837" spans="1:25" x14ac:dyDescent="0.3">
      <c r="A837">
        <v>41800</v>
      </c>
      <c r="B837" t="s">
        <v>18426</v>
      </c>
      <c r="C837" t="s">
        <v>18427</v>
      </c>
      <c r="D837" t="s">
        <v>18428</v>
      </c>
      <c r="E837" t="s">
        <v>18429</v>
      </c>
      <c r="F837" t="s">
        <v>18430</v>
      </c>
      <c r="G837" t="s">
        <v>18431</v>
      </c>
      <c r="H837" t="s">
        <v>18432</v>
      </c>
      <c r="I837" t="s">
        <v>18433</v>
      </c>
      <c r="J837" t="s">
        <v>18434</v>
      </c>
      <c r="K837" t="s">
        <v>18435</v>
      </c>
      <c r="L837" t="s">
        <v>18436</v>
      </c>
      <c r="M837" t="s">
        <v>18437</v>
      </c>
      <c r="N837" t="s">
        <v>18438</v>
      </c>
      <c r="O837" t="s">
        <v>18439</v>
      </c>
      <c r="P837">
        <f>-671.042902908137 -3.30450819573434 -243.18263164357</f>
        <v>-917.53004274744126</v>
      </c>
      <c r="Q837" t="s">
        <v>18440</v>
      </c>
      <c r="R837" t="s">
        <v>18441</v>
      </c>
      <c r="S837" t="s">
        <v>18442</v>
      </c>
      <c r="T837" t="s">
        <v>18443</v>
      </c>
      <c r="U837" t="s">
        <v>18444</v>
      </c>
      <c r="V837" t="s">
        <v>18445</v>
      </c>
      <c r="W837" t="s">
        <v>18446</v>
      </c>
      <c r="X837" t="s">
        <v>18447</v>
      </c>
      <c r="Y837" t="s">
        <v>18448</v>
      </c>
    </row>
    <row r="838" spans="1:25" x14ac:dyDescent="0.3">
      <c r="A838">
        <v>41850</v>
      </c>
      <c r="B838" t="s">
        <v>18449</v>
      </c>
      <c r="C838" t="s">
        <v>18450</v>
      </c>
      <c r="D838" t="s">
        <v>18451</v>
      </c>
      <c r="E838" t="s">
        <v>18452</v>
      </c>
      <c r="F838" t="s">
        <v>18453</v>
      </c>
      <c r="G838" t="s">
        <v>18454</v>
      </c>
      <c r="H838" t="s">
        <v>18455</v>
      </c>
      <c r="I838" t="s">
        <v>18456</v>
      </c>
      <c r="J838" t="s">
        <v>18457</v>
      </c>
      <c r="K838" t="s">
        <v>18458</v>
      </c>
      <c r="L838" t="s">
        <v>18459</v>
      </c>
      <c r="M838" t="s">
        <v>18460</v>
      </c>
      <c r="N838" t="s">
        <v>18461</v>
      </c>
      <c r="O838" t="s">
        <v>18462</v>
      </c>
      <c r="P838">
        <f>-677.892784865229 -3.23142360826 -243.035478007436</f>
        <v>-924.15968648092507</v>
      </c>
      <c r="Q838" t="s">
        <v>18463</v>
      </c>
      <c r="R838" t="s">
        <v>18464</v>
      </c>
      <c r="S838" t="s">
        <v>18465</v>
      </c>
      <c r="T838" t="s">
        <v>18466</v>
      </c>
      <c r="U838" t="s">
        <v>18467</v>
      </c>
      <c r="V838" t="s">
        <v>18468</v>
      </c>
      <c r="W838" t="s">
        <v>18469</v>
      </c>
      <c r="X838" t="s">
        <v>18470</v>
      </c>
      <c r="Y838" t="s">
        <v>18471</v>
      </c>
    </row>
    <row r="839" spans="1:25" x14ac:dyDescent="0.3">
      <c r="A839">
        <v>41900</v>
      </c>
      <c r="B839" t="s">
        <v>18472</v>
      </c>
      <c r="C839" t="s">
        <v>18473</v>
      </c>
      <c r="D839" t="s">
        <v>18474</v>
      </c>
      <c r="E839" t="s">
        <v>18475</v>
      </c>
      <c r="F839" t="s">
        <v>18476</v>
      </c>
      <c r="G839" t="s">
        <v>18477</v>
      </c>
      <c r="H839" t="s">
        <v>18478</v>
      </c>
      <c r="I839" t="s">
        <v>18479</v>
      </c>
      <c r="J839" t="s">
        <v>18480</v>
      </c>
      <c r="K839" t="s">
        <v>18481</v>
      </c>
      <c r="L839" t="s">
        <v>18482</v>
      </c>
      <c r="M839" t="s">
        <v>18483</v>
      </c>
      <c r="N839" t="s">
        <v>18484</v>
      </c>
      <c r="O839" t="s">
        <v>18485</v>
      </c>
      <c r="P839">
        <f>-680.822620708668 -3.55619483796022 -242.769270742074</f>
        <v>-927.14808628870219</v>
      </c>
      <c r="Q839" t="s">
        <v>18486</v>
      </c>
      <c r="R839" t="s">
        <v>18487</v>
      </c>
      <c r="S839" t="s">
        <v>18488</v>
      </c>
      <c r="T839" t="s">
        <v>18489</v>
      </c>
      <c r="U839" t="s">
        <v>18490</v>
      </c>
      <c r="V839" t="s">
        <v>18491</v>
      </c>
      <c r="W839" t="s">
        <v>18492</v>
      </c>
      <c r="X839" t="s">
        <v>18493</v>
      </c>
      <c r="Y839" t="s">
        <v>18494</v>
      </c>
    </row>
    <row r="840" spans="1:25" x14ac:dyDescent="0.3">
      <c r="A840">
        <v>41950</v>
      </c>
      <c r="B840" t="s">
        <v>18495</v>
      </c>
      <c r="C840" t="s">
        <v>18496</v>
      </c>
      <c r="D840" t="s">
        <v>18497</v>
      </c>
      <c r="E840" t="s">
        <v>18498</v>
      </c>
      <c r="F840" t="s">
        <v>18499</v>
      </c>
      <c r="G840" t="s">
        <v>18500</v>
      </c>
      <c r="H840" t="s">
        <v>18501</v>
      </c>
      <c r="I840" t="s">
        <v>18502</v>
      </c>
      <c r="J840" t="s">
        <v>18503</v>
      </c>
      <c r="K840" t="s">
        <v>18504</v>
      </c>
      <c r="L840" t="s">
        <v>18505</v>
      </c>
      <c r="M840" t="s">
        <v>18506</v>
      </c>
      <c r="N840" t="s">
        <v>18507</v>
      </c>
      <c r="O840" t="s">
        <v>18508</v>
      </c>
      <c r="P840">
        <f>-685.312819703236 -4.80514285794425 -242.125780220368</f>
        <v>-932.24374278154824</v>
      </c>
      <c r="Q840" t="s">
        <v>18509</v>
      </c>
      <c r="R840" t="s">
        <v>18510</v>
      </c>
      <c r="S840" t="s">
        <v>18511</v>
      </c>
      <c r="T840" t="s">
        <v>18512</v>
      </c>
      <c r="U840" t="s">
        <v>18513</v>
      </c>
      <c r="V840" t="s">
        <v>18514</v>
      </c>
      <c r="W840" t="s">
        <v>18515</v>
      </c>
      <c r="X840" t="s">
        <v>18516</v>
      </c>
      <c r="Y840" t="s">
        <v>18517</v>
      </c>
    </row>
    <row r="841" spans="1:25" x14ac:dyDescent="0.3">
      <c r="A841">
        <v>42000</v>
      </c>
      <c r="B841" t="s">
        <v>18518</v>
      </c>
      <c r="C841" t="s">
        <v>18519</v>
      </c>
      <c r="D841" t="s">
        <v>18520</v>
      </c>
      <c r="E841" t="s">
        <v>18521</v>
      </c>
      <c r="F841" t="s">
        <v>18522</v>
      </c>
      <c r="G841" t="s">
        <v>18523</v>
      </c>
      <c r="H841" t="s">
        <v>18524</v>
      </c>
      <c r="I841" t="s">
        <v>18525</v>
      </c>
      <c r="J841" t="s">
        <v>18526</v>
      </c>
      <c r="K841" t="s">
        <v>18527</v>
      </c>
      <c r="L841" t="s">
        <v>18528</v>
      </c>
      <c r="M841" t="s">
        <v>18529</v>
      </c>
      <c r="N841" t="s">
        <v>18530</v>
      </c>
      <c r="O841" t="s">
        <v>18531</v>
      </c>
      <c r="P841">
        <f>-686.963775533571 -5.79463850788898 -241.676903759959</f>
        <v>-934.43531780141905</v>
      </c>
      <c r="Q841" t="s">
        <v>18532</v>
      </c>
      <c r="R841" t="s">
        <v>18533</v>
      </c>
      <c r="S841" t="s">
        <v>18534</v>
      </c>
      <c r="T841" t="s">
        <v>18535</v>
      </c>
      <c r="U841" t="s">
        <v>18536</v>
      </c>
      <c r="V841" t="s">
        <v>18537</v>
      </c>
      <c r="W841" t="s">
        <v>18538</v>
      </c>
      <c r="X841" t="s">
        <v>18539</v>
      </c>
      <c r="Y841" t="s">
        <v>18540</v>
      </c>
    </row>
    <row r="842" spans="1:25" x14ac:dyDescent="0.3">
      <c r="A842">
        <v>42050</v>
      </c>
      <c r="B842" t="s">
        <v>18541</v>
      </c>
      <c r="C842" t="s">
        <v>18542</v>
      </c>
      <c r="D842" t="s">
        <v>18543</v>
      </c>
      <c r="E842" t="s">
        <v>18544</v>
      </c>
      <c r="F842" t="s">
        <v>18545</v>
      </c>
      <c r="G842" t="s">
        <v>18546</v>
      </c>
      <c r="H842" t="s">
        <v>18547</v>
      </c>
      <c r="I842" t="s">
        <v>18548</v>
      </c>
      <c r="J842" t="s">
        <v>18549</v>
      </c>
      <c r="K842" t="s">
        <v>18550</v>
      </c>
      <c r="L842" t="s">
        <v>18551</v>
      </c>
      <c r="M842" t="s">
        <v>18552</v>
      </c>
      <c r="N842" t="s">
        <v>18553</v>
      </c>
      <c r="O842" t="s">
        <v>18554</v>
      </c>
      <c r="P842">
        <f>-688.441947795973 -7.76504172736554 -240.451129309096</f>
        <v>-936.65811883243452</v>
      </c>
      <c r="Q842" t="s">
        <v>18555</v>
      </c>
      <c r="R842" t="s">
        <v>18556</v>
      </c>
      <c r="S842" t="s">
        <v>18557</v>
      </c>
      <c r="T842" t="s">
        <v>18558</v>
      </c>
      <c r="U842" t="s">
        <v>18559</v>
      </c>
      <c r="V842" t="s">
        <v>18560</v>
      </c>
      <c r="W842" t="s">
        <v>18561</v>
      </c>
      <c r="X842" t="s">
        <v>18562</v>
      </c>
      <c r="Y842" t="s">
        <v>18563</v>
      </c>
    </row>
    <row r="843" spans="1:25" x14ac:dyDescent="0.3">
      <c r="A843">
        <v>42100</v>
      </c>
      <c r="B843" t="s">
        <v>18564</v>
      </c>
      <c r="C843" t="s">
        <v>18565</v>
      </c>
      <c r="D843" t="s">
        <v>18566</v>
      </c>
      <c r="E843" t="s">
        <v>18567</v>
      </c>
      <c r="F843" t="s">
        <v>18568</v>
      </c>
      <c r="G843" t="s">
        <v>18569</v>
      </c>
      <c r="H843" t="s">
        <v>18570</v>
      </c>
      <c r="I843" t="s">
        <v>18571</v>
      </c>
      <c r="J843" t="s">
        <v>18572</v>
      </c>
      <c r="K843" t="s">
        <v>18573</v>
      </c>
      <c r="L843" t="s">
        <v>18574</v>
      </c>
      <c r="M843" t="s">
        <v>18575</v>
      </c>
      <c r="N843" t="s">
        <v>18576</v>
      </c>
      <c r="O843" t="s">
        <v>18577</v>
      </c>
      <c r="P843">
        <f>-687.784729658476 -9.00134453710189 -239.722800061121</f>
        <v>-936.50887425669885</v>
      </c>
      <c r="Q843" t="s">
        <v>18578</v>
      </c>
      <c r="R843" t="s">
        <v>18579</v>
      </c>
      <c r="S843" t="s">
        <v>18580</v>
      </c>
      <c r="T843" t="s">
        <v>18581</v>
      </c>
      <c r="U843" t="s">
        <v>18582</v>
      </c>
      <c r="V843" t="s">
        <v>18583</v>
      </c>
      <c r="W843" t="s">
        <v>18584</v>
      </c>
      <c r="X843" t="s">
        <v>18585</v>
      </c>
      <c r="Y843" t="s">
        <v>18586</v>
      </c>
    </row>
    <row r="844" spans="1:25" x14ac:dyDescent="0.3">
      <c r="A844">
        <v>42150</v>
      </c>
      <c r="B844" t="s">
        <v>18587</v>
      </c>
      <c r="C844" t="s">
        <v>18588</v>
      </c>
      <c r="D844" t="s">
        <v>18589</v>
      </c>
      <c r="E844" t="s">
        <v>18590</v>
      </c>
      <c r="F844" t="s">
        <v>18591</v>
      </c>
      <c r="G844" t="s">
        <v>18592</v>
      </c>
      <c r="H844" t="s">
        <v>18593</v>
      </c>
      <c r="I844" t="s">
        <v>18594</v>
      </c>
      <c r="J844" t="s">
        <v>18595</v>
      </c>
      <c r="K844" t="s">
        <v>18596</v>
      </c>
      <c r="L844" t="s">
        <v>18597</v>
      </c>
      <c r="M844" t="s">
        <v>18598</v>
      </c>
      <c r="N844" t="s">
        <v>18599</v>
      </c>
      <c r="O844" t="s">
        <v>18600</v>
      </c>
      <c r="P844">
        <f>-684.719419589647 -11.8247247641689 -238.295421651061</f>
        <v>-934.83956600487693</v>
      </c>
      <c r="Q844" t="s">
        <v>18601</v>
      </c>
      <c r="R844" t="s">
        <v>18602</v>
      </c>
      <c r="S844" t="s">
        <v>18603</v>
      </c>
      <c r="T844" t="s">
        <v>18604</v>
      </c>
      <c r="U844" t="s">
        <v>18605</v>
      </c>
      <c r="V844" t="s">
        <v>18606</v>
      </c>
      <c r="W844" t="s">
        <v>18607</v>
      </c>
      <c r="X844" t="s">
        <v>18608</v>
      </c>
      <c r="Y844" t="s">
        <v>18609</v>
      </c>
    </row>
    <row r="845" spans="1:25" x14ac:dyDescent="0.3">
      <c r="A845">
        <v>42200</v>
      </c>
      <c r="B845" t="s">
        <v>18610</v>
      </c>
      <c r="C845" t="s">
        <v>18611</v>
      </c>
      <c r="D845" t="s">
        <v>18612</v>
      </c>
      <c r="E845" t="s">
        <v>18613</v>
      </c>
      <c r="F845" t="s">
        <v>18614</v>
      </c>
      <c r="G845" t="s">
        <v>18615</v>
      </c>
      <c r="H845" t="s">
        <v>18616</v>
      </c>
      <c r="I845" t="s">
        <v>18617</v>
      </c>
      <c r="J845" t="s">
        <v>18618</v>
      </c>
      <c r="K845" t="s">
        <v>18619</v>
      </c>
      <c r="L845" t="s">
        <v>18620</v>
      </c>
      <c r="M845" t="s">
        <v>18621</v>
      </c>
      <c r="N845" t="s">
        <v>18622</v>
      </c>
      <c r="O845" t="s">
        <v>18623</v>
      </c>
      <c r="P845">
        <f>-677.461861269438 -15.4889454897398 -236.586529847273</f>
        <v>-929.53733660645082</v>
      </c>
      <c r="Q845" t="s">
        <v>18624</v>
      </c>
      <c r="R845" t="s">
        <v>18625</v>
      </c>
      <c r="S845" t="s">
        <v>18626</v>
      </c>
      <c r="T845" t="s">
        <v>18627</v>
      </c>
      <c r="U845" t="s">
        <v>18628</v>
      </c>
      <c r="V845" t="s">
        <v>18629</v>
      </c>
      <c r="W845" t="s">
        <v>18630</v>
      </c>
      <c r="X845" t="s">
        <v>18631</v>
      </c>
      <c r="Y845" t="s">
        <v>18632</v>
      </c>
    </row>
    <row r="846" spans="1:25" x14ac:dyDescent="0.3">
      <c r="A846">
        <v>42250</v>
      </c>
      <c r="B846" t="s">
        <v>18633</v>
      </c>
      <c r="C846" t="s">
        <v>18634</v>
      </c>
      <c r="D846" t="s">
        <v>18635</v>
      </c>
      <c r="E846" t="s">
        <v>18636</v>
      </c>
      <c r="F846" t="s">
        <v>18637</v>
      </c>
      <c r="G846" t="s">
        <v>18638</v>
      </c>
      <c r="H846" t="s">
        <v>18639</v>
      </c>
      <c r="I846" t="s">
        <v>18640</v>
      </c>
      <c r="J846" t="s">
        <v>18641</v>
      </c>
      <c r="K846" t="s">
        <v>18642</v>
      </c>
      <c r="L846" t="s">
        <v>18643</v>
      </c>
      <c r="M846" t="s">
        <v>18644</v>
      </c>
      <c r="N846" t="s">
        <v>18645</v>
      </c>
      <c r="O846" t="s">
        <v>18646</v>
      </c>
      <c r="P846">
        <f>-672.352840333083 -18.0861275642324 -235.786756238383</f>
        <v>-926.22572413569833</v>
      </c>
      <c r="Q846" t="s">
        <v>18647</v>
      </c>
      <c r="R846" t="s">
        <v>18648</v>
      </c>
      <c r="S846" t="s">
        <v>18649</v>
      </c>
      <c r="T846" t="s">
        <v>18650</v>
      </c>
      <c r="U846" t="s">
        <v>18651</v>
      </c>
      <c r="V846" t="s">
        <v>18652</v>
      </c>
      <c r="W846" t="s">
        <v>18653</v>
      </c>
      <c r="X846" t="s">
        <v>18654</v>
      </c>
      <c r="Y846" t="s">
        <v>18655</v>
      </c>
    </row>
    <row r="847" spans="1:25" x14ac:dyDescent="0.3">
      <c r="A847">
        <v>42300</v>
      </c>
      <c r="B847" t="s">
        <v>18656</v>
      </c>
      <c r="C847" t="s">
        <v>18657</v>
      </c>
      <c r="D847" t="s">
        <v>18658</v>
      </c>
      <c r="E847" t="s">
        <v>18659</v>
      </c>
      <c r="F847" t="s">
        <v>18660</v>
      </c>
      <c r="G847" t="s">
        <v>18661</v>
      </c>
      <c r="H847" t="s">
        <v>18662</v>
      </c>
      <c r="I847" t="s">
        <v>18663</v>
      </c>
      <c r="J847" t="s">
        <v>18664</v>
      </c>
      <c r="K847" t="s">
        <v>18665</v>
      </c>
      <c r="L847" t="s">
        <v>18666</v>
      </c>
      <c r="M847" t="s">
        <v>18667</v>
      </c>
      <c r="N847" t="s">
        <v>18668</v>
      </c>
      <c r="O847" t="s">
        <v>18669</v>
      </c>
      <c r="P847">
        <f>-666.317824228384 -21.0635227681123 -235.073958100378</f>
        <v>-922.45530509687433</v>
      </c>
      <c r="Q847" t="s">
        <v>18670</v>
      </c>
      <c r="R847" t="s">
        <v>18671</v>
      </c>
      <c r="S847" t="s">
        <v>18672</v>
      </c>
      <c r="T847" t="s">
        <v>18673</v>
      </c>
      <c r="U847" t="s">
        <v>18674</v>
      </c>
      <c r="V847" t="s">
        <v>18675</v>
      </c>
      <c r="W847" t="s">
        <v>18676</v>
      </c>
      <c r="X847" t="s">
        <v>18677</v>
      </c>
      <c r="Y847" t="s">
        <v>18678</v>
      </c>
    </row>
    <row r="848" spans="1:25" x14ac:dyDescent="0.3">
      <c r="A848">
        <v>42350</v>
      </c>
      <c r="B848" t="s">
        <v>18679</v>
      </c>
      <c r="C848" t="s">
        <v>18680</v>
      </c>
      <c r="D848" t="s">
        <v>18681</v>
      </c>
      <c r="E848" t="s">
        <v>18682</v>
      </c>
      <c r="F848" t="s">
        <v>18683</v>
      </c>
      <c r="G848" t="s">
        <v>18684</v>
      </c>
      <c r="H848" t="s">
        <v>18685</v>
      </c>
      <c r="I848" t="s">
        <v>18686</v>
      </c>
      <c r="J848" t="s">
        <v>18687</v>
      </c>
      <c r="K848" t="s">
        <v>18688</v>
      </c>
      <c r="L848" t="s">
        <v>18689</v>
      </c>
      <c r="M848" t="s">
        <v>18690</v>
      </c>
      <c r="N848" t="s">
        <v>18691</v>
      </c>
      <c r="O848" t="s">
        <v>18692</v>
      </c>
      <c r="P848">
        <f>-651.292291425534 -28.020589400234 -234.393909150026</f>
        <v>-913.70678997579398</v>
      </c>
      <c r="Q848" t="s">
        <v>18693</v>
      </c>
      <c r="R848" t="s">
        <v>18694</v>
      </c>
      <c r="S848" t="s">
        <v>18695</v>
      </c>
      <c r="T848" t="s">
        <v>18696</v>
      </c>
      <c r="U848" t="s">
        <v>18697</v>
      </c>
      <c r="V848" t="s">
        <v>18698</v>
      </c>
      <c r="W848" t="s">
        <v>18699</v>
      </c>
      <c r="X848" t="s">
        <v>18700</v>
      </c>
      <c r="Y848" t="s">
        <v>18701</v>
      </c>
    </row>
    <row r="849" spans="1:25" x14ac:dyDescent="0.3">
      <c r="A849">
        <v>42400</v>
      </c>
      <c r="B849" t="s">
        <v>18702</v>
      </c>
      <c r="C849" t="s">
        <v>18703</v>
      </c>
      <c r="D849" t="s">
        <v>18704</v>
      </c>
      <c r="E849" t="s">
        <v>18705</v>
      </c>
      <c r="F849" t="s">
        <v>18706</v>
      </c>
      <c r="G849" t="s">
        <v>18707</v>
      </c>
      <c r="H849" t="s">
        <v>18708</v>
      </c>
      <c r="I849" t="s">
        <v>18709</v>
      </c>
      <c r="J849" t="s">
        <v>18710</v>
      </c>
      <c r="K849" t="s">
        <v>18711</v>
      </c>
      <c r="L849" t="s">
        <v>18712</v>
      </c>
      <c r="M849" t="s">
        <v>18713</v>
      </c>
      <c r="N849" t="s">
        <v>18714</v>
      </c>
      <c r="O849" t="s">
        <v>18715</v>
      </c>
      <c r="P849">
        <f>-642.316569154158 -31.9810138195376 -234.603529563823</f>
        <v>-908.90111253751854</v>
      </c>
      <c r="Q849" t="s">
        <v>18716</v>
      </c>
      <c r="R849" t="s">
        <v>18717</v>
      </c>
      <c r="S849" t="s">
        <v>18718</v>
      </c>
      <c r="T849" t="s">
        <v>18719</v>
      </c>
      <c r="U849" t="s">
        <v>18720</v>
      </c>
      <c r="V849" t="s">
        <v>18721</v>
      </c>
      <c r="W849" t="s">
        <v>18722</v>
      </c>
      <c r="X849" t="s">
        <v>18723</v>
      </c>
      <c r="Y849" t="s">
        <v>18724</v>
      </c>
    </row>
    <row r="850" spans="1:25" x14ac:dyDescent="0.3">
      <c r="A850">
        <v>42450</v>
      </c>
      <c r="B850" t="s">
        <v>18725</v>
      </c>
      <c r="C850" t="s">
        <v>18726</v>
      </c>
      <c r="D850" t="s">
        <v>18727</v>
      </c>
      <c r="E850" t="s">
        <v>18728</v>
      </c>
      <c r="F850" t="s">
        <v>18729</v>
      </c>
      <c r="G850" t="s">
        <v>18730</v>
      </c>
      <c r="H850" t="s">
        <v>18731</v>
      </c>
      <c r="I850" t="s">
        <v>18732</v>
      </c>
      <c r="J850" t="s">
        <v>18733</v>
      </c>
      <c r="K850" t="s">
        <v>18734</v>
      </c>
      <c r="L850" t="s">
        <v>18735</v>
      </c>
      <c r="M850" t="s">
        <v>18736</v>
      </c>
      <c r="N850" t="s">
        <v>18737</v>
      </c>
      <c r="O850" t="s">
        <v>18738</v>
      </c>
      <c r="P850">
        <f>-621.529861191865 -38.1550105006188 -236.322030334744</f>
        <v>-896.00690202722785</v>
      </c>
      <c r="Q850" t="s">
        <v>18739</v>
      </c>
      <c r="R850" t="s">
        <v>18740</v>
      </c>
      <c r="S850" t="s">
        <v>18741</v>
      </c>
      <c r="T850" t="s">
        <v>18742</v>
      </c>
      <c r="U850" t="s">
        <v>18743</v>
      </c>
      <c r="V850" t="s">
        <v>18744</v>
      </c>
      <c r="W850" t="s">
        <v>18745</v>
      </c>
      <c r="X850" t="s">
        <v>18746</v>
      </c>
      <c r="Y850" t="s">
        <v>18747</v>
      </c>
    </row>
    <row r="851" spans="1:25" x14ac:dyDescent="0.3">
      <c r="A851">
        <v>42500</v>
      </c>
      <c r="B851" t="s">
        <v>18748</v>
      </c>
      <c r="C851" t="s">
        <v>18749</v>
      </c>
      <c r="D851" t="s">
        <v>18750</v>
      </c>
      <c r="E851" t="s">
        <v>18751</v>
      </c>
      <c r="F851" t="s">
        <v>18752</v>
      </c>
      <c r="G851" t="s">
        <v>18753</v>
      </c>
      <c r="H851" t="s">
        <v>18754</v>
      </c>
      <c r="I851" t="s">
        <v>18755</v>
      </c>
      <c r="J851" t="s">
        <v>18756</v>
      </c>
      <c r="K851" t="s">
        <v>18757</v>
      </c>
      <c r="L851" t="s">
        <v>18758</v>
      </c>
      <c r="M851" t="s">
        <v>18759</v>
      </c>
      <c r="N851" t="s">
        <v>18760</v>
      </c>
      <c r="O851" t="s">
        <v>18761</v>
      </c>
      <c r="P851">
        <f>-610.064457160921 -39.613055040433 -237.693105542787</f>
        <v>-887.3706177441411</v>
      </c>
      <c r="Q851" t="s">
        <v>18762</v>
      </c>
      <c r="R851" t="s">
        <v>18763</v>
      </c>
      <c r="S851" t="s">
        <v>18764</v>
      </c>
      <c r="T851" t="s">
        <v>18765</v>
      </c>
      <c r="U851" t="s">
        <v>18766</v>
      </c>
      <c r="V851" t="s">
        <v>18767</v>
      </c>
      <c r="W851" t="s">
        <v>18768</v>
      </c>
      <c r="X851" t="s">
        <v>18769</v>
      </c>
      <c r="Y851" t="s">
        <v>18770</v>
      </c>
    </row>
    <row r="852" spans="1:25" x14ac:dyDescent="0.3">
      <c r="A852">
        <v>42550</v>
      </c>
      <c r="B852" t="s">
        <v>18771</v>
      </c>
      <c r="C852" t="s">
        <v>18772</v>
      </c>
      <c r="D852" t="s">
        <v>18773</v>
      </c>
      <c r="E852" t="s">
        <v>18774</v>
      </c>
      <c r="F852" t="s">
        <v>18775</v>
      </c>
      <c r="G852" t="s">
        <v>18776</v>
      </c>
      <c r="H852" t="s">
        <v>18777</v>
      </c>
      <c r="I852" t="s">
        <v>18778</v>
      </c>
      <c r="J852" t="s">
        <v>18779</v>
      </c>
      <c r="K852" t="s">
        <v>18780</v>
      </c>
      <c r="L852" t="s">
        <v>18781</v>
      </c>
      <c r="M852" t="s">
        <v>18782</v>
      </c>
      <c r="N852" t="s">
        <v>18783</v>
      </c>
      <c r="O852" t="s">
        <v>18784</v>
      </c>
      <c r="P852">
        <f>-587.483222085093 -39.3391776787573 -241.04779799622</f>
        <v>-867.87019776007025</v>
      </c>
      <c r="Q852" t="s">
        <v>18785</v>
      </c>
      <c r="R852" t="s">
        <v>18786</v>
      </c>
      <c r="S852" t="s">
        <v>18787</v>
      </c>
      <c r="T852" t="s">
        <v>18788</v>
      </c>
      <c r="U852" t="s">
        <v>18789</v>
      </c>
      <c r="V852" t="s">
        <v>18790</v>
      </c>
      <c r="W852" t="s">
        <v>18791</v>
      </c>
      <c r="X852" t="s">
        <v>18792</v>
      </c>
      <c r="Y852" t="s">
        <v>18793</v>
      </c>
    </row>
    <row r="853" spans="1:25" x14ac:dyDescent="0.3">
      <c r="A853">
        <v>42600</v>
      </c>
      <c r="B853" t="s">
        <v>18794</v>
      </c>
      <c r="C853" t="s">
        <v>18795</v>
      </c>
      <c r="D853" t="s">
        <v>18796</v>
      </c>
      <c r="E853" t="s">
        <v>18797</v>
      </c>
      <c r="F853" t="s">
        <v>18798</v>
      </c>
      <c r="G853" t="s">
        <v>18799</v>
      </c>
      <c r="H853" t="s">
        <v>18800</v>
      </c>
      <c r="I853" t="s">
        <v>18801</v>
      </c>
      <c r="J853" t="s">
        <v>18802</v>
      </c>
      <c r="K853" t="s">
        <v>18803</v>
      </c>
      <c r="L853" t="s">
        <v>18804</v>
      </c>
      <c r="M853" t="s">
        <v>18805</v>
      </c>
      <c r="N853" t="s">
        <v>18806</v>
      </c>
      <c r="O853" t="s">
        <v>18807</v>
      </c>
      <c r="P853">
        <f>-576.872380976035 -38.0378322900865 -243.160872014586</f>
        <v>-858.07108528070739</v>
      </c>
      <c r="Q853" t="s">
        <v>18808</v>
      </c>
      <c r="R853" t="s">
        <v>18809</v>
      </c>
      <c r="S853" t="s">
        <v>18810</v>
      </c>
      <c r="T853" t="s">
        <v>18811</v>
      </c>
      <c r="U853" t="s">
        <v>18812</v>
      </c>
      <c r="V853" t="s">
        <v>18813</v>
      </c>
      <c r="W853" t="s">
        <v>18814</v>
      </c>
      <c r="X853" t="s">
        <v>18815</v>
      </c>
      <c r="Y853" t="s">
        <v>18816</v>
      </c>
    </row>
    <row r="854" spans="1:25" x14ac:dyDescent="0.3">
      <c r="A854">
        <v>42650</v>
      </c>
      <c r="B854" t="s">
        <v>18817</v>
      </c>
      <c r="C854" t="s">
        <v>18818</v>
      </c>
      <c r="D854" t="s">
        <v>18819</v>
      </c>
      <c r="E854" t="s">
        <v>18820</v>
      </c>
      <c r="F854" t="s">
        <v>18821</v>
      </c>
      <c r="G854" t="s">
        <v>18822</v>
      </c>
      <c r="H854" t="s">
        <v>18823</v>
      </c>
      <c r="I854" t="s">
        <v>18824</v>
      </c>
      <c r="J854" t="s">
        <v>18825</v>
      </c>
      <c r="K854" t="s">
        <v>18826</v>
      </c>
      <c r="L854" t="s">
        <v>18827</v>
      </c>
      <c r="M854" t="s">
        <v>18828</v>
      </c>
      <c r="N854" t="s">
        <v>18829</v>
      </c>
      <c r="O854" t="s">
        <v>18830</v>
      </c>
      <c r="P854">
        <f>-558.027593001131 -34.1815604366927 -247.8374658055</f>
        <v>-840.04661924332368</v>
      </c>
      <c r="Q854" t="s">
        <v>18831</v>
      </c>
      <c r="R854" t="s">
        <v>18832</v>
      </c>
      <c r="S854" t="s">
        <v>18833</v>
      </c>
      <c r="T854" t="s">
        <v>18834</v>
      </c>
      <c r="U854" t="s">
        <v>18835</v>
      </c>
      <c r="V854" t="s">
        <v>18836</v>
      </c>
      <c r="W854" t="s">
        <v>18837</v>
      </c>
      <c r="X854" t="s">
        <v>18838</v>
      </c>
      <c r="Y854" t="s">
        <v>18839</v>
      </c>
    </row>
    <row r="855" spans="1:25" x14ac:dyDescent="0.3">
      <c r="A855">
        <v>42700</v>
      </c>
      <c r="B855" t="s">
        <v>18840</v>
      </c>
      <c r="C855" t="s">
        <v>18841</v>
      </c>
      <c r="D855" t="s">
        <v>18842</v>
      </c>
      <c r="E855" t="s">
        <v>18843</v>
      </c>
      <c r="F855" t="s">
        <v>18844</v>
      </c>
      <c r="G855" t="s">
        <v>18845</v>
      </c>
      <c r="H855" t="s">
        <v>18846</v>
      </c>
      <c r="I855" t="s">
        <v>18847</v>
      </c>
      <c r="J855" t="s">
        <v>18848</v>
      </c>
      <c r="K855" t="s">
        <v>18849</v>
      </c>
      <c r="L855" t="s">
        <v>18850</v>
      </c>
      <c r="M855" t="s">
        <v>18851</v>
      </c>
      <c r="N855" t="s">
        <v>18852</v>
      </c>
      <c r="O855" t="s">
        <v>18853</v>
      </c>
      <c r="P855">
        <f>-550.019473819654 -32.253126175646 -250.06403932658</f>
        <v>-832.33663932187994</v>
      </c>
      <c r="Q855" t="s">
        <v>18854</v>
      </c>
      <c r="R855" t="s">
        <v>18855</v>
      </c>
      <c r="S855" t="s">
        <v>18856</v>
      </c>
      <c r="T855" t="s">
        <v>18857</v>
      </c>
      <c r="U855" t="s">
        <v>18858</v>
      </c>
      <c r="V855" t="s">
        <v>18859</v>
      </c>
      <c r="W855" t="s">
        <v>18860</v>
      </c>
      <c r="X855" t="s">
        <v>18861</v>
      </c>
      <c r="Y855" t="s">
        <v>18862</v>
      </c>
    </row>
    <row r="856" spans="1:25" x14ac:dyDescent="0.3">
      <c r="A856">
        <v>42750</v>
      </c>
      <c r="B856" t="s">
        <v>18863</v>
      </c>
      <c r="C856" t="s">
        <v>18864</v>
      </c>
      <c r="D856" t="s">
        <v>18865</v>
      </c>
      <c r="E856" t="s">
        <v>18866</v>
      </c>
      <c r="F856" t="s">
        <v>18867</v>
      </c>
      <c r="G856" t="s">
        <v>18868</v>
      </c>
      <c r="H856" t="s">
        <v>18869</v>
      </c>
      <c r="I856" t="s">
        <v>18870</v>
      </c>
      <c r="J856" t="s">
        <v>18871</v>
      </c>
      <c r="K856" t="s">
        <v>18872</v>
      </c>
      <c r="L856" t="s">
        <v>18873</v>
      </c>
      <c r="M856" t="s">
        <v>18874</v>
      </c>
      <c r="N856" t="s">
        <v>18875</v>
      </c>
      <c r="O856" t="s">
        <v>18876</v>
      </c>
      <c r="P856">
        <f>-536.275447231813 -28.416578610555 -254.242170268538</f>
        <v>-818.93419611090599</v>
      </c>
      <c r="Q856" t="s">
        <v>18877</v>
      </c>
      <c r="R856" t="s">
        <v>18878</v>
      </c>
      <c r="S856" t="s">
        <v>18879</v>
      </c>
      <c r="T856" t="s">
        <v>18880</v>
      </c>
      <c r="U856" t="s">
        <v>18881</v>
      </c>
      <c r="V856" t="s">
        <v>18882</v>
      </c>
      <c r="W856" t="s">
        <v>18883</v>
      </c>
      <c r="X856" t="s">
        <v>18884</v>
      </c>
      <c r="Y856" t="s">
        <v>18885</v>
      </c>
    </row>
    <row r="857" spans="1:25" x14ac:dyDescent="0.3">
      <c r="A857">
        <v>42800</v>
      </c>
      <c r="B857" t="s">
        <v>18886</v>
      </c>
      <c r="C857" t="s">
        <v>18887</v>
      </c>
      <c r="D857" t="s">
        <v>18888</v>
      </c>
      <c r="E857" t="s">
        <v>18889</v>
      </c>
      <c r="F857" t="s">
        <v>18890</v>
      </c>
      <c r="G857" t="s">
        <v>18891</v>
      </c>
      <c r="H857" t="s">
        <v>18892</v>
      </c>
      <c r="I857" t="s">
        <v>18893</v>
      </c>
      <c r="J857" t="s">
        <v>18894</v>
      </c>
      <c r="K857" t="s">
        <v>18895</v>
      </c>
      <c r="L857" t="s">
        <v>18896</v>
      </c>
      <c r="M857" t="s">
        <v>18897</v>
      </c>
      <c r="N857" t="s">
        <v>18898</v>
      </c>
      <c r="O857" t="s">
        <v>18899</v>
      </c>
      <c r="P857">
        <f>-525.003162084252 -24.6994072032405 -257.970583785397</f>
        <v>-807.67315307288959</v>
      </c>
      <c r="Q857" t="s">
        <v>18900</v>
      </c>
      <c r="R857" t="s">
        <v>18901</v>
      </c>
      <c r="S857" t="s">
        <v>18902</v>
      </c>
      <c r="T857" t="s">
        <v>18903</v>
      </c>
      <c r="U857" t="s">
        <v>18904</v>
      </c>
      <c r="V857" t="s">
        <v>18905</v>
      </c>
      <c r="W857" t="s">
        <v>18906</v>
      </c>
      <c r="X857" t="s">
        <v>18907</v>
      </c>
      <c r="Y857" t="s">
        <v>18908</v>
      </c>
    </row>
    <row r="858" spans="1:25" x14ac:dyDescent="0.3">
      <c r="A858">
        <v>42850</v>
      </c>
      <c r="B858" t="s">
        <v>18909</v>
      </c>
      <c r="C858" t="s">
        <v>18910</v>
      </c>
      <c r="D858" t="s">
        <v>18911</v>
      </c>
      <c r="E858" t="s">
        <v>18912</v>
      </c>
      <c r="F858" t="s">
        <v>18913</v>
      </c>
      <c r="G858" t="s">
        <v>18914</v>
      </c>
      <c r="H858" t="s">
        <v>18915</v>
      </c>
      <c r="I858" t="s">
        <v>18916</v>
      </c>
      <c r="J858" t="s">
        <v>18917</v>
      </c>
      <c r="K858" t="s">
        <v>18918</v>
      </c>
      <c r="L858" t="s">
        <v>18919</v>
      </c>
      <c r="M858" t="s">
        <v>18920</v>
      </c>
      <c r="N858" t="s">
        <v>18921</v>
      </c>
      <c r="O858" t="s">
        <v>18922</v>
      </c>
      <c r="P858">
        <f>-519.971900855051 -22.7871255280361 -259.769941570765</f>
        <v>-802.52896795385209</v>
      </c>
      <c r="Q858" t="s">
        <v>18923</v>
      </c>
      <c r="R858" t="s">
        <v>18924</v>
      </c>
      <c r="S858" t="s">
        <v>18925</v>
      </c>
      <c r="T858" t="s">
        <v>18926</v>
      </c>
      <c r="U858" t="s">
        <v>18927</v>
      </c>
      <c r="V858" t="s">
        <v>18928</v>
      </c>
      <c r="W858" t="s">
        <v>18929</v>
      </c>
      <c r="X858" t="s">
        <v>18930</v>
      </c>
      <c r="Y858" t="s">
        <v>18931</v>
      </c>
    </row>
    <row r="859" spans="1:25" x14ac:dyDescent="0.3">
      <c r="A859">
        <v>42900</v>
      </c>
      <c r="B859" t="s">
        <v>18932</v>
      </c>
      <c r="C859" t="s">
        <v>18933</v>
      </c>
      <c r="D859" t="s">
        <v>18934</v>
      </c>
      <c r="E859" t="s">
        <v>18935</v>
      </c>
      <c r="F859" t="s">
        <v>18936</v>
      </c>
      <c r="G859" t="s">
        <v>18937</v>
      </c>
      <c r="H859" t="s">
        <v>18938</v>
      </c>
      <c r="I859" t="s">
        <v>18939</v>
      </c>
      <c r="J859" t="s">
        <v>18940</v>
      </c>
      <c r="K859" t="s">
        <v>18941</v>
      </c>
      <c r="L859" t="s">
        <v>18942</v>
      </c>
      <c r="M859" t="s">
        <v>18943</v>
      </c>
      <c r="N859" t="s">
        <v>18944</v>
      </c>
      <c r="O859" t="s">
        <v>18945</v>
      </c>
      <c r="P859">
        <f>-515.497188023322 -21.0259978851884 -261.465278245471</f>
        <v>-797.98846415398134</v>
      </c>
      <c r="Q859" t="s">
        <v>18946</v>
      </c>
      <c r="R859" t="s">
        <v>18947</v>
      </c>
      <c r="S859" t="s">
        <v>18948</v>
      </c>
      <c r="T859" t="s">
        <v>18949</v>
      </c>
      <c r="U859" t="s">
        <v>18950</v>
      </c>
      <c r="V859" t="s">
        <v>18951</v>
      </c>
      <c r="W859" t="s">
        <v>18952</v>
      </c>
      <c r="X859" t="s">
        <v>18953</v>
      </c>
      <c r="Y859" t="s">
        <v>18954</v>
      </c>
    </row>
    <row r="860" spans="1:25" x14ac:dyDescent="0.3">
      <c r="A860">
        <v>42950</v>
      </c>
      <c r="B860" t="s">
        <v>18955</v>
      </c>
      <c r="C860" t="s">
        <v>18956</v>
      </c>
      <c r="D860" t="s">
        <v>18957</v>
      </c>
      <c r="E860" t="s">
        <v>18958</v>
      </c>
      <c r="F860" t="s">
        <v>18959</v>
      </c>
      <c r="G860" t="s">
        <v>18960</v>
      </c>
      <c r="H860" t="s">
        <v>18961</v>
      </c>
      <c r="I860" t="s">
        <v>18962</v>
      </c>
      <c r="J860" t="s">
        <v>18963</v>
      </c>
      <c r="K860" t="s">
        <v>18964</v>
      </c>
      <c r="L860" t="s">
        <v>18965</v>
      </c>
      <c r="M860" t="s">
        <v>18966</v>
      </c>
      <c r="N860" t="s">
        <v>18967</v>
      </c>
      <c r="O860" t="s">
        <v>18968</v>
      </c>
      <c r="P860">
        <f>-507.903225983535 -17.4367747184449 -264.590174903443</f>
        <v>-789.93017560542285</v>
      </c>
      <c r="Q860" t="s">
        <v>18969</v>
      </c>
      <c r="R860" t="s">
        <v>18970</v>
      </c>
      <c r="S860" t="s">
        <v>18971</v>
      </c>
      <c r="T860" t="s">
        <v>18972</v>
      </c>
      <c r="U860" t="s">
        <v>18973</v>
      </c>
      <c r="V860" t="s">
        <v>18974</v>
      </c>
      <c r="W860" t="s">
        <v>18975</v>
      </c>
      <c r="X860" t="s">
        <v>18976</v>
      </c>
      <c r="Y860" t="s">
        <v>18977</v>
      </c>
    </row>
    <row r="861" spans="1:25" x14ac:dyDescent="0.3">
      <c r="A861">
        <v>43000</v>
      </c>
      <c r="B861" t="s">
        <v>18978</v>
      </c>
      <c r="C861" t="s">
        <v>18979</v>
      </c>
      <c r="D861" t="s">
        <v>18980</v>
      </c>
      <c r="E861" t="s">
        <v>18981</v>
      </c>
      <c r="F861" t="s">
        <v>18982</v>
      </c>
      <c r="G861" t="s">
        <v>18983</v>
      </c>
      <c r="H861" t="s">
        <v>18984</v>
      </c>
      <c r="I861" t="s">
        <v>18985</v>
      </c>
      <c r="J861" t="s">
        <v>18986</v>
      </c>
      <c r="K861" t="s">
        <v>18987</v>
      </c>
      <c r="L861" t="s">
        <v>18988</v>
      </c>
      <c r="M861" t="s">
        <v>18989</v>
      </c>
      <c r="N861" t="s">
        <v>18990</v>
      </c>
      <c r="O861" t="s">
        <v>18991</v>
      </c>
      <c r="P861">
        <f>-502.728706857258 -14.0320457862888 -266.912488351243</f>
        <v>-783.67324099478969</v>
      </c>
      <c r="Q861" t="s">
        <v>18992</v>
      </c>
      <c r="R861" t="s">
        <v>18993</v>
      </c>
      <c r="S861" t="s">
        <v>18994</v>
      </c>
      <c r="T861" t="s">
        <v>18995</v>
      </c>
      <c r="U861" t="s">
        <v>18996</v>
      </c>
      <c r="V861" t="s">
        <v>18997</v>
      </c>
      <c r="W861" t="s">
        <v>18998</v>
      </c>
      <c r="X861" t="s">
        <v>18999</v>
      </c>
      <c r="Y861" t="s">
        <v>19000</v>
      </c>
    </row>
    <row r="862" spans="1:25" x14ac:dyDescent="0.3">
      <c r="A862">
        <v>43050</v>
      </c>
      <c r="B862" t="s">
        <v>19001</v>
      </c>
      <c r="C862" t="s">
        <v>19002</v>
      </c>
      <c r="D862" t="s">
        <v>19003</v>
      </c>
      <c r="E862" t="s">
        <v>19004</v>
      </c>
      <c r="F862" t="s">
        <v>19005</v>
      </c>
      <c r="G862" t="s">
        <v>19006</v>
      </c>
      <c r="H862" t="s">
        <v>19007</v>
      </c>
      <c r="I862" t="s">
        <v>19008</v>
      </c>
      <c r="J862" t="s">
        <v>19009</v>
      </c>
      <c r="K862" t="s">
        <v>19010</v>
      </c>
      <c r="L862" t="s">
        <v>19011</v>
      </c>
      <c r="M862" t="s">
        <v>19012</v>
      </c>
      <c r="N862" t="s">
        <v>19013</v>
      </c>
      <c r="O862" t="s">
        <v>19014</v>
      </c>
      <c r="P862">
        <f>-500.910432891297 -12.7486672218624 -267.842828215389</f>
        <v>-781.50192832854839</v>
      </c>
      <c r="Q862" t="s">
        <v>19015</v>
      </c>
      <c r="R862" t="s">
        <v>19016</v>
      </c>
      <c r="S862" t="s">
        <v>19017</v>
      </c>
      <c r="T862" t="s">
        <v>19018</v>
      </c>
      <c r="U862" t="s">
        <v>19019</v>
      </c>
      <c r="V862" t="s">
        <v>19020</v>
      </c>
      <c r="W862" t="s">
        <v>19021</v>
      </c>
      <c r="X862" t="s">
        <v>19022</v>
      </c>
      <c r="Y862" t="s">
        <v>19023</v>
      </c>
    </row>
    <row r="863" spans="1:25" x14ac:dyDescent="0.3">
      <c r="A863">
        <v>43100</v>
      </c>
      <c r="B863" t="s">
        <v>19024</v>
      </c>
      <c r="C863" t="s">
        <v>19025</v>
      </c>
      <c r="D863" t="s">
        <v>19026</v>
      </c>
      <c r="E863" t="s">
        <v>19027</v>
      </c>
      <c r="F863" t="s">
        <v>19028</v>
      </c>
      <c r="G863" t="s">
        <v>19029</v>
      </c>
      <c r="H863" t="s">
        <v>19030</v>
      </c>
      <c r="I863" t="s">
        <v>19031</v>
      </c>
      <c r="J863" t="s">
        <v>19032</v>
      </c>
      <c r="K863" t="s">
        <v>19033</v>
      </c>
      <c r="L863" t="s">
        <v>19034</v>
      </c>
      <c r="M863" t="s">
        <v>19035</v>
      </c>
      <c r="N863" t="s">
        <v>19036</v>
      </c>
      <c r="O863" t="s">
        <v>19037</v>
      </c>
      <c r="P863">
        <f>-499.852521809704 -11.6801330551252 -268.565291240547</f>
        <v>-780.0979461053762</v>
      </c>
      <c r="Q863" t="s">
        <v>19038</v>
      </c>
      <c r="R863" t="s">
        <v>19039</v>
      </c>
      <c r="S863" t="s">
        <v>19040</v>
      </c>
      <c r="T863" t="s">
        <v>19041</v>
      </c>
      <c r="U863" t="s">
        <v>19042</v>
      </c>
      <c r="V863" t="s">
        <v>19043</v>
      </c>
      <c r="W863" t="s">
        <v>19044</v>
      </c>
      <c r="X863" t="s">
        <v>19045</v>
      </c>
      <c r="Y863" t="s">
        <v>19046</v>
      </c>
    </row>
    <row r="864" spans="1:25" x14ac:dyDescent="0.3">
      <c r="A864">
        <v>43150</v>
      </c>
      <c r="B864" t="s">
        <v>19047</v>
      </c>
      <c r="C864" t="s">
        <v>19048</v>
      </c>
      <c r="D864" t="s">
        <v>19049</v>
      </c>
      <c r="E864" t="s">
        <v>19050</v>
      </c>
      <c r="F864" t="s">
        <v>19051</v>
      </c>
      <c r="G864" t="s">
        <v>19052</v>
      </c>
      <c r="H864" t="s">
        <v>19053</v>
      </c>
      <c r="I864" t="s">
        <v>19054</v>
      </c>
      <c r="J864" t="s">
        <v>19055</v>
      </c>
      <c r="K864" t="s">
        <v>19056</v>
      </c>
      <c r="L864" t="s">
        <v>19057</v>
      </c>
      <c r="M864" t="s">
        <v>19058</v>
      </c>
      <c r="N864" t="s">
        <v>19059</v>
      </c>
      <c r="O864" t="s">
        <v>19060</v>
      </c>
      <c r="P864">
        <f>-498.923179454838 -10.3530785509849 -269.473088908124</f>
        <v>-778.74934691394697</v>
      </c>
      <c r="Q864" t="s">
        <v>19061</v>
      </c>
      <c r="R864" t="s">
        <v>19062</v>
      </c>
      <c r="S864" t="s">
        <v>19063</v>
      </c>
      <c r="T864" t="s">
        <v>19064</v>
      </c>
      <c r="U864" t="s">
        <v>19065</v>
      </c>
      <c r="V864" t="s">
        <v>19066</v>
      </c>
      <c r="W864" t="s">
        <v>19067</v>
      </c>
      <c r="X864" t="s">
        <v>19068</v>
      </c>
      <c r="Y864" t="s">
        <v>19069</v>
      </c>
    </row>
    <row r="865" spans="1:25" x14ac:dyDescent="0.3">
      <c r="A865">
        <v>43200</v>
      </c>
      <c r="B865" t="s">
        <v>19070</v>
      </c>
      <c r="C865" t="s">
        <v>19071</v>
      </c>
      <c r="D865" t="s">
        <v>19072</v>
      </c>
      <c r="E865" t="s">
        <v>19073</v>
      </c>
      <c r="F865" t="s">
        <v>19074</v>
      </c>
      <c r="G865" t="s">
        <v>19075</v>
      </c>
      <c r="H865" t="s">
        <v>19076</v>
      </c>
      <c r="I865" t="s">
        <v>19077</v>
      </c>
      <c r="J865" t="s">
        <v>19078</v>
      </c>
      <c r="K865" t="s">
        <v>19079</v>
      </c>
      <c r="L865" t="s">
        <v>19080</v>
      </c>
      <c r="M865" t="s">
        <v>19081</v>
      </c>
      <c r="N865" t="s">
        <v>19082</v>
      </c>
      <c r="O865" t="s">
        <v>19083</v>
      </c>
      <c r="P865">
        <f>-499.128078109777 -10.0250324608799 -269.718422068975</f>
        <v>-778.87153263963182</v>
      </c>
      <c r="Q865" t="s">
        <v>19084</v>
      </c>
      <c r="R865" t="s">
        <v>19085</v>
      </c>
      <c r="S865" t="s">
        <v>19086</v>
      </c>
      <c r="T865" t="s">
        <v>19087</v>
      </c>
      <c r="U865" t="s">
        <v>19088</v>
      </c>
      <c r="V865" t="s">
        <v>19089</v>
      </c>
      <c r="W865" t="s">
        <v>19090</v>
      </c>
      <c r="X865" t="s">
        <v>19091</v>
      </c>
      <c r="Y865" t="s">
        <v>19092</v>
      </c>
    </row>
    <row r="866" spans="1:25" x14ac:dyDescent="0.3">
      <c r="A866">
        <v>43250</v>
      </c>
      <c r="B866" t="s">
        <v>19093</v>
      </c>
      <c r="C866" t="s">
        <v>19094</v>
      </c>
      <c r="D866" t="s">
        <v>19095</v>
      </c>
      <c r="E866" t="s">
        <v>19096</v>
      </c>
      <c r="F866" t="s">
        <v>19097</v>
      </c>
      <c r="G866" t="s">
        <v>19098</v>
      </c>
      <c r="H866" t="s">
        <v>19099</v>
      </c>
      <c r="I866" t="s">
        <v>19100</v>
      </c>
      <c r="J866" t="s">
        <v>19101</v>
      </c>
      <c r="K866" t="s">
        <v>19102</v>
      </c>
      <c r="L866" t="s">
        <v>19103</v>
      </c>
      <c r="M866" t="s">
        <v>19104</v>
      </c>
      <c r="N866" t="s">
        <v>19105</v>
      </c>
      <c r="O866" t="s">
        <v>19106</v>
      </c>
      <c r="P866">
        <f>-499.526572102599 -9.21621777828159 -270.032872259111</f>
        <v>-778.7756621399916</v>
      </c>
      <c r="Q866" t="s">
        <v>19107</v>
      </c>
      <c r="R866" t="s">
        <v>19108</v>
      </c>
      <c r="S866" t="s">
        <v>19109</v>
      </c>
      <c r="T866" t="s">
        <v>19110</v>
      </c>
      <c r="U866" t="s">
        <v>19111</v>
      </c>
      <c r="V866" t="s">
        <v>19112</v>
      </c>
      <c r="W866" t="s">
        <v>19113</v>
      </c>
      <c r="X866" t="s">
        <v>19114</v>
      </c>
      <c r="Y866" t="s">
        <v>19115</v>
      </c>
    </row>
    <row r="867" spans="1:25" x14ac:dyDescent="0.3">
      <c r="A867">
        <v>43300</v>
      </c>
      <c r="B867" t="s">
        <v>19116</v>
      </c>
      <c r="C867" t="s">
        <v>19117</v>
      </c>
      <c r="D867" t="s">
        <v>19118</v>
      </c>
      <c r="E867" t="s">
        <v>19119</v>
      </c>
      <c r="F867" t="s">
        <v>19120</v>
      </c>
      <c r="G867" t="s">
        <v>19121</v>
      </c>
      <c r="H867" t="s">
        <v>19122</v>
      </c>
      <c r="I867" t="s">
        <v>19123</v>
      </c>
      <c r="J867" t="s">
        <v>19124</v>
      </c>
      <c r="K867" t="s">
        <v>19125</v>
      </c>
      <c r="L867" t="s">
        <v>19126</v>
      </c>
      <c r="M867" t="s">
        <v>19127</v>
      </c>
      <c r="N867" t="s">
        <v>19128</v>
      </c>
      <c r="O867" t="s">
        <v>19129</v>
      </c>
      <c r="P867">
        <f>-500.315712296305 -8.85971043005111 -270.070326390159</f>
        <v>-779.24574911651507</v>
      </c>
      <c r="Q867" t="s">
        <v>19130</v>
      </c>
      <c r="R867" t="s">
        <v>19131</v>
      </c>
      <c r="S867" t="s">
        <v>19132</v>
      </c>
      <c r="T867" t="s">
        <v>19133</v>
      </c>
      <c r="U867" t="s">
        <v>19134</v>
      </c>
      <c r="V867" t="s">
        <v>19135</v>
      </c>
      <c r="W867" t="s">
        <v>19136</v>
      </c>
      <c r="X867" t="s">
        <v>19137</v>
      </c>
      <c r="Y867" t="s">
        <v>19138</v>
      </c>
    </row>
    <row r="868" spans="1:25" x14ac:dyDescent="0.3">
      <c r="A868">
        <v>43350</v>
      </c>
      <c r="B868" t="s">
        <v>19139</v>
      </c>
      <c r="C868" t="s">
        <v>19140</v>
      </c>
      <c r="D868" t="s">
        <v>19141</v>
      </c>
      <c r="E868" t="s">
        <v>19142</v>
      </c>
      <c r="F868" t="s">
        <v>19143</v>
      </c>
      <c r="G868" t="s">
        <v>19144</v>
      </c>
      <c r="H868" t="s">
        <v>19145</v>
      </c>
      <c r="I868" t="s">
        <v>19146</v>
      </c>
      <c r="J868" t="s">
        <v>19147</v>
      </c>
      <c r="K868" t="s">
        <v>19148</v>
      </c>
      <c r="L868" t="s">
        <v>19149</v>
      </c>
      <c r="M868" t="s">
        <v>19150</v>
      </c>
      <c r="N868" t="s">
        <v>19151</v>
      </c>
      <c r="O868" t="s">
        <v>19152</v>
      </c>
      <c r="P868">
        <f>-500.956169926369 -8.68849201734497 -269.954137743111</f>
        <v>-779.59879968682503</v>
      </c>
      <c r="Q868" t="s">
        <v>19153</v>
      </c>
      <c r="R868" t="s">
        <v>19154</v>
      </c>
      <c r="S868" t="s">
        <v>19155</v>
      </c>
      <c r="T868" t="s">
        <v>19156</v>
      </c>
      <c r="U868" t="s">
        <v>19157</v>
      </c>
      <c r="V868" t="s">
        <v>19158</v>
      </c>
      <c r="W868" t="s">
        <v>19159</v>
      </c>
      <c r="X868" t="s">
        <v>19160</v>
      </c>
      <c r="Y868" t="s">
        <v>19161</v>
      </c>
    </row>
    <row r="869" spans="1:25" x14ac:dyDescent="0.3">
      <c r="A869">
        <v>43400</v>
      </c>
      <c r="B869" t="s">
        <v>19162</v>
      </c>
      <c r="C869" t="s">
        <v>19163</v>
      </c>
      <c r="D869" t="s">
        <v>19164</v>
      </c>
      <c r="E869" t="s">
        <v>19165</v>
      </c>
      <c r="F869" t="s">
        <v>19166</v>
      </c>
      <c r="G869" t="s">
        <v>19167</v>
      </c>
      <c r="H869" t="s">
        <v>19168</v>
      </c>
      <c r="I869" t="s">
        <v>19169</v>
      </c>
      <c r="J869" t="s">
        <v>19170</v>
      </c>
      <c r="K869" t="s">
        <v>19171</v>
      </c>
      <c r="L869" t="s">
        <v>19172</v>
      </c>
      <c r="M869" t="s">
        <v>19173</v>
      </c>
      <c r="N869" t="s">
        <v>19174</v>
      </c>
      <c r="O869" t="s">
        <v>19175</v>
      </c>
      <c r="P869">
        <f>-502.599265742911 -8.46901874823311 -269.492897028937</f>
        <v>-780.56118152008116</v>
      </c>
      <c r="Q869" t="s">
        <v>19176</v>
      </c>
      <c r="R869" t="s">
        <v>19177</v>
      </c>
      <c r="S869" t="s">
        <v>19178</v>
      </c>
      <c r="T869" t="s">
        <v>19179</v>
      </c>
      <c r="U869" t="s">
        <v>19180</v>
      </c>
      <c r="V869" t="s">
        <v>19181</v>
      </c>
      <c r="W869" t="s">
        <v>19182</v>
      </c>
      <c r="X869" t="s">
        <v>19183</v>
      </c>
      <c r="Y869" t="s">
        <v>19184</v>
      </c>
    </row>
    <row r="870" spans="1:25" x14ac:dyDescent="0.3">
      <c r="A870">
        <v>43450</v>
      </c>
      <c r="B870" t="s">
        <v>19185</v>
      </c>
      <c r="C870" t="s">
        <v>19186</v>
      </c>
      <c r="D870" t="s">
        <v>19187</v>
      </c>
      <c r="E870" t="s">
        <v>19188</v>
      </c>
      <c r="F870" t="s">
        <v>19189</v>
      </c>
      <c r="G870" t="s">
        <v>19190</v>
      </c>
      <c r="H870" t="s">
        <v>19191</v>
      </c>
      <c r="I870" t="s">
        <v>19192</v>
      </c>
      <c r="J870" t="s">
        <v>19193</v>
      </c>
      <c r="K870" t="s">
        <v>19194</v>
      </c>
      <c r="L870" t="s">
        <v>19195</v>
      </c>
      <c r="M870" t="s">
        <v>19196</v>
      </c>
      <c r="N870" t="s">
        <v>19197</v>
      </c>
      <c r="O870" t="s">
        <v>19198</v>
      </c>
      <c r="P870">
        <f>-503.508898206832 -8.5172691712803 -269.103287514388</f>
        <v>-781.12945489250023</v>
      </c>
      <c r="Q870" t="s">
        <v>19199</v>
      </c>
      <c r="R870" t="s">
        <v>19200</v>
      </c>
      <c r="S870" t="s">
        <v>19201</v>
      </c>
      <c r="T870" t="s">
        <v>19202</v>
      </c>
      <c r="U870" t="s">
        <v>19203</v>
      </c>
      <c r="V870" t="s">
        <v>19204</v>
      </c>
      <c r="W870" t="s">
        <v>19205</v>
      </c>
      <c r="X870" t="s">
        <v>19206</v>
      </c>
      <c r="Y870" t="s">
        <v>19207</v>
      </c>
    </row>
    <row r="871" spans="1:25" x14ac:dyDescent="0.3">
      <c r="A871">
        <v>43500</v>
      </c>
      <c r="B871" t="s">
        <v>19208</v>
      </c>
      <c r="C871" t="s">
        <v>19209</v>
      </c>
      <c r="D871" t="s">
        <v>19210</v>
      </c>
      <c r="E871" t="s">
        <v>19211</v>
      </c>
      <c r="F871" t="s">
        <v>19212</v>
      </c>
      <c r="G871" t="s">
        <v>19213</v>
      </c>
      <c r="H871" t="s">
        <v>19214</v>
      </c>
      <c r="I871" t="s">
        <v>19215</v>
      </c>
      <c r="J871" t="s">
        <v>19216</v>
      </c>
      <c r="K871" t="s">
        <v>19217</v>
      </c>
      <c r="L871" t="s">
        <v>19218</v>
      </c>
      <c r="M871" t="s">
        <v>19219</v>
      </c>
      <c r="N871" t="s">
        <v>19220</v>
      </c>
      <c r="O871" t="s">
        <v>19221</v>
      </c>
      <c r="P871">
        <f>-504.633089729189 -8.62927841098485 -268.545055687751</f>
        <v>-781.80742382792482</v>
      </c>
      <c r="Q871" t="s">
        <v>19222</v>
      </c>
      <c r="R871" t="s">
        <v>19223</v>
      </c>
      <c r="S871" t="s">
        <v>19224</v>
      </c>
      <c r="T871" t="s">
        <v>19225</v>
      </c>
      <c r="U871" t="s">
        <v>19226</v>
      </c>
      <c r="V871" t="s">
        <v>19227</v>
      </c>
      <c r="W871" t="s">
        <v>19228</v>
      </c>
      <c r="X871" t="s">
        <v>19229</v>
      </c>
      <c r="Y871" t="s">
        <v>19230</v>
      </c>
    </row>
    <row r="872" spans="1:25" x14ac:dyDescent="0.3">
      <c r="A872">
        <v>43550</v>
      </c>
      <c r="B872" t="s">
        <v>19231</v>
      </c>
      <c r="C872" t="s">
        <v>19232</v>
      </c>
      <c r="D872" t="s">
        <v>19233</v>
      </c>
      <c r="E872" t="s">
        <v>19234</v>
      </c>
      <c r="F872" t="s">
        <v>19235</v>
      </c>
      <c r="G872" t="s">
        <v>19236</v>
      </c>
      <c r="H872" t="s">
        <v>19237</v>
      </c>
      <c r="I872" t="s">
        <v>19238</v>
      </c>
      <c r="J872" t="s">
        <v>19239</v>
      </c>
      <c r="K872" t="s">
        <v>19240</v>
      </c>
      <c r="L872" t="s">
        <v>19241</v>
      </c>
      <c r="M872" t="s">
        <v>19242</v>
      </c>
      <c r="N872" t="s">
        <v>19243</v>
      </c>
      <c r="O872" t="s">
        <v>19244</v>
      </c>
      <c r="P872">
        <f>-507.239496940272 -8.89173715510037 -267.049577343741</f>
        <v>-783.18081143911331</v>
      </c>
      <c r="Q872" t="s">
        <v>19245</v>
      </c>
      <c r="R872" t="s">
        <v>19246</v>
      </c>
      <c r="S872" t="s">
        <v>19247</v>
      </c>
      <c r="T872" t="s">
        <v>19248</v>
      </c>
      <c r="U872" t="s">
        <v>19249</v>
      </c>
      <c r="V872" t="s">
        <v>19250</v>
      </c>
      <c r="W872" t="s">
        <v>19251</v>
      </c>
      <c r="X872" t="s">
        <v>19252</v>
      </c>
      <c r="Y872" t="s">
        <v>19253</v>
      </c>
    </row>
    <row r="873" spans="1:25" x14ac:dyDescent="0.3">
      <c r="A873">
        <v>43600</v>
      </c>
      <c r="B873" t="s">
        <v>19254</v>
      </c>
      <c r="C873" t="s">
        <v>19255</v>
      </c>
      <c r="D873" t="s">
        <v>19256</v>
      </c>
      <c r="E873" t="s">
        <v>19257</v>
      </c>
      <c r="F873" t="s">
        <v>19258</v>
      </c>
      <c r="G873" t="s">
        <v>19259</v>
      </c>
      <c r="H873" t="s">
        <v>19260</v>
      </c>
      <c r="I873" t="s">
        <v>19261</v>
      </c>
      <c r="J873" t="s">
        <v>19262</v>
      </c>
      <c r="K873" t="s">
        <v>19263</v>
      </c>
      <c r="L873" t="s">
        <v>19264</v>
      </c>
      <c r="M873" t="s">
        <v>19265</v>
      </c>
      <c r="N873" t="s">
        <v>19266</v>
      </c>
      <c r="O873" t="s">
        <v>19267</v>
      </c>
      <c r="P873">
        <f>-508.751980873628 -9.13813260772417 -266.105754216556</f>
        <v>-783.99586769790812</v>
      </c>
      <c r="Q873" t="s">
        <v>19268</v>
      </c>
      <c r="R873" t="s">
        <v>19269</v>
      </c>
      <c r="S873" t="s">
        <v>19270</v>
      </c>
      <c r="T873" t="s">
        <v>19271</v>
      </c>
      <c r="U873" t="s">
        <v>19272</v>
      </c>
      <c r="V873" t="s">
        <v>19273</v>
      </c>
      <c r="W873" t="s">
        <v>19274</v>
      </c>
      <c r="X873" t="s">
        <v>19275</v>
      </c>
      <c r="Y873" t="s">
        <v>19276</v>
      </c>
    </row>
    <row r="874" spans="1:25" x14ac:dyDescent="0.3">
      <c r="A874">
        <v>43650</v>
      </c>
      <c r="B874" t="s">
        <v>19277</v>
      </c>
      <c r="C874" t="s">
        <v>19278</v>
      </c>
      <c r="D874" t="s">
        <v>19279</v>
      </c>
      <c r="E874" t="s">
        <v>19280</v>
      </c>
      <c r="F874" t="s">
        <v>19281</v>
      </c>
      <c r="G874" t="s">
        <v>19282</v>
      </c>
      <c r="H874" t="s">
        <v>19283</v>
      </c>
      <c r="I874" t="s">
        <v>19284</v>
      </c>
      <c r="J874" t="s">
        <v>19285</v>
      </c>
      <c r="K874" t="s">
        <v>19286</v>
      </c>
      <c r="L874" t="s">
        <v>19287</v>
      </c>
      <c r="M874" t="s">
        <v>19288</v>
      </c>
      <c r="N874" t="s">
        <v>19289</v>
      </c>
      <c r="O874" t="s">
        <v>19290</v>
      </c>
      <c r="P874">
        <f>-511.76927204266 -9.25592821244595 -264.007482400126</f>
        <v>-785.03268265523184</v>
      </c>
      <c r="Q874" t="s">
        <v>19291</v>
      </c>
      <c r="R874" t="s">
        <v>19292</v>
      </c>
      <c r="S874" t="s">
        <v>19293</v>
      </c>
      <c r="T874" t="s">
        <v>19294</v>
      </c>
      <c r="U874" t="s">
        <v>19295</v>
      </c>
      <c r="V874" t="s">
        <v>19296</v>
      </c>
      <c r="W874" t="s">
        <v>19297</v>
      </c>
      <c r="X874" t="s">
        <v>19298</v>
      </c>
      <c r="Y874" t="s">
        <v>19299</v>
      </c>
    </row>
    <row r="875" spans="1:25" x14ac:dyDescent="0.3">
      <c r="A875">
        <v>43700</v>
      </c>
      <c r="B875" t="s">
        <v>19300</v>
      </c>
      <c r="C875" t="s">
        <v>19301</v>
      </c>
      <c r="D875" t="s">
        <v>19302</v>
      </c>
      <c r="E875" t="s">
        <v>19303</v>
      </c>
      <c r="F875" t="s">
        <v>19304</v>
      </c>
      <c r="G875" t="s">
        <v>19305</v>
      </c>
      <c r="H875" t="s">
        <v>19306</v>
      </c>
      <c r="I875" t="s">
        <v>19307</v>
      </c>
      <c r="J875" t="s">
        <v>19308</v>
      </c>
      <c r="K875" t="s">
        <v>19309</v>
      </c>
      <c r="L875" t="s">
        <v>19310</v>
      </c>
      <c r="M875" t="s">
        <v>19311</v>
      </c>
      <c r="N875" t="s">
        <v>19312</v>
      </c>
      <c r="O875" t="s">
        <v>19313</v>
      </c>
      <c r="P875">
        <f>-513.335311012335 -9.49339605044179 -262.998105123902</f>
        <v>-785.82681218667881</v>
      </c>
      <c r="Q875" t="s">
        <v>19314</v>
      </c>
      <c r="R875" t="s">
        <v>19315</v>
      </c>
      <c r="S875" t="s">
        <v>19316</v>
      </c>
      <c r="T875" t="s">
        <v>19317</v>
      </c>
      <c r="U875" t="s">
        <v>19318</v>
      </c>
      <c r="V875" t="s">
        <v>19319</v>
      </c>
      <c r="W875" t="s">
        <v>19320</v>
      </c>
      <c r="X875" t="s">
        <v>19321</v>
      </c>
      <c r="Y875" t="s">
        <v>19322</v>
      </c>
    </row>
    <row r="876" spans="1:25" x14ac:dyDescent="0.3">
      <c r="A876">
        <v>43750</v>
      </c>
      <c r="B876" t="s">
        <v>19323</v>
      </c>
      <c r="C876" t="s">
        <v>19324</v>
      </c>
      <c r="D876" t="s">
        <v>19325</v>
      </c>
      <c r="E876" t="s">
        <v>19326</v>
      </c>
      <c r="F876" t="s">
        <v>19327</v>
      </c>
      <c r="G876" t="s">
        <v>19328</v>
      </c>
      <c r="H876" t="s">
        <v>19329</v>
      </c>
      <c r="I876" t="s">
        <v>19330</v>
      </c>
      <c r="J876" t="s">
        <v>19331</v>
      </c>
      <c r="K876" t="s">
        <v>19332</v>
      </c>
      <c r="L876" t="s">
        <v>19333</v>
      </c>
      <c r="M876" t="s">
        <v>19334</v>
      </c>
      <c r="N876" t="s">
        <v>19335</v>
      </c>
      <c r="O876" t="s">
        <v>19336</v>
      </c>
      <c r="P876">
        <f>-516.330976984066 -10.2610574160447 -261.029508962282</f>
        <v>-787.62154336239269</v>
      </c>
      <c r="Q876" t="s">
        <v>19337</v>
      </c>
      <c r="R876" t="s">
        <v>19338</v>
      </c>
      <c r="S876" t="s">
        <v>19339</v>
      </c>
      <c r="T876" t="s">
        <v>19340</v>
      </c>
      <c r="U876" t="s">
        <v>19341</v>
      </c>
      <c r="V876" t="s">
        <v>19342</v>
      </c>
      <c r="W876" t="s">
        <v>19343</v>
      </c>
      <c r="X876" t="s">
        <v>19344</v>
      </c>
      <c r="Y876" t="s">
        <v>19345</v>
      </c>
    </row>
    <row r="877" spans="1:25" x14ac:dyDescent="0.3">
      <c r="A877">
        <v>43800</v>
      </c>
      <c r="B877" t="s">
        <v>19346</v>
      </c>
      <c r="C877" t="s">
        <v>19347</v>
      </c>
      <c r="D877" t="s">
        <v>19348</v>
      </c>
      <c r="E877" t="s">
        <v>19349</v>
      </c>
      <c r="F877" t="s">
        <v>19350</v>
      </c>
      <c r="G877" t="s">
        <v>19351</v>
      </c>
      <c r="H877" t="s">
        <v>19352</v>
      </c>
      <c r="I877" t="s">
        <v>19353</v>
      </c>
      <c r="J877" t="s">
        <v>19354</v>
      </c>
      <c r="K877" t="s">
        <v>19355</v>
      </c>
      <c r="L877" t="s">
        <v>19356</v>
      </c>
      <c r="M877" t="s">
        <v>19357</v>
      </c>
      <c r="N877" t="s">
        <v>19358</v>
      </c>
      <c r="O877" t="s">
        <v>19359</v>
      </c>
      <c r="P877">
        <f>-518.776593041173 -11.5329156644145 -259.152495892935</f>
        <v>-789.46200459852253</v>
      </c>
      <c r="Q877" t="s">
        <v>19360</v>
      </c>
      <c r="R877" t="s">
        <v>19361</v>
      </c>
      <c r="S877" t="s">
        <v>19362</v>
      </c>
      <c r="T877" t="s">
        <v>19363</v>
      </c>
      <c r="U877" t="s">
        <v>19364</v>
      </c>
      <c r="V877" t="s">
        <v>19365</v>
      </c>
      <c r="W877" t="s">
        <v>19366</v>
      </c>
      <c r="X877" t="s">
        <v>19367</v>
      </c>
      <c r="Y877" t="s">
        <v>19368</v>
      </c>
    </row>
    <row r="878" spans="1:25" x14ac:dyDescent="0.3">
      <c r="A878">
        <v>43850</v>
      </c>
      <c r="B878" t="s">
        <v>19369</v>
      </c>
      <c r="C878" t="s">
        <v>19370</v>
      </c>
      <c r="D878" t="s">
        <v>19371</v>
      </c>
      <c r="E878" t="s">
        <v>19372</v>
      </c>
      <c r="F878" t="s">
        <v>19373</v>
      </c>
      <c r="G878" t="s">
        <v>19374</v>
      </c>
      <c r="H878" t="s">
        <v>19375</v>
      </c>
      <c r="I878" t="s">
        <v>19376</v>
      </c>
      <c r="J878" t="s">
        <v>19377</v>
      </c>
      <c r="K878" t="s">
        <v>19378</v>
      </c>
      <c r="L878" t="s">
        <v>19379</v>
      </c>
      <c r="M878" t="s">
        <v>19380</v>
      </c>
      <c r="N878" t="s">
        <v>19381</v>
      </c>
      <c r="O878" t="s">
        <v>19382</v>
      </c>
      <c r="P878">
        <f>-520.057155812724 -11.9387065797941 -258.15607123215</f>
        <v>-790.15193362466812</v>
      </c>
      <c r="Q878" t="s">
        <v>19383</v>
      </c>
      <c r="R878" t="s">
        <v>19384</v>
      </c>
      <c r="S878" t="s">
        <v>19385</v>
      </c>
      <c r="T878" t="s">
        <v>19386</v>
      </c>
      <c r="U878" t="s">
        <v>19387</v>
      </c>
      <c r="V878" t="s">
        <v>19388</v>
      </c>
      <c r="W878" t="s">
        <v>19389</v>
      </c>
      <c r="X878" t="s">
        <v>19390</v>
      </c>
      <c r="Y878" t="s">
        <v>19391</v>
      </c>
    </row>
    <row r="879" spans="1:25" x14ac:dyDescent="0.3">
      <c r="A879">
        <v>43900</v>
      </c>
      <c r="B879" t="s">
        <v>19392</v>
      </c>
      <c r="C879" t="s">
        <v>19393</v>
      </c>
      <c r="D879" t="s">
        <v>19394</v>
      </c>
      <c r="E879" t="s">
        <v>19395</v>
      </c>
      <c r="F879" t="s">
        <v>19396</v>
      </c>
      <c r="G879" t="s">
        <v>19397</v>
      </c>
      <c r="H879" t="s">
        <v>19398</v>
      </c>
      <c r="I879" t="s">
        <v>19399</v>
      </c>
      <c r="J879" t="s">
        <v>19400</v>
      </c>
      <c r="K879" t="s">
        <v>19401</v>
      </c>
      <c r="L879" t="s">
        <v>19402</v>
      </c>
      <c r="M879" t="s">
        <v>19403</v>
      </c>
      <c r="N879" t="s">
        <v>19404</v>
      </c>
      <c r="O879" t="s">
        <v>19405</v>
      </c>
      <c r="P879">
        <f>-522.072287933382 -12.4778076588398 -256.527027396621</f>
        <v>-791.0771229888428</v>
      </c>
      <c r="Q879" t="s">
        <v>19406</v>
      </c>
      <c r="R879" t="s">
        <v>19407</v>
      </c>
      <c r="S879" t="s">
        <v>19408</v>
      </c>
      <c r="T879" t="s">
        <v>19409</v>
      </c>
      <c r="U879" t="s">
        <v>19410</v>
      </c>
      <c r="V879" t="s">
        <v>19411</v>
      </c>
      <c r="W879" t="s">
        <v>19412</v>
      </c>
      <c r="X879" t="s">
        <v>19413</v>
      </c>
      <c r="Y879" t="s">
        <v>19414</v>
      </c>
    </row>
    <row r="880" spans="1:25" x14ac:dyDescent="0.3">
      <c r="A880">
        <v>43950</v>
      </c>
      <c r="B880" t="s">
        <v>19415</v>
      </c>
      <c r="C880" t="s">
        <v>19416</v>
      </c>
      <c r="D880" t="s">
        <v>19417</v>
      </c>
      <c r="E880" t="s">
        <v>19418</v>
      </c>
      <c r="F880" t="s">
        <v>19419</v>
      </c>
      <c r="G880" t="s">
        <v>19420</v>
      </c>
      <c r="H880" t="s">
        <v>19421</v>
      </c>
      <c r="I880" t="s">
        <v>19422</v>
      </c>
      <c r="J880" t="s">
        <v>19423</v>
      </c>
      <c r="K880" t="s">
        <v>19424</v>
      </c>
      <c r="L880" t="s">
        <v>19425</v>
      </c>
      <c r="M880" t="s">
        <v>19426</v>
      </c>
      <c r="N880" t="s">
        <v>19427</v>
      </c>
      <c r="O880" t="s">
        <v>19428</v>
      </c>
      <c r="P880">
        <f>-523.045407708204 -12.8721068932248 -255.813723534216</f>
        <v>-791.73123813564484</v>
      </c>
      <c r="Q880" t="s">
        <v>19429</v>
      </c>
      <c r="R880" t="s">
        <v>19430</v>
      </c>
      <c r="S880" t="s">
        <v>19431</v>
      </c>
      <c r="T880" t="s">
        <v>19432</v>
      </c>
      <c r="U880" t="s">
        <v>19433</v>
      </c>
      <c r="V880" t="s">
        <v>19434</v>
      </c>
      <c r="W880" t="s">
        <v>19435</v>
      </c>
      <c r="X880" t="s">
        <v>19436</v>
      </c>
      <c r="Y880" t="s">
        <v>19437</v>
      </c>
    </row>
    <row r="881" spans="1:25" x14ac:dyDescent="0.3">
      <c r="A881">
        <v>44000</v>
      </c>
      <c r="B881" t="s">
        <v>19438</v>
      </c>
      <c r="C881" t="s">
        <v>19439</v>
      </c>
      <c r="D881" t="s">
        <v>19440</v>
      </c>
      <c r="E881" t="s">
        <v>19441</v>
      </c>
      <c r="F881" t="s">
        <v>19442</v>
      </c>
      <c r="G881" t="s">
        <v>19443</v>
      </c>
      <c r="H881" t="s">
        <v>19444</v>
      </c>
      <c r="I881" t="s">
        <v>19445</v>
      </c>
      <c r="J881" t="s">
        <v>19446</v>
      </c>
      <c r="K881" t="s">
        <v>19447</v>
      </c>
      <c r="L881" t="s">
        <v>19448</v>
      </c>
      <c r="M881" t="s">
        <v>19449</v>
      </c>
      <c r="N881" t="s">
        <v>19450</v>
      </c>
      <c r="O881" t="s">
        <v>19451</v>
      </c>
      <c r="P881">
        <f>-523.726931171684 -12.8506250991441 -255.139452618743</f>
        <v>-791.71700888957105</v>
      </c>
      <c r="Q881" t="s">
        <v>19452</v>
      </c>
      <c r="R881" t="s">
        <v>19453</v>
      </c>
      <c r="S881" t="s">
        <v>19454</v>
      </c>
      <c r="T881" t="s">
        <v>19455</v>
      </c>
      <c r="U881" t="s">
        <v>19456</v>
      </c>
      <c r="V881" t="s">
        <v>19457</v>
      </c>
      <c r="W881" t="s">
        <v>19458</v>
      </c>
      <c r="X881" t="s">
        <v>19459</v>
      </c>
      <c r="Y881" t="s">
        <v>19460</v>
      </c>
    </row>
    <row r="882" spans="1:25" x14ac:dyDescent="0.3">
      <c r="A882">
        <v>44050</v>
      </c>
      <c r="B882" t="s">
        <v>19461</v>
      </c>
      <c r="C882" t="s">
        <v>19462</v>
      </c>
      <c r="D882" t="s">
        <v>19463</v>
      </c>
      <c r="E882" t="s">
        <v>19464</v>
      </c>
      <c r="F882" t="s">
        <v>19465</v>
      </c>
      <c r="G882" t="s">
        <v>19466</v>
      </c>
      <c r="H882" t="s">
        <v>19467</v>
      </c>
      <c r="I882" t="s">
        <v>19468</v>
      </c>
      <c r="J882" t="s">
        <v>19469</v>
      </c>
      <c r="K882" t="s">
        <v>19470</v>
      </c>
      <c r="L882" t="s">
        <v>19471</v>
      </c>
      <c r="M882" t="s">
        <v>19472</v>
      </c>
      <c r="N882" t="s">
        <v>19473</v>
      </c>
      <c r="O882" t="s">
        <v>19474</v>
      </c>
      <c r="P882">
        <f>-524.723735265394 -11.8753337192341 -253.803253977404</f>
        <v>-790.40232296203203</v>
      </c>
      <c r="Q882" t="s">
        <v>19475</v>
      </c>
      <c r="R882" t="s">
        <v>19476</v>
      </c>
      <c r="S882" t="s">
        <v>19477</v>
      </c>
      <c r="T882" t="s">
        <v>19478</v>
      </c>
      <c r="U882" t="s">
        <v>19479</v>
      </c>
      <c r="V882" t="s">
        <v>19480</v>
      </c>
      <c r="W882" t="s">
        <v>19481</v>
      </c>
      <c r="X882" t="s">
        <v>19482</v>
      </c>
      <c r="Y882" t="s">
        <v>19483</v>
      </c>
    </row>
    <row r="883" spans="1:25" x14ac:dyDescent="0.3">
      <c r="A883">
        <v>44100</v>
      </c>
      <c r="B883" t="s">
        <v>19484</v>
      </c>
      <c r="C883" t="s">
        <v>19485</v>
      </c>
      <c r="D883" t="s">
        <v>19486</v>
      </c>
      <c r="E883" t="s">
        <v>19487</v>
      </c>
      <c r="F883" t="s">
        <v>19488</v>
      </c>
      <c r="G883" t="s">
        <v>19489</v>
      </c>
      <c r="H883" t="s">
        <v>19490</v>
      </c>
      <c r="I883" t="s">
        <v>19491</v>
      </c>
      <c r="J883" t="s">
        <v>19492</v>
      </c>
      <c r="K883" t="s">
        <v>19493</v>
      </c>
      <c r="L883" t="s">
        <v>19494</v>
      </c>
      <c r="M883" t="s">
        <v>19495</v>
      </c>
      <c r="N883" t="s">
        <v>19496</v>
      </c>
      <c r="O883" t="s">
        <v>19497</v>
      </c>
      <c r="P883">
        <f>-525.138348532312 -11.867602838174 -253.055990317846</f>
        <v>-790.0619416883319</v>
      </c>
      <c r="Q883" t="s">
        <v>19498</v>
      </c>
      <c r="R883" t="s">
        <v>19499</v>
      </c>
      <c r="S883" t="s">
        <v>19500</v>
      </c>
      <c r="T883" t="s">
        <v>19501</v>
      </c>
      <c r="U883" t="s">
        <v>19502</v>
      </c>
      <c r="V883" t="s">
        <v>19503</v>
      </c>
      <c r="W883" t="s">
        <v>19504</v>
      </c>
      <c r="X883" t="s">
        <v>19505</v>
      </c>
      <c r="Y883" t="s">
        <v>19506</v>
      </c>
    </row>
    <row r="884" spans="1:25" x14ac:dyDescent="0.3">
      <c r="A884">
        <v>44150</v>
      </c>
      <c r="B884" t="s">
        <v>19507</v>
      </c>
      <c r="C884" t="s">
        <v>19508</v>
      </c>
      <c r="D884" t="s">
        <v>19509</v>
      </c>
      <c r="E884" t="s">
        <v>19510</v>
      </c>
      <c r="F884" t="s">
        <v>19511</v>
      </c>
      <c r="G884" t="s">
        <v>19512</v>
      </c>
      <c r="H884" t="s">
        <v>19513</v>
      </c>
      <c r="I884" t="s">
        <v>19514</v>
      </c>
      <c r="J884" t="s">
        <v>19515</v>
      </c>
      <c r="K884" t="s">
        <v>19516</v>
      </c>
      <c r="L884" t="s">
        <v>19517</v>
      </c>
      <c r="M884" t="s">
        <v>19518</v>
      </c>
      <c r="N884" t="s">
        <v>19519</v>
      </c>
      <c r="O884" t="s">
        <v>19520</v>
      </c>
      <c r="P884">
        <f>-526.345484635893 -12.0047258369164 -251.558705985794</f>
        <v>-789.90891645860324</v>
      </c>
      <c r="Q884" t="s">
        <v>19521</v>
      </c>
      <c r="R884" t="s">
        <v>19522</v>
      </c>
      <c r="S884" t="s">
        <v>19523</v>
      </c>
      <c r="T884" t="s">
        <v>19524</v>
      </c>
      <c r="U884" t="s">
        <v>19525</v>
      </c>
      <c r="V884" t="s">
        <v>19526</v>
      </c>
      <c r="W884" t="s">
        <v>19527</v>
      </c>
      <c r="X884" t="s">
        <v>19528</v>
      </c>
      <c r="Y884" t="s">
        <v>19529</v>
      </c>
    </row>
    <row r="885" spans="1:25" x14ac:dyDescent="0.3">
      <c r="A885">
        <v>44200</v>
      </c>
      <c r="B885" t="s">
        <v>19530</v>
      </c>
      <c r="C885" t="s">
        <v>19531</v>
      </c>
      <c r="D885" t="s">
        <v>19532</v>
      </c>
      <c r="E885" t="s">
        <v>19533</v>
      </c>
      <c r="F885" t="s">
        <v>19534</v>
      </c>
      <c r="G885" t="s">
        <v>19535</v>
      </c>
      <c r="H885" t="s">
        <v>19536</v>
      </c>
      <c r="I885" t="s">
        <v>19537</v>
      </c>
      <c r="J885" t="s">
        <v>19538</v>
      </c>
      <c r="K885" t="s">
        <v>19539</v>
      </c>
      <c r="L885" t="s">
        <v>19540</v>
      </c>
      <c r="M885" t="s">
        <v>19541</v>
      </c>
      <c r="N885" t="s">
        <v>19542</v>
      </c>
      <c r="O885" t="s">
        <v>19543</v>
      </c>
      <c r="P885">
        <f>-527.242857451814 -12.1026207594603 -250.868724720293</f>
        <v>-790.21420293156723</v>
      </c>
      <c r="Q885" t="s">
        <v>19544</v>
      </c>
      <c r="R885" t="s">
        <v>19545</v>
      </c>
      <c r="S885" t="s">
        <v>19546</v>
      </c>
      <c r="T885" t="s">
        <v>19547</v>
      </c>
      <c r="U885" t="s">
        <v>19548</v>
      </c>
      <c r="V885" t="s">
        <v>19549</v>
      </c>
      <c r="W885" t="s">
        <v>19550</v>
      </c>
      <c r="X885" t="s">
        <v>19551</v>
      </c>
      <c r="Y885" t="s">
        <v>19552</v>
      </c>
    </row>
    <row r="886" spans="1:25" x14ac:dyDescent="0.3">
      <c r="A886">
        <v>44250</v>
      </c>
      <c r="B886" t="s">
        <v>19553</v>
      </c>
      <c r="C886" t="s">
        <v>19554</v>
      </c>
      <c r="D886" t="s">
        <v>19555</v>
      </c>
      <c r="E886" t="s">
        <v>19556</v>
      </c>
      <c r="F886" t="s">
        <v>19557</v>
      </c>
      <c r="G886" t="s">
        <v>19558</v>
      </c>
      <c r="H886" t="s">
        <v>19559</v>
      </c>
      <c r="I886" t="s">
        <v>19560</v>
      </c>
      <c r="J886" t="s">
        <v>19561</v>
      </c>
      <c r="K886" t="s">
        <v>19562</v>
      </c>
      <c r="L886" t="s">
        <v>19563</v>
      </c>
      <c r="M886" t="s">
        <v>19564</v>
      </c>
      <c r="N886" t="s">
        <v>19565</v>
      </c>
      <c r="O886" t="s">
        <v>19566</v>
      </c>
      <c r="P886">
        <f>-528.739757845605 -12.4992571063651 -249.397987780656</f>
        <v>-790.63700273262612</v>
      </c>
      <c r="Q886" t="s">
        <v>19567</v>
      </c>
      <c r="R886" t="s">
        <v>19568</v>
      </c>
      <c r="S886" t="s">
        <v>19569</v>
      </c>
      <c r="T886" t="s">
        <v>19570</v>
      </c>
      <c r="U886" t="s">
        <v>19571</v>
      </c>
      <c r="V886" t="s">
        <v>19572</v>
      </c>
      <c r="W886" t="s">
        <v>19573</v>
      </c>
      <c r="X886" t="s">
        <v>19574</v>
      </c>
      <c r="Y886" t="s">
        <v>19575</v>
      </c>
    </row>
    <row r="887" spans="1:25" x14ac:dyDescent="0.3">
      <c r="A887">
        <v>44300</v>
      </c>
      <c r="B887" t="s">
        <v>19576</v>
      </c>
      <c r="C887" t="s">
        <v>19577</v>
      </c>
      <c r="D887" t="s">
        <v>19578</v>
      </c>
      <c r="E887" t="s">
        <v>19579</v>
      </c>
      <c r="F887" t="s">
        <v>19580</v>
      </c>
      <c r="G887" t="s">
        <v>19581</v>
      </c>
      <c r="H887" t="s">
        <v>19582</v>
      </c>
      <c r="I887" t="s">
        <v>19583</v>
      </c>
      <c r="J887" t="s">
        <v>19584</v>
      </c>
      <c r="K887" t="s">
        <v>19585</v>
      </c>
      <c r="L887" t="s">
        <v>19586</v>
      </c>
      <c r="M887" t="s">
        <v>19587</v>
      </c>
      <c r="N887" t="s">
        <v>19588</v>
      </c>
      <c r="O887" t="s">
        <v>19589</v>
      </c>
      <c r="P887">
        <f>-529.23893278871 -12.690441803559 -248.727218358277</f>
        <v>-790.65659295054604</v>
      </c>
      <c r="Q887" t="s">
        <v>19590</v>
      </c>
      <c r="R887" t="s">
        <v>19591</v>
      </c>
      <c r="S887" t="s">
        <v>19592</v>
      </c>
      <c r="T887" t="s">
        <v>19593</v>
      </c>
      <c r="U887" t="s">
        <v>19594</v>
      </c>
      <c r="V887" t="s">
        <v>19595</v>
      </c>
      <c r="W887" t="s">
        <v>19596</v>
      </c>
      <c r="X887" t="s">
        <v>19597</v>
      </c>
      <c r="Y887" t="s">
        <v>19598</v>
      </c>
    </row>
    <row r="888" spans="1:25" x14ac:dyDescent="0.3">
      <c r="A888">
        <v>44350</v>
      </c>
      <c r="B888" t="s">
        <v>19599</v>
      </c>
      <c r="C888" t="s">
        <v>19600</v>
      </c>
      <c r="D888" t="s">
        <v>19601</v>
      </c>
      <c r="E888" t="s">
        <v>19602</v>
      </c>
      <c r="F888" t="s">
        <v>19603</v>
      </c>
      <c r="G888" t="s">
        <v>19604</v>
      </c>
      <c r="H888" t="s">
        <v>19605</v>
      </c>
      <c r="I888" t="s">
        <v>19606</v>
      </c>
      <c r="J888" t="s">
        <v>19607</v>
      </c>
      <c r="K888" t="s">
        <v>19608</v>
      </c>
      <c r="L888" t="s">
        <v>19609</v>
      </c>
      <c r="M888" t="s">
        <v>19610</v>
      </c>
      <c r="N888" t="s">
        <v>19611</v>
      </c>
      <c r="O888" t="s">
        <v>19612</v>
      </c>
      <c r="P888">
        <f>-529.712361433419 -12.7712973635828 -247.526965556502</f>
        <v>-790.01062435350377</v>
      </c>
      <c r="Q888" t="s">
        <v>19613</v>
      </c>
      <c r="R888" t="s">
        <v>19614</v>
      </c>
      <c r="S888" t="s">
        <v>19615</v>
      </c>
      <c r="T888" t="s">
        <v>19616</v>
      </c>
      <c r="U888" t="s">
        <v>19617</v>
      </c>
      <c r="V888" t="s">
        <v>19618</v>
      </c>
      <c r="W888" t="s">
        <v>19619</v>
      </c>
      <c r="X888" t="s">
        <v>19620</v>
      </c>
      <c r="Y888" t="s">
        <v>19621</v>
      </c>
    </row>
    <row r="889" spans="1:25" x14ac:dyDescent="0.3">
      <c r="A889">
        <v>44400</v>
      </c>
      <c r="B889" t="s">
        <v>19622</v>
      </c>
      <c r="C889" t="s">
        <v>19623</v>
      </c>
      <c r="D889" t="s">
        <v>19624</v>
      </c>
      <c r="E889" t="s">
        <v>19625</v>
      </c>
      <c r="F889" t="s">
        <v>19626</v>
      </c>
      <c r="G889" t="s">
        <v>19627</v>
      </c>
      <c r="H889" t="s">
        <v>19628</v>
      </c>
      <c r="I889" t="s">
        <v>19629</v>
      </c>
      <c r="J889" t="s">
        <v>19630</v>
      </c>
      <c r="K889" t="s">
        <v>19631</v>
      </c>
      <c r="L889" t="s">
        <v>19632</v>
      </c>
      <c r="M889" t="s">
        <v>19633</v>
      </c>
      <c r="N889" t="s">
        <v>19634</v>
      </c>
      <c r="O889" t="s">
        <v>19635</v>
      </c>
      <c r="P889">
        <f>-530.010870739105 -12.7731342263646 -246.896665040502</f>
        <v>-789.68067000597171</v>
      </c>
      <c r="Q889" t="s">
        <v>19636</v>
      </c>
      <c r="R889" t="s">
        <v>19637</v>
      </c>
      <c r="S889" t="s">
        <v>19638</v>
      </c>
      <c r="T889" t="s">
        <v>19639</v>
      </c>
      <c r="U889" t="s">
        <v>19640</v>
      </c>
      <c r="V889" t="s">
        <v>19641</v>
      </c>
      <c r="W889" t="s">
        <v>19642</v>
      </c>
      <c r="X889" t="s">
        <v>19643</v>
      </c>
      <c r="Y889" t="s">
        <v>19644</v>
      </c>
    </row>
    <row r="890" spans="1:25" x14ac:dyDescent="0.3">
      <c r="A890">
        <v>44450</v>
      </c>
      <c r="B890" t="s">
        <v>19645</v>
      </c>
      <c r="C890" t="s">
        <v>19646</v>
      </c>
      <c r="D890" t="s">
        <v>19647</v>
      </c>
      <c r="E890" t="s">
        <v>19648</v>
      </c>
      <c r="F890" t="s">
        <v>19649</v>
      </c>
      <c r="G890" t="s">
        <v>19650</v>
      </c>
      <c r="H890" t="s">
        <v>19651</v>
      </c>
      <c r="I890" t="s">
        <v>19652</v>
      </c>
      <c r="J890" t="s">
        <v>19653</v>
      </c>
      <c r="K890" t="s">
        <v>19654</v>
      </c>
      <c r="L890" t="s">
        <v>19655</v>
      </c>
      <c r="M890" t="s">
        <v>19656</v>
      </c>
      <c r="N890" t="s">
        <v>19657</v>
      </c>
      <c r="O890" t="s">
        <v>19658</v>
      </c>
      <c r="P890">
        <f>-530.687511884227 -12.3681100288791 -245.710703017289</f>
        <v>-788.76632493039506</v>
      </c>
      <c r="Q890" t="s">
        <v>19659</v>
      </c>
      <c r="R890" t="s">
        <v>19660</v>
      </c>
      <c r="S890" t="s">
        <v>19661</v>
      </c>
      <c r="T890" t="s">
        <v>19662</v>
      </c>
      <c r="U890" t="s">
        <v>19663</v>
      </c>
      <c r="V890" t="s">
        <v>19664</v>
      </c>
      <c r="W890" t="s">
        <v>19665</v>
      </c>
      <c r="X890" t="s">
        <v>19666</v>
      </c>
      <c r="Y890" t="s">
        <v>19667</v>
      </c>
    </row>
    <row r="891" spans="1:25" x14ac:dyDescent="0.3">
      <c r="A891">
        <v>44500</v>
      </c>
      <c r="B891" t="s">
        <v>19668</v>
      </c>
      <c r="C891" t="s">
        <v>19669</v>
      </c>
      <c r="D891" t="s">
        <v>19670</v>
      </c>
      <c r="E891" t="s">
        <v>19671</v>
      </c>
      <c r="F891" t="s">
        <v>19672</v>
      </c>
      <c r="G891" t="s">
        <v>19673</v>
      </c>
      <c r="H891" t="s">
        <v>19674</v>
      </c>
      <c r="I891" t="s">
        <v>19675</v>
      </c>
      <c r="J891" t="s">
        <v>19676</v>
      </c>
      <c r="K891" t="s">
        <v>19677</v>
      </c>
      <c r="L891" t="s">
        <v>19678</v>
      </c>
      <c r="M891" t="s">
        <v>19679</v>
      </c>
      <c r="N891" t="s">
        <v>19680</v>
      </c>
      <c r="O891" t="s">
        <v>19681</v>
      </c>
      <c r="P891">
        <f>-531.178676014119 -12.2676353128084 -245.095717301048</f>
        <v>-788.54202862797536</v>
      </c>
      <c r="Q891" t="s">
        <v>19682</v>
      </c>
      <c r="R891" t="s">
        <v>19683</v>
      </c>
      <c r="S891" t="s">
        <v>19684</v>
      </c>
      <c r="T891" t="s">
        <v>19685</v>
      </c>
      <c r="U891" t="s">
        <v>19686</v>
      </c>
      <c r="V891" t="s">
        <v>19687</v>
      </c>
      <c r="W891" t="s">
        <v>19688</v>
      </c>
      <c r="X891" t="s">
        <v>19689</v>
      </c>
      <c r="Y891" t="s">
        <v>19690</v>
      </c>
    </row>
    <row r="892" spans="1:25" x14ac:dyDescent="0.3">
      <c r="A892">
        <v>44550</v>
      </c>
      <c r="B892" t="s">
        <v>19691</v>
      </c>
      <c r="C892" t="s">
        <v>19692</v>
      </c>
      <c r="D892" t="s">
        <v>19693</v>
      </c>
      <c r="E892" t="s">
        <v>19694</v>
      </c>
      <c r="F892" t="s">
        <v>19695</v>
      </c>
      <c r="G892" t="s">
        <v>19696</v>
      </c>
      <c r="H892" t="s">
        <v>19697</v>
      </c>
      <c r="I892" t="s">
        <v>19698</v>
      </c>
      <c r="J892" t="s">
        <v>19699</v>
      </c>
      <c r="K892" t="s">
        <v>19700</v>
      </c>
      <c r="L892" t="s">
        <v>19701</v>
      </c>
      <c r="M892" t="s">
        <v>19702</v>
      </c>
      <c r="N892" t="s">
        <v>19703</v>
      </c>
      <c r="O892" t="s">
        <v>19704</v>
      </c>
      <c r="P892">
        <f>-532.366299902838 -12.0427115798288 -243.924035791518</f>
        <v>-788.33304727418488</v>
      </c>
      <c r="Q892" t="s">
        <v>19705</v>
      </c>
      <c r="R892" t="s">
        <v>19706</v>
      </c>
      <c r="S892" t="s">
        <v>19707</v>
      </c>
      <c r="T892" t="s">
        <v>19708</v>
      </c>
      <c r="U892" t="s">
        <v>19709</v>
      </c>
      <c r="V892" t="s">
        <v>19710</v>
      </c>
      <c r="W892" t="s">
        <v>19711</v>
      </c>
      <c r="X892" t="s">
        <v>19712</v>
      </c>
      <c r="Y892" t="s">
        <v>19713</v>
      </c>
    </row>
    <row r="893" spans="1:25" x14ac:dyDescent="0.3">
      <c r="A893">
        <v>44600</v>
      </c>
      <c r="B893" t="s">
        <v>19714</v>
      </c>
      <c r="C893" t="s">
        <v>19715</v>
      </c>
      <c r="D893" t="s">
        <v>19716</v>
      </c>
      <c r="E893" t="s">
        <v>19717</v>
      </c>
      <c r="F893" t="s">
        <v>19718</v>
      </c>
      <c r="G893" t="s">
        <v>19719</v>
      </c>
      <c r="H893" t="s">
        <v>19720</v>
      </c>
      <c r="I893" t="s">
        <v>19721</v>
      </c>
      <c r="J893" t="s">
        <v>19722</v>
      </c>
      <c r="K893" t="s">
        <v>19723</v>
      </c>
      <c r="L893" t="s">
        <v>19724</v>
      </c>
      <c r="M893" t="s">
        <v>19725</v>
      </c>
      <c r="N893" t="s">
        <v>19726</v>
      </c>
      <c r="O893" t="s">
        <v>19727</v>
      </c>
      <c r="P893">
        <f>-532.936105173142 -12.1700203924977 -243.387367902326</f>
        <v>-788.49349346796566</v>
      </c>
      <c r="Q893" t="s">
        <v>19728</v>
      </c>
      <c r="R893" t="s">
        <v>19729</v>
      </c>
      <c r="S893" t="s">
        <v>19730</v>
      </c>
      <c r="T893" t="s">
        <v>19731</v>
      </c>
      <c r="U893" t="s">
        <v>19732</v>
      </c>
      <c r="V893" t="s">
        <v>19733</v>
      </c>
      <c r="W893" t="s">
        <v>19734</v>
      </c>
      <c r="X893" t="s">
        <v>19735</v>
      </c>
      <c r="Y893" t="s">
        <v>19736</v>
      </c>
    </row>
    <row r="894" spans="1:25" x14ac:dyDescent="0.3">
      <c r="A894">
        <v>44650</v>
      </c>
      <c r="B894" t="s">
        <v>19737</v>
      </c>
      <c r="C894" t="s">
        <v>19738</v>
      </c>
      <c r="D894" t="s">
        <v>19739</v>
      </c>
      <c r="E894" t="s">
        <v>19740</v>
      </c>
      <c r="F894" t="s">
        <v>19741</v>
      </c>
      <c r="G894" t="s">
        <v>19742</v>
      </c>
      <c r="H894" t="s">
        <v>19743</v>
      </c>
      <c r="I894" t="s">
        <v>19744</v>
      </c>
      <c r="J894" t="s">
        <v>19745</v>
      </c>
      <c r="K894" t="s">
        <v>19746</v>
      </c>
      <c r="L894" t="s">
        <v>19747</v>
      </c>
      <c r="M894" t="s">
        <v>19748</v>
      </c>
      <c r="N894" t="s">
        <v>19749</v>
      </c>
      <c r="O894" t="s">
        <v>19750</v>
      </c>
      <c r="P894">
        <f>-534.219610655153 -12.5162380084805 -242.302613760914</f>
        <v>-789.03846242454756</v>
      </c>
      <c r="Q894" t="s">
        <v>19751</v>
      </c>
      <c r="R894" t="s">
        <v>19752</v>
      </c>
      <c r="S894" t="s">
        <v>19753</v>
      </c>
      <c r="T894" t="s">
        <v>19754</v>
      </c>
      <c r="U894" t="s">
        <v>19755</v>
      </c>
      <c r="V894" t="s">
        <v>19756</v>
      </c>
      <c r="W894" t="s">
        <v>19757</v>
      </c>
      <c r="X894" t="s">
        <v>19758</v>
      </c>
      <c r="Y894" t="s">
        <v>19759</v>
      </c>
    </row>
    <row r="895" spans="1:25" x14ac:dyDescent="0.3">
      <c r="A895">
        <v>44700</v>
      </c>
      <c r="B895" t="s">
        <v>19760</v>
      </c>
      <c r="C895" t="s">
        <v>19761</v>
      </c>
      <c r="D895" t="s">
        <v>19762</v>
      </c>
      <c r="E895" t="s">
        <v>19763</v>
      </c>
      <c r="F895" t="s">
        <v>19764</v>
      </c>
      <c r="G895" t="s">
        <v>19765</v>
      </c>
      <c r="H895" t="s">
        <v>19766</v>
      </c>
      <c r="I895" t="s">
        <v>19767</v>
      </c>
      <c r="J895" t="s">
        <v>19768</v>
      </c>
      <c r="K895" t="s">
        <v>19769</v>
      </c>
      <c r="L895" t="s">
        <v>19770</v>
      </c>
      <c r="M895" t="s">
        <v>19771</v>
      </c>
      <c r="N895" t="s">
        <v>19772</v>
      </c>
      <c r="O895" t="s">
        <v>19773</v>
      </c>
      <c r="P895">
        <f>-534.972671675234 -12.534140683437 -241.663368749254</f>
        <v>-789.17018110792503</v>
      </c>
      <c r="Q895" t="s">
        <v>19774</v>
      </c>
      <c r="R895" t="s">
        <v>19775</v>
      </c>
      <c r="S895" t="s">
        <v>19776</v>
      </c>
      <c r="T895" t="s">
        <v>19777</v>
      </c>
      <c r="U895" t="s">
        <v>19778</v>
      </c>
      <c r="V895" t="s">
        <v>19779</v>
      </c>
      <c r="W895" t="s">
        <v>19780</v>
      </c>
      <c r="X895" t="s">
        <v>19781</v>
      </c>
      <c r="Y895" t="s">
        <v>19782</v>
      </c>
    </row>
    <row r="896" spans="1:25" x14ac:dyDescent="0.3">
      <c r="A896">
        <v>44750</v>
      </c>
      <c r="B896" t="s">
        <v>19783</v>
      </c>
      <c r="C896" t="s">
        <v>19784</v>
      </c>
      <c r="D896" t="s">
        <v>19785</v>
      </c>
      <c r="E896" t="s">
        <v>19786</v>
      </c>
      <c r="F896" t="s">
        <v>19787</v>
      </c>
      <c r="G896" t="s">
        <v>19788</v>
      </c>
      <c r="H896" t="s">
        <v>19789</v>
      </c>
      <c r="I896" t="s">
        <v>19790</v>
      </c>
      <c r="J896" t="s">
        <v>19791</v>
      </c>
      <c r="K896" t="s">
        <v>19792</v>
      </c>
      <c r="L896" t="s">
        <v>19793</v>
      </c>
      <c r="M896" t="s">
        <v>19794</v>
      </c>
      <c r="N896" t="s">
        <v>19795</v>
      </c>
      <c r="O896" t="s">
        <v>19796</v>
      </c>
      <c r="P896">
        <f>-537.408038732505 -12.7120648843452 -240.312407001229</f>
        <v>-790.43251061807916</v>
      </c>
      <c r="Q896" t="s">
        <v>19797</v>
      </c>
      <c r="R896" t="s">
        <v>19798</v>
      </c>
      <c r="S896" t="s">
        <v>19799</v>
      </c>
      <c r="T896" t="s">
        <v>19800</v>
      </c>
      <c r="U896" t="s">
        <v>19801</v>
      </c>
      <c r="V896" t="s">
        <v>19802</v>
      </c>
      <c r="W896" t="s">
        <v>19803</v>
      </c>
      <c r="X896" t="s">
        <v>19804</v>
      </c>
      <c r="Y896" t="s">
        <v>19805</v>
      </c>
    </row>
    <row r="897" spans="1:25" x14ac:dyDescent="0.3">
      <c r="A897">
        <v>44800</v>
      </c>
      <c r="B897" t="s">
        <v>19806</v>
      </c>
      <c r="C897" t="s">
        <v>19807</v>
      </c>
      <c r="D897" t="s">
        <v>19808</v>
      </c>
      <c r="E897" t="s">
        <v>19809</v>
      </c>
      <c r="F897" t="s">
        <v>19810</v>
      </c>
      <c r="G897" t="s">
        <v>19811</v>
      </c>
      <c r="H897" t="s">
        <v>19812</v>
      </c>
      <c r="I897" t="s">
        <v>19813</v>
      </c>
      <c r="J897" t="s">
        <v>19814</v>
      </c>
      <c r="K897" t="s">
        <v>19815</v>
      </c>
      <c r="L897" t="s">
        <v>19816</v>
      </c>
      <c r="M897" t="s">
        <v>19817</v>
      </c>
      <c r="N897" t="s">
        <v>19818</v>
      </c>
      <c r="O897" t="s">
        <v>19819</v>
      </c>
      <c r="P897">
        <f>-538.822364290705 -12.8468130874699 -239.641338615306</f>
        <v>-791.31051599348086</v>
      </c>
      <c r="Q897" t="s">
        <v>19820</v>
      </c>
      <c r="R897" t="s">
        <v>19821</v>
      </c>
      <c r="S897" t="s">
        <v>19822</v>
      </c>
      <c r="T897" t="s">
        <v>19823</v>
      </c>
      <c r="U897" t="s">
        <v>19824</v>
      </c>
      <c r="V897" t="s">
        <v>19825</v>
      </c>
      <c r="W897" t="s">
        <v>19826</v>
      </c>
      <c r="X897" t="s">
        <v>19827</v>
      </c>
      <c r="Y897" t="s">
        <v>19828</v>
      </c>
    </row>
    <row r="898" spans="1:25" x14ac:dyDescent="0.3">
      <c r="A898">
        <v>44850</v>
      </c>
      <c r="B898" t="s">
        <v>19829</v>
      </c>
      <c r="C898" t="s">
        <v>19830</v>
      </c>
      <c r="D898" t="s">
        <v>19831</v>
      </c>
      <c r="E898" t="s">
        <v>19832</v>
      </c>
      <c r="F898" t="s">
        <v>19833</v>
      </c>
      <c r="G898" t="s">
        <v>19834</v>
      </c>
      <c r="H898" t="s">
        <v>19835</v>
      </c>
      <c r="I898" t="s">
        <v>19836</v>
      </c>
      <c r="J898" t="s">
        <v>19837</v>
      </c>
      <c r="K898" t="s">
        <v>19838</v>
      </c>
      <c r="L898" t="s">
        <v>19839</v>
      </c>
      <c r="M898" t="s">
        <v>19840</v>
      </c>
      <c r="N898" t="s">
        <v>19841</v>
      </c>
      <c r="O898" t="s">
        <v>19842</v>
      </c>
      <c r="P898">
        <f>-542.204538145043 -13.2375102870865 -238.260040608746</f>
        <v>-793.70208904087553</v>
      </c>
      <c r="Q898" t="s">
        <v>19843</v>
      </c>
      <c r="R898" t="s">
        <v>19844</v>
      </c>
      <c r="S898" t="s">
        <v>19845</v>
      </c>
      <c r="T898" t="s">
        <v>19846</v>
      </c>
      <c r="U898" t="s">
        <v>19847</v>
      </c>
      <c r="V898" t="s">
        <v>19848</v>
      </c>
      <c r="W898" t="s">
        <v>19849</v>
      </c>
      <c r="X898" t="s">
        <v>19850</v>
      </c>
      <c r="Y898" t="s">
        <v>19851</v>
      </c>
    </row>
    <row r="899" spans="1:25" x14ac:dyDescent="0.3">
      <c r="A899">
        <v>44900</v>
      </c>
      <c r="B899" t="s">
        <v>19852</v>
      </c>
      <c r="C899" t="s">
        <v>19853</v>
      </c>
      <c r="D899" t="s">
        <v>19854</v>
      </c>
      <c r="E899" t="s">
        <v>19855</v>
      </c>
      <c r="F899" t="s">
        <v>19856</v>
      </c>
      <c r="G899" t="s">
        <v>19857</v>
      </c>
      <c r="H899" t="s">
        <v>19858</v>
      </c>
      <c r="I899" t="s">
        <v>19859</v>
      </c>
      <c r="J899" t="s">
        <v>19860</v>
      </c>
      <c r="K899" t="s">
        <v>19861</v>
      </c>
      <c r="L899" t="s">
        <v>19862</v>
      </c>
      <c r="M899" t="s">
        <v>19863</v>
      </c>
      <c r="N899" t="s">
        <v>19864</v>
      </c>
      <c r="O899" t="s">
        <v>19865</v>
      </c>
      <c r="P899">
        <f>-544.209369692567 -13.2982248955414 -237.531170013898</f>
        <v>-795.03876460200627</v>
      </c>
      <c r="Q899" t="s">
        <v>19866</v>
      </c>
      <c r="R899" t="s">
        <v>19867</v>
      </c>
      <c r="S899" t="s">
        <v>19868</v>
      </c>
      <c r="T899" t="s">
        <v>19869</v>
      </c>
      <c r="U899" t="s">
        <v>19870</v>
      </c>
      <c r="V899" t="s">
        <v>19871</v>
      </c>
      <c r="W899" t="s">
        <v>19872</v>
      </c>
      <c r="X899" t="s">
        <v>19873</v>
      </c>
      <c r="Y899" t="s">
        <v>19874</v>
      </c>
    </row>
    <row r="900" spans="1:25" x14ac:dyDescent="0.3">
      <c r="A900">
        <v>44950</v>
      </c>
      <c r="B900" t="s">
        <v>19875</v>
      </c>
      <c r="C900" t="s">
        <v>19876</v>
      </c>
      <c r="D900" t="s">
        <v>19877</v>
      </c>
      <c r="E900" t="s">
        <v>19878</v>
      </c>
      <c r="F900" t="s">
        <v>19879</v>
      </c>
      <c r="G900" t="s">
        <v>19880</v>
      </c>
      <c r="H900" t="s">
        <v>19881</v>
      </c>
      <c r="I900" t="s">
        <v>19882</v>
      </c>
      <c r="J900" t="s">
        <v>19883</v>
      </c>
      <c r="K900" t="s">
        <v>19884</v>
      </c>
      <c r="L900" t="s">
        <v>19885</v>
      </c>
      <c r="M900" t="s">
        <v>19886</v>
      </c>
      <c r="N900" t="s">
        <v>19887</v>
      </c>
      <c r="O900" t="s">
        <v>19888</v>
      </c>
      <c r="P900">
        <f>-547.984028492042 -12.666631678997 -235.85175128008</f>
        <v>-796.50241145111886</v>
      </c>
      <c r="Q900" t="s">
        <v>19889</v>
      </c>
      <c r="R900" t="s">
        <v>19890</v>
      </c>
      <c r="S900" t="s">
        <v>19891</v>
      </c>
      <c r="T900" t="s">
        <v>19892</v>
      </c>
      <c r="U900" t="s">
        <v>19893</v>
      </c>
      <c r="V900" t="s">
        <v>19894</v>
      </c>
      <c r="W900" t="s">
        <v>19895</v>
      </c>
      <c r="X900" t="s">
        <v>19896</v>
      </c>
      <c r="Y900" t="s">
        <v>19897</v>
      </c>
    </row>
    <row r="901" spans="1:25" x14ac:dyDescent="0.3">
      <c r="A901">
        <v>45000</v>
      </c>
      <c r="B901" t="s">
        <v>19898</v>
      </c>
      <c r="C901" t="s">
        <v>19899</v>
      </c>
      <c r="D901" t="s">
        <v>19900</v>
      </c>
      <c r="E901" t="s">
        <v>19901</v>
      </c>
      <c r="F901" t="s">
        <v>19902</v>
      </c>
      <c r="G901" t="s">
        <v>19903</v>
      </c>
      <c r="H901" t="s">
        <v>19904</v>
      </c>
      <c r="I901" t="s">
        <v>19905</v>
      </c>
      <c r="J901" t="s">
        <v>19906</v>
      </c>
      <c r="K901" t="s">
        <v>19907</v>
      </c>
      <c r="L901" t="s">
        <v>19908</v>
      </c>
      <c r="M901" t="s">
        <v>19909</v>
      </c>
      <c r="N901" t="s">
        <v>19910</v>
      </c>
      <c r="O901" t="s">
        <v>19911</v>
      </c>
      <c r="P901">
        <f>-552.358494862087 -11.990818203145 -233.895506320229</f>
        <v>-798.24481938546091</v>
      </c>
      <c r="Q901" t="s">
        <v>19912</v>
      </c>
      <c r="R901" t="s">
        <v>19913</v>
      </c>
      <c r="S901" t="s">
        <v>19914</v>
      </c>
      <c r="T901" t="s">
        <v>19915</v>
      </c>
      <c r="U901" t="s">
        <v>19916</v>
      </c>
      <c r="V901" t="s">
        <v>19917</v>
      </c>
      <c r="W901" t="s">
        <v>19918</v>
      </c>
      <c r="X901" t="s">
        <v>19919</v>
      </c>
      <c r="Y901" t="s">
        <v>19920</v>
      </c>
    </row>
    <row r="902" spans="1:25" x14ac:dyDescent="0.3">
      <c r="A902">
        <v>45050</v>
      </c>
      <c r="B902" t="s">
        <v>19921</v>
      </c>
      <c r="C902" t="s">
        <v>19922</v>
      </c>
      <c r="D902" t="s">
        <v>19923</v>
      </c>
      <c r="E902" t="s">
        <v>19924</v>
      </c>
      <c r="F902" t="s">
        <v>19925</v>
      </c>
      <c r="G902" t="s">
        <v>19926</v>
      </c>
      <c r="H902" t="s">
        <v>19927</v>
      </c>
      <c r="I902" t="s">
        <v>19928</v>
      </c>
      <c r="J902" t="s">
        <v>19929</v>
      </c>
      <c r="K902" t="s">
        <v>19930</v>
      </c>
      <c r="L902" t="s">
        <v>19931</v>
      </c>
      <c r="M902" t="s">
        <v>19932</v>
      </c>
      <c r="N902" t="s">
        <v>19933</v>
      </c>
      <c r="O902" t="s">
        <v>19934</v>
      </c>
      <c r="P902">
        <f>-554.747483406426 -11.4219175307398 -233.028074292819</f>
        <v>-799.19747522998489</v>
      </c>
      <c r="Q902" t="s">
        <v>19935</v>
      </c>
      <c r="R902" t="s">
        <v>19936</v>
      </c>
      <c r="S902" t="s">
        <v>19937</v>
      </c>
      <c r="T902" t="s">
        <v>19938</v>
      </c>
      <c r="U902" t="s">
        <v>19939</v>
      </c>
      <c r="V902" t="s">
        <v>19940</v>
      </c>
      <c r="W902" t="s">
        <v>19941</v>
      </c>
      <c r="X902" t="s">
        <v>19942</v>
      </c>
      <c r="Y902" t="s">
        <v>19943</v>
      </c>
    </row>
    <row r="903" spans="1:25" x14ac:dyDescent="0.3">
      <c r="A903">
        <v>45100</v>
      </c>
      <c r="B903" t="s">
        <v>19944</v>
      </c>
      <c r="C903" t="s">
        <v>19945</v>
      </c>
      <c r="D903" t="s">
        <v>19946</v>
      </c>
      <c r="E903" t="s">
        <v>19947</v>
      </c>
      <c r="F903" t="s">
        <v>19948</v>
      </c>
      <c r="G903" t="s">
        <v>19949</v>
      </c>
      <c r="H903" t="s">
        <v>19950</v>
      </c>
      <c r="I903" t="s">
        <v>19951</v>
      </c>
      <c r="J903" t="s">
        <v>19952</v>
      </c>
      <c r="K903" t="s">
        <v>19953</v>
      </c>
      <c r="L903" t="s">
        <v>19954</v>
      </c>
      <c r="M903" t="s">
        <v>19955</v>
      </c>
      <c r="N903" t="s">
        <v>19956</v>
      </c>
      <c r="O903" t="s">
        <v>19957</v>
      </c>
      <c r="P903">
        <f>-557.187640449253 -11.0080980028858 -232.325877698694</f>
        <v>-800.52161615083287</v>
      </c>
      <c r="Q903" t="s">
        <v>19958</v>
      </c>
      <c r="R903" t="s">
        <v>19959</v>
      </c>
      <c r="S903" t="s">
        <v>19960</v>
      </c>
      <c r="T903" t="s">
        <v>19961</v>
      </c>
      <c r="U903" t="s">
        <v>19962</v>
      </c>
      <c r="V903" t="s">
        <v>19963</v>
      </c>
      <c r="W903" t="s">
        <v>19964</v>
      </c>
      <c r="X903" t="s">
        <v>19965</v>
      </c>
      <c r="Y903" t="s">
        <v>19966</v>
      </c>
    </row>
    <row r="904" spans="1:25" x14ac:dyDescent="0.3">
      <c r="A904">
        <v>45150</v>
      </c>
      <c r="B904" t="s">
        <v>19967</v>
      </c>
      <c r="C904" t="s">
        <v>19968</v>
      </c>
      <c r="D904" t="s">
        <v>19969</v>
      </c>
      <c r="E904" t="s">
        <v>19970</v>
      </c>
      <c r="F904" t="s">
        <v>19971</v>
      </c>
      <c r="G904" t="s">
        <v>19972</v>
      </c>
      <c r="H904" t="s">
        <v>19973</v>
      </c>
      <c r="I904" t="s">
        <v>19974</v>
      </c>
      <c r="J904" t="s">
        <v>19975</v>
      </c>
      <c r="K904" t="s">
        <v>19976</v>
      </c>
      <c r="L904" t="s">
        <v>19977</v>
      </c>
      <c r="M904" t="s">
        <v>19978</v>
      </c>
      <c r="N904" t="s">
        <v>19979</v>
      </c>
      <c r="O904" t="s">
        <v>19980</v>
      </c>
      <c r="P904">
        <f>-562.332435703864 -11.7505419215986 -231.054986172311</f>
        <v>-805.13796379777364</v>
      </c>
      <c r="Q904" t="s">
        <v>19981</v>
      </c>
      <c r="R904" t="s">
        <v>19982</v>
      </c>
      <c r="S904" t="s">
        <v>19983</v>
      </c>
      <c r="T904" t="s">
        <v>19984</v>
      </c>
      <c r="U904" t="s">
        <v>19985</v>
      </c>
      <c r="V904" t="s">
        <v>19986</v>
      </c>
      <c r="W904" t="s">
        <v>19987</v>
      </c>
      <c r="X904" t="s">
        <v>19988</v>
      </c>
      <c r="Y904" t="s">
        <v>19989</v>
      </c>
    </row>
    <row r="905" spans="1:25" x14ac:dyDescent="0.3">
      <c r="A905">
        <v>45200</v>
      </c>
      <c r="B905" t="s">
        <v>19990</v>
      </c>
      <c r="C905" t="s">
        <v>19991</v>
      </c>
      <c r="D905" t="s">
        <v>19992</v>
      </c>
      <c r="E905" t="s">
        <v>19993</v>
      </c>
      <c r="F905" t="s">
        <v>19994</v>
      </c>
      <c r="G905" t="s">
        <v>19995</v>
      </c>
      <c r="H905" t="s">
        <v>19996</v>
      </c>
      <c r="I905" t="s">
        <v>19997</v>
      </c>
      <c r="J905" t="s">
        <v>19998</v>
      </c>
      <c r="K905" t="s">
        <v>19999</v>
      </c>
      <c r="L905" t="s">
        <v>20000</v>
      </c>
      <c r="M905" t="s">
        <v>20001</v>
      </c>
      <c r="N905" t="s">
        <v>20002</v>
      </c>
      <c r="O905" t="s">
        <v>20003</v>
      </c>
      <c r="P905">
        <f>-565.02968024981 -11.8273433596896 -230.555420684761</f>
        <v>-807.41244429426058</v>
      </c>
      <c r="Q905" t="s">
        <v>20004</v>
      </c>
      <c r="R905" t="s">
        <v>20005</v>
      </c>
      <c r="S905" t="s">
        <v>20006</v>
      </c>
      <c r="T905" t="s">
        <v>20007</v>
      </c>
      <c r="U905" t="s">
        <v>20008</v>
      </c>
      <c r="V905" t="s">
        <v>20009</v>
      </c>
      <c r="W905" t="s">
        <v>20010</v>
      </c>
      <c r="X905" t="s">
        <v>20011</v>
      </c>
      <c r="Y905" t="s">
        <v>20012</v>
      </c>
    </row>
    <row r="906" spans="1:25" x14ac:dyDescent="0.3">
      <c r="A906">
        <v>45250</v>
      </c>
      <c r="B906" t="s">
        <v>20013</v>
      </c>
      <c r="C906" t="s">
        <v>20014</v>
      </c>
      <c r="D906" t="s">
        <v>20015</v>
      </c>
      <c r="E906" t="s">
        <v>20016</v>
      </c>
      <c r="F906" t="s">
        <v>20017</v>
      </c>
      <c r="G906" t="s">
        <v>20018</v>
      </c>
      <c r="H906" t="s">
        <v>20019</v>
      </c>
      <c r="I906" t="s">
        <v>20020</v>
      </c>
      <c r="J906" t="s">
        <v>20021</v>
      </c>
      <c r="K906" t="s">
        <v>20022</v>
      </c>
      <c r="L906" t="s">
        <v>20023</v>
      </c>
      <c r="M906" t="s">
        <v>20024</v>
      </c>
      <c r="N906" t="s">
        <v>20025</v>
      </c>
      <c r="O906" t="s">
        <v>20026</v>
      </c>
      <c r="P906">
        <f>-569.325715831713 -11.1647331955949 -229.808866000475</f>
        <v>-810.29931502778277</v>
      </c>
      <c r="Q906" t="s">
        <v>20027</v>
      </c>
      <c r="R906" t="s">
        <v>20028</v>
      </c>
      <c r="S906" t="s">
        <v>20029</v>
      </c>
      <c r="T906" t="s">
        <v>20030</v>
      </c>
      <c r="U906" t="s">
        <v>20031</v>
      </c>
      <c r="V906" t="s">
        <v>20032</v>
      </c>
      <c r="W906" t="s">
        <v>20033</v>
      </c>
      <c r="X906" t="s">
        <v>20034</v>
      </c>
      <c r="Y906" t="s">
        <v>20035</v>
      </c>
    </row>
    <row r="907" spans="1:25" x14ac:dyDescent="0.3">
      <c r="A907">
        <v>45300</v>
      </c>
      <c r="B907" t="s">
        <v>20036</v>
      </c>
      <c r="C907" t="s">
        <v>20037</v>
      </c>
      <c r="D907" t="s">
        <v>20038</v>
      </c>
      <c r="E907" t="s">
        <v>20039</v>
      </c>
      <c r="F907" t="s">
        <v>20040</v>
      </c>
      <c r="G907" t="s">
        <v>20041</v>
      </c>
      <c r="H907" t="s">
        <v>20042</v>
      </c>
      <c r="I907" t="s">
        <v>20043</v>
      </c>
      <c r="J907" t="s">
        <v>20044</v>
      </c>
      <c r="K907" t="s">
        <v>20045</v>
      </c>
      <c r="L907" t="s">
        <v>20046</v>
      </c>
      <c r="M907" t="s">
        <v>20047</v>
      </c>
      <c r="N907" t="s">
        <v>20048</v>
      </c>
      <c r="O907" t="s">
        <v>20049</v>
      </c>
      <c r="P907">
        <f>-570.961082882661 -11.0103787149735 -229.456879604111</f>
        <v>-811.42834120174552</v>
      </c>
      <c r="Q907" t="s">
        <v>20050</v>
      </c>
      <c r="R907" t="s">
        <v>20051</v>
      </c>
      <c r="S907" t="s">
        <v>20052</v>
      </c>
      <c r="T907" t="s">
        <v>20053</v>
      </c>
      <c r="U907" t="s">
        <v>20054</v>
      </c>
      <c r="V907" t="s">
        <v>20055</v>
      </c>
      <c r="W907" t="s">
        <v>20056</v>
      </c>
      <c r="X907" t="s">
        <v>20057</v>
      </c>
      <c r="Y907" t="s">
        <v>20058</v>
      </c>
    </row>
    <row r="908" spans="1:25" x14ac:dyDescent="0.3">
      <c r="A908">
        <v>45350</v>
      </c>
      <c r="B908" t="s">
        <v>20059</v>
      </c>
      <c r="C908" t="s">
        <v>20060</v>
      </c>
      <c r="D908" t="s">
        <v>20061</v>
      </c>
      <c r="E908" t="s">
        <v>20062</v>
      </c>
      <c r="F908" t="s">
        <v>20063</v>
      </c>
      <c r="G908" t="s">
        <v>20064</v>
      </c>
      <c r="H908" t="s">
        <v>20065</v>
      </c>
      <c r="I908" t="s">
        <v>20066</v>
      </c>
      <c r="J908" t="s">
        <v>20067</v>
      </c>
      <c r="K908" t="s">
        <v>20068</v>
      </c>
      <c r="L908" t="s">
        <v>20069</v>
      </c>
      <c r="M908" t="s">
        <v>20070</v>
      </c>
      <c r="N908" t="s">
        <v>20071</v>
      </c>
      <c r="O908" t="s">
        <v>20072</v>
      </c>
      <c r="P908">
        <f>-573.411797000377 -10.7871375227112 -228.848017515077</f>
        <v>-813.04695203816516</v>
      </c>
      <c r="Q908" t="s">
        <v>20073</v>
      </c>
      <c r="R908" t="s">
        <v>20074</v>
      </c>
      <c r="S908" t="s">
        <v>20075</v>
      </c>
      <c r="T908" t="s">
        <v>20076</v>
      </c>
      <c r="U908" t="s">
        <v>20077</v>
      </c>
      <c r="V908" t="s">
        <v>20078</v>
      </c>
      <c r="W908" t="s">
        <v>20079</v>
      </c>
      <c r="X908" t="s">
        <v>20080</v>
      </c>
      <c r="Y908" t="s">
        <v>20081</v>
      </c>
    </row>
    <row r="909" spans="1:25" x14ac:dyDescent="0.3">
      <c r="A909">
        <v>45400</v>
      </c>
      <c r="B909" t="s">
        <v>20082</v>
      </c>
      <c r="C909" t="s">
        <v>20083</v>
      </c>
      <c r="D909" t="s">
        <v>20084</v>
      </c>
      <c r="E909" t="s">
        <v>20085</v>
      </c>
      <c r="F909" t="s">
        <v>20086</v>
      </c>
      <c r="G909" t="s">
        <v>20087</v>
      </c>
      <c r="H909" t="s">
        <v>20088</v>
      </c>
      <c r="I909" t="s">
        <v>20089</v>
      </c>
      <c r="J909" t="s">
        <v>20090</v>
      </c>
      <c r="K909" t="s">
        <v>20091</v>
      </c>
      <c r="L909" t="s">
        <v>20092</v>
      </c>
      <c r="M909" t="s">
        <v>20093</v>
      </c>
      <c r="N909" t="s">
        <v>20094</v>
      </c>
      <c r="O909" t="s">
        <v>20095</v>
      </c>
      <c r="P909">
        <f>-574.522295793165 -10.4967419858085 -228.581470943474</f>
        <v>-813.60050872244744</v>
      </c>
      <c r="Q909" t="s">
        <v>20096</v>
      </c>
      <c r="R909" t="s">
        <v>20097</v>
      </c>
      <c r="S909" t="s">
        <v>20098</v>
      </c>
      <c r="T909" t="s">
        <v>20099</v>
      </c>
      <c r="U909" t="s">
        <v>20100</v>
      </c>
      <c r="V909" t="s">
        <v>20101</v>
      </c>
      <c r="W909" t="s">
        <v>20102</v>
      </c>
      <c r="X909" t="s">
        <v>20103</v>
      </c>
      <c r="Y909" t="s">
        <v>20104</v>
      </c>
    </row>
    <row r="910" spans="1:25" x14ac:dyDescent="0.3">
      <c r="A910">
        <v>45450</v>
      </c>
      <c r="B910" t="s">
        <v>20105</v>
      </c>
      <c r="C910" t="s">
        <v>20106</v>
      </c>
      <c r="D910" t="s">
        <v>20107</v>
      </c>
      <c r="E910" t="s">
        <v>20108</v>
      </c>
      <c r="F910" t="s">
        <v>20109</v>
      </c>
      <c r="G910" t="s">
        <v>20110</v>
      </c>
      <c r="H910" t="s">
        <v>20111</v>
      </c>
      <c r="I910" t="s">
        <v>20112</v>
      </c>
      <c r="J910" t="s">
        <v>20113</v>
      </c>
      <c r="K910" t="s">
        <v>20114</v>
      </c>
      <c r="L910" t="s">
        <v>20115</v>
      </c>
      <c r="M910" t="s">
        <v>20116</v>
      </c>
      <c r="N910" t="s">
        <v>20117</v>
      </c>
      <c r="O910" t="s">
        <v>20118</v>
      </c>
      <c r="P910">
        <f>-576.716382515013 -9.57443951857454 -228.022344823922</f>
        <v>-814.3131668575096</v>
      </c>
      <c r="Q910" t="s">
        <v>20119</v>
      </c>
      <c r="R910" t="s">
        <v>20120</v>
      </c>
      <c r="S910" t="s">
        <v>20121</v>
      </c>
      <c r="T910" t="s">
        <v>20122</v>
      </c>
      <c r="U910" t="s">
        <v>20123</v>
      </c>
      <c r="V910" t="s">
        <v>20124</v>
      </c>
      <c r="W910" t="s">
        <v>20125</v>
      </c>
      <c r="X910" t="s">
        <v>20126</v>
      </c>
      <c r="Y910" t="s">
        <v>20127</v>
      </c>
    </row>
    <row r="911" spans="1:25" x14ac:dyDescent="0.3">
      <c r="A911">
        <v>45500</v>
      </c>
      <c r="B911" t="s">
        <v>20128</v>
      </c>
      <c r="C911" t="s">
        <v>20129</v>
      </c>
      <c r="D911" t="s">
        <v>20130</v>
      </c>
      <c r="E911" t="s">
        <v>20131</v>
      </c>
      <c r="F911" t="s">
        <v>20132</v>
      </c>
      <c r="G911" t="s">
        <v>20133</v>
      </c>
      <c r="H911" t="s">
        <v>20134</v>
      </c>
      <c r="I911" t="s">
        <v>20135</v>
      </c>
      <c r="J911" t="s">
        <v>20136</v>
      </c>
      <c r="K911" t="s">
        <v>20137</v>
      </c>
      <c r="L911" t="s">
        <v>20138</v>
      </c>
      <c r="M911" t="s">
        <v>20139</v>
      </c>
      <c r="N911" t="s">
        <v>20140</v>
      </c>
      <c r="O911" t="s">
        <v>20141</v>
      </c>
      <c r="P911">
        <f>-577.56200810301 -9.1840326796746 -227.730474183756</f>
        <v>-814.47651496644062</v>
      </c>
      <c r="Q911" t="s">
        <v>20142</v>
      </c>
      <c r="R911" t="s">
        <v>20143</v>
      </c>
      <c r="S911" t="s">
        <v>20144</v>
      </c>
      <c r="T911" t="s">
        <v>20145</v>
      </c>
      <c r="U911" t="s">
        <v>20146</v>
      </c>
      <c r="V911" t="s">
        <v>20147</v>
      </c>
      <c r="W911" t="s">
        <v>20148</v>
      </c>
      <c r="X911" t="s">
        <v>20149</v>
      </c>
      <c r="Y911" t="s">
        <v>20150</v>
      </c>
    </row>
    <row r="912" spans="1:25" x14ac:dyDescent="0.3">
      <c r="A912">
        <v>45550</v>
      </c>
      <c r="B912" t="s">
        <v>20151</v>
      </c>
      <c r="C912" t="s">
        <v>20152</v>
      </c>
      <c r="D912" t="s">
        <v>20153</v>
      </c>
      <c r="E912" t="s">
        <v>20154</v>
      </c>
      <c r="F912" t="s">
        <v>20155</v>
      </c>
      <c r="G912" t="s">
        <v>20156</v>
      </c>
      <c r="H912" t="s">
        <v>20157</v>
      </c>
      <c r="I912" t="s">
        <v>20158</v>
      </c>
      <c r="J912" t="s">
        <v>20159</v>
      </c>
      <c r="K912" t="s">
        <v>20160</v>
      </c>
      <c r="L912" t="s">
        <v>20161</v>
      </c>
      <c r="M912" t="s">
        <v>20162</v>
      </c>
      <c r="N912" t="s">
        <v>20163</v>
      </c>
      <c r="O912" t="s">
        <v>20164</v>
      </c>
      <c r="P912">
        <f>-579.336149877339 -9.00775813819041 -227.022536396287</f>
        <v>-815.36644441181647</v>
      </c>
      <c r="Q912" t="s">
        <v>20165</v>
      </c>
      <c r="R912" t="s">
        <v>20166</v>
      </c>
      <c r="S912" t="s">
        <v>20167</v>
      </c>
      <c r="T912" t="s">
        <v>20168</v>
      </c>
      <c r="U912" t="s">
        <v>20169</v>
      </c>
      <c r="V912" t="s">
        <v>20170</v>
      </c>
      <c r="W912" t="s">
        <v>20171</v>
      </c>
      <c r="X912" t="s">
        <v>20172</v>
      </c>
      <c r="Y912" t="s">
        <v>20173</v>
      </c>
    </row>
    <row r="913" spans="1:25" x14ac:dyDescent="0.3">
      <c r="A913">
        <v>45600</v>
      </c>
      <c r="B913" t="s">
        <v>20174</v>
      </c>
      <c r="C913" t="s">
        <v>20175</v>
      </c>
      <c r="D913" t="s">
        <v>20176</v>
      </c>
      <c r="E913" t="s">
        <v>20177</v>
      </c>
      <c r="F913" t="s">
        <v>20178</v>
      </c>
      <c r="G913" t="s">
        <v>20179</v>
      </c>
      <c r="H913" t="s">
        <v>20180</v>
      </c>
      <c r="I913" t="s">
        <v>20181</v>
      </c>
      <c r="J913" t="s">
        <v>20182</v>
      </c>
      <c r="K913" t="s">
        <v>20183</v>
      </c>
      <c r="L913" t="s">
        <v>20184</v>
      </c>
      <c r="M913" t="s">
        <v>20185</v>
      </c>
      <c r="N913" t="s">
        <v>20186</v>
      </c>
      <c r="O913" t="s">
        <v>20187</v>
      </c>
      <c r="P913">
        <f>-580.223239844475 -8.82025994860396 -226.609413150919</f>
        <v>-815.65291294399799</v>
      </c>
      <c r="Q913" t="s">
        <v>20188</v>
      </c>
      <c r="R913" t="s">
        <v>20189</v>
      </c>
      <c r="S913" t="s">
        <v>20190</v>
      </c>
      <c r="T913" t="s">
        <v>20191</v>
      </c>
      <c r="U913" t="s">
        <v>20192</v>
      </c>
      <c r="V913" t="s">
        <v>20193</v>
      </c>
      <c r="W913" t="s">
        <v>20194</v>
      </c>
      <c r="X913" t="s">
        <v>20195</v>
      </c>
      <c r="Y913" t="s">
        <v>20196</v>
      </c>
    </row>
    <row r="914" spans="1:25" x14ac:dyDescent="0.3">
      <c r="A914">
        <v>45650</v>
      </c>
      <c r="B914" t="s">
        <v>20197</v>
      </c>
      <c r="C914" t="s">
        <v>20198</v>
      </c>
      <c r="D914" t="s">
        <v>20199</v>
      </c>
      <c r="E914" t="s">
        <v>20200</v>
      </c>
      <c r="F914" t="s">
        <v>20201</v>
      </c>
      <c r="G914" t="s">
        <v>20202</v>
      </c>
      <c r="H914" t="s">
        <v>20203</v>
      </c>
      <c r="I914" t="s">
        <v>20204</v>
      </c>
      <c r="J914" t="s">
        <v>20205</v>
      </c>
      <c r="K914" t="s">
        <v>20206</v>
      </c>
      <c r="L914" t="s">
        <v>20207</v>
      </c>
      <c r="M914" t="s">
        <v>20208</v>
      </c>
      <c r="N914" t="s">
        <v>20209</v>
      </c>
      <c r="O914" t="s">
        <v>20210</v>
      </c>
      <c r="P914">
        <f>-582.245500779326 -8.29863257492252 -225.993483064447</f>
        <v>-816.53761641869551</v>
      </c>
      <c r="Q914" t="s">
        <v>20211</v>
      </c>
      <c r="R914" t="s">
        <v>20212</v>
      </c>
      <c r="S914" t="s">
        <v>20213</v>
      </c>
      <c r="T914" t="s">
        <v>20214</v>
      </c>
      <c r="U914" t="s">
        <v>20215</v>
      </c>
      <c r="V914" t="s">
        <v>20216</v>
      </c>
      <c r="W914" t="s">
        <v>20217</v>
      </c>
      <c r="X914" t="s">
        <v>20218</v>
      </c>
      <c r="Y914" t="s">
        <v>20219</v>
      </c>
    </row>
    <row r="915" spans="1:25" x14ac:dyDescent="0.3">
      <c r="A915">
        <v>45700</v>
      </c>
      <c r="B915" t="s">
        <v>20220</v>
      </c>
      <c r="C915" t="s">
        <v>20221</v>
      </c>
      <c r="D915" t="s">
        <v>20222</v>
      </c>
      <c r="E915" t="s">
        <v>20223</v>
      </c>
      <c r="F915" t="s">
        <v>20224</v>
      </c>
      <c r="G915" t="s">
        <v>20225</v>
      </c>
      <c r="H915" t="s">
        <v>20226</v>
      </c>
      <c r="I915" t="s">
        <v>20227</v>
      </c>
      <c r="J915" t="s">
        <v>20228</v>
      </c>
      <c r="K915" t="s">
        <v>20229</v>
      </c>
      <c r="L915" t="s">
        <v>20230</v>
      </c>
      <c r="M915" t="s">
        <v>20231</v>
      </c>
      <c r="N915" t="s">
        <v>20232</v>
      </c>
      <c r="O915" t="s">
        <v>20233</v>
      </c>
      <c r="P915">
        <f>-584.081648598599 -7.63281254802359 -225.321598466284</f>
        <v>-817.03605961290668</v>
      </c>
      <c r="Q915" t="s">
        <v>20234</v>
      </c>
      <c r="R915" t="s">
        <v>20235</v>
      </c>
      <c r="S915" t="s">
        <v>20236</v>
      </c>
      <c r="T915" t="s">
        <v>20237</v>
      </c>
      <c r="U915" t="s">
        <v>20238</v>
      </c>
      <c r="V915" t="s">
        <v>20239</v>
      </c>
      <c r="W915" t="s">
        <v>20240</v>
      </c>
      <c r="X915" t="s">
        <v>20241</v>
      </c>
      <c r="Y915" t="s">
        <v>20242</v>
      </c>
    </row>
    <row r="916" spans="1:25" x14ac:dyDescent="0.3">
      <c r="A916">
        <v>45750</v>
      </c>
      <c r="B916" t="s">
        <v>20243</v>
      </c>
      <c r="C916" t="s">
        <v>20244</v>
      </c>
      <c r="D916" t="s">
        <v>20245</v>
      </c>
      <c r="E916" t="s">
        <v>20246</v>
      </c>
      <c r="F916" t="s">
        <v>20247</v>
      </c>
      <c r="G916" t="s">
        <v>20248</v>
      </c>
      <c r="H916" t="s">
        <v>20249</v>
      </c>
      <c r="I916" t="s">
        <v>20250</v>
      </c>
      <c r="J916" t="s">
        <v>20251</v>
      </c>
      <c r="K916" t="s">
        <v>20252</v>
      </c>
      <c r="L916" t="s">
        <v>20253</v>
      </c>
      <c r="M916" t="s">
        <v>20254</v>
      </c>
      <c r="N916" t="s">
        <v>20255</v>
      </c>
      <c r="O916" t="s">
        <v>20256</v>
      </c>
      <c r="P916">
        <f>-584.798338360769 -7.21284202709217 -224.959446921838</f>
        <v>-816.97062730969913</v>
      </c>
      <c r="Q916" t="s">
        <v>20257</v>
      </c>
      <c r="R916" t="s">
        <v>20258</v>
      </c>
      <c r="S916" t="s">
        <v>20259</v>
      </c>
      <c r="T916" t="s">
        <v>20260</v>
      </c>
      <c r="U916" t="s">
        <v>20261</v>
      </c>
      <c r="V916" t="s">
        <v>20262</v>
      </c>
      <c r="W916" t="s">
        <v>20263</v>
      </c>
      <c r="X916" t="s">
        <v>20264</v>
      </c>
      <c r="Y916" t="s">
        <v>20265</v>
      </c>
    </row>
    <row r="917" spans="1:25" x14ac:dyDescent="0.3">
      <c r="A917">
        <v>45800</v>
      </c>
      <c r="B917" t="s">
        <v>20266</v>
      </c>
      <c r="C917" t="s">
        <v>20267</v>
      </c>
      <c r="D917" t="s">
        <v>20268</v>
      </c>
      <c r="E917" t="s">
        <v>20269</v>
      </c>
      <c r="F917" t="s">
        <v>20270</v>
      </c>
      <c r="G917" t="s">
        <v>20271</v>
      </c>
      <c r="H917" t="s">
        <v>20272</v>
      </c>
      <c r="I917" t="s">
        <v>20273</v>
      </c>
      <c r="J917" t="s">
        <v>20274</v>
      </c>
      <c r="K917" t="s">
        <v>20275</v>
      </c>
      <c r="L917" t="s">
        <v>20276</v>
      </c>
      <c r="M917" t="s">
        <v>20277</v>
      </c>
      <c r="N917" t="s">
        <v>20278</v>
      </c>
      <c r="O917" t="s">
        <v>20279</v>
      </c>
      <c r="P917">
        <f>-585.550295000396 -6.70186093904886 -224.553322167481</f>
        <v>-816.80547810692588</v>
      </c>
      <c r="Q917" t="s">
        <v>20280</v>
      </c>
      <c r="R917" t="s">
        <v>20281</v>
      </c>
      <c r="S917" t="s">
        <v>20282</v>
      </c>
      <c r="T917" t="s">
        <v>20283</v>
      </c>
      <c r="U917" t="s">
        <v>20284</v>
      </c>
      <c r="V917" t="s">
        <v>20285</v>
      </c>
      <c r="W917" t="s">
        <v>20286</v>
      </c>
      <c r="X917" t="s">
        <v>20287</v>
      </c>
      <c r="Y917" t="s">
        <v>20288</v>
      </c>
    </row>
    <row r="918" spans="1:25" x14ac:dyDescent="0.3">
      <c r="A918">
        <v>45850</v>
      </c>
      <c r="B918" t="s">
        <v>20289</v>
      </c>
      <c r="C918" t="s">
        <v>20290</v>
      </c>
      <c r="D918" t="s">
        <v>20291</v>
      </c>
      <c r="E918" t="s">
        <v>20292</v>
      </c>
      <c r="F918" t="s">
        <v>20293</v>
      </c>
      <c r="G918" t="s">
        <v>20294</v>
      </c>
      <c r="H918" t="s">
        <v>20295</v>
      </c>
      <c r="I918" t="s">
        <v>20296</v>
      </c>
      <c r="J918" t="s">
        <v>20297</v>
      </c>
      <c r="K918" t="s">
        <v>20298</v>
      </c>
      <c r="L918" t="s">
        <v>20299</v>
      </c>
      <c r="M918" t="s">
        <v>20300</v>
      </c>
      <c r="N918" t="s">
        <v>20301</v>
      </c>
      <c r="O918" t="s">
        <v>20302</v>
      </c>
      <c r="P918">
        <f>-586.237574613747 -5.83034093681567 -223.907421019469</f>
        <v>-815.97533657003169</v>
      </c>
      <c r="Q918" t="s">
        <v>20303</v>
      </c>
      <c r="R918" t="s">
        <v>20304</v>
      </c>
      <c r="S918" t="s">
        <v>20305</v>
      </c>
      <c r="T918" t="s">
        <v>20306</v>
      </c>
      <c r="U918" t="s">
        <v>20307</v>
      </c>
      <c r="V918" t="s">
        <v>20308</v>
      </c>
      <c r="W918" t="s">
        <v>20309</v>
      </c>
      <c r="X918" t="s">
        <v>20310</v>
      </c>
      <c r="Y918" t="s">
        <v>20311</v>
      </c>
    </row>
    <row r="919" spans="1:25" x14ac:dyDescent="0.3">
      <c r="A919">
        <v>45900</v>
      </c>
      <c r="B919" t="s">
        <v>20312</v>
      </c>
      <c r="C919" t="s">
        <v>20313</v>
      </c>
      <c r="D919" t="s">
        <v>20314</v>
      </c>
      <c r="E919" t="s">
        <v>20315</v>
      </c>
      <c r="F919" t="s">
        <v>20316</v>
      </c>
      <c r="G919" t="s">
        <v>20317</v>
      </c>
      <c r="H919" t="s">
        <v>20318</v>
      </c>
      <c r="I919" t="s">
        <v>20319</v>
      </c>
      <c r="J919" t="s">
        <v>20320</v>
      </c>
      <c r="K919" t="s">
        <v>20321</v>
      </c>
      <c r="L919" t="s">
        <v>20322</v>
      </c>
      <c r="M919" t="s">
        <v>20323</v>
      </c>
      <c r="N919" t="s">
        <v>20324</v>
      </c>
      <c r="O919" t="s">
        <v>20325</v>
      </c>
      <c r="P919">
        <f>-586.465661089121 -5.75803738150989 -223.573037609169</f>
        <v>-815.79673607979987</v>
      </c>
      <c r="Q919" t="s">
        <v>20326</v>
      </c>
      <c r="R919" t="s">
        <v>20327</v>
      </c>
      <c r="S919" t="s">
        <v>20328</v>
      </c>
      <c r="T919" t="s">
        <v>20329</v>
      </c>
      <c r="U919" t="s">
        <v>20330</v>
      </c>
      <c r="V919" t="s">
        <v>20331</v>
      </c>
      <c r="W919" t="s">
        <v>20332</v>
      </c>
      <c r="X919" t="s">
        <v>20333</v>
      </c>
      <c r="Y919" t="s">
        <v>20334</v>
      </c>
    </row>
    <row r="920" spans="1:25" x14ac:dyDescent="0.3">
      <c r="A920">
        <v>45950</v>
      </c>
      <c r="B920" t="s">
        <v>20335</v>
      </c>
      <c r="C920" t="s">
        <v>20336</v>
      </c>
      <c r="D920" t="s">
        <v>20337</v>
      </c>
      <c r="E920" t="s">
        <v>20338</v>
      </c>
      <c r="F920" t="s">
        <v>20339</v>
      </c>
      <c r="G920" t="s">
        <v>20340</v>
      </c>
      <c r="H920" t="s">
        <v>20341</v>
      </c>
      <c r="I920" t="s">
        <v>20342</v>
      </c>
      <c r="J920" t="s">
        <v>20343</v>
      </c>
      <c r="K920" t="s">
        <v>20344</v>
      </c>
      <c r="L920" t="s">
        <v>20345</v>
      </c>
      <c r="M920" t="s">
        <v>20346</v>
      </c>
      <c r="N920" t="s">
        <v>20347</v>
      </c>
      <c r="O920" t="s">
        <v>20348</v>
      </c>
      <c r="P920">
        <f>-587.145085306076 -5.94798933364996 -223.164554111864</f>
        <v>-816.25762875158989</v>
      </c>
      <c r="Q920" t="s">
        <v>20349</v>
      </c>
      <c r="R920" t="s">
        <v>20350</v>
      </c>
      <c r="S920" t="s">
        <v>20351</v>
      </c>
      <c r="T920" t="s">
        <v>20352</v>
      </c>
      <c r="U920" t="s">
        <v>20353</v>
      </c>
      <c r="V920" t="s">
        <v>20354</v>
      </c>
      <c r="W920" t="s">
        <v>20355</v>
      </c>
      <c r="X920" t="s">
        <v>20356</v>
      </c>
      <c r="Y920" t="s">
        <v>20357</v>
      </c>
    </row>
    <row r="921" spans="1:25" x14ac:dyDescent="0.3">
      <c r="A921">
        <v>46000</v>
      </c>
      <c r="B921" t="s">
        <v>20358</v>
      </c>
      <c r="C921" t="s">
        <v>20359</v>
      </c>
      <c r="D921" t="s">
        <v>20360</v>
      </c>
      <c r="E921" t="s">
        <v>20361</v>
      </c>
      <c r="F921" t="s">
        <v>20362</v>
      </c>
      <c r="G921" t="s">
        <v>20363</v>
      </c>
      <c r="H921" t="s">
        <v>20364</v>
      </c>
      <c r="I921" t="s">
        <v>20365</v>
      </c>
      <c r="J921" t="s">
        <v>20366</v>
      </c>
      <c r="K921" t="s">
        <v>20367</v>
      </c>
      <c r="L921" t="s">
        <v>20368</v>
      </c>
      <c r="M921" t="s">
        <v>20369</v>
      </c>
      <c r="N921" t="s">
        <v>20370</v>
      </c>
      <c r="O921" t="s">
        <v>20371</v>
      </c>
      <c r="P921">
        <f>-587.886583411602 -5.87067876870947 -223.135644405653</f>
        <v>-816.89290658596451</v>
      </c>
      <c r="Q921" t="s">
        <v>20372</v>
      </c>
      <c r="R921" t="s">
        <v>20373</v>
      </c>
      <c r="S921" t="s">
        <v>20374</v>
      </c>
      <c r="T921" t="s">
        <v>20375</v>
      </c>
      <c r="U921" t="s">
        <v>20376</v>
      </c>
      <c r="V921" t="s">
        <v>20377</v>
      </c>
      <c r="W921" t="s">
        <v>20378</v>
      </c>
      <c r="X921" t="s">
        <v>20379</v>
      </c>
      <c r="Y921" t="s">
        <v>20380</v>
      </c>
    </row>
    <row r="922" spans="1:25" x14ac:dyDescent="0.3">
      <c r="A922">
        <v>46050</v>
      </c>
      <c r="B922" t="s">
        <v>20381</v>
      </c>
      <c r="C922" t="s">
        <v>20382</v>
      </c>
      <c r="D922" t="s">
        <v>20383</v>
      </c>
      <c r="E922" t="s">
        <v>20384</v>
      </c>
      <c r="F922" t="s">
        <v>20385</v>
      </c>
      <c r="G922" t="s">
        <v>20386</v>
      </c>
      <c r="H922" t="s">
        <v>20387</v>
      </c>
      <c r="I922" t="s">
        <v>20388</v>
      </c>
      <c r="J922" t="s">
        <v>20389</v>
      </c>
      <c r="K922" t="s">
        <v>20390</v>
      </c>
      <c r="L922" t="s">
        <v>20391</v>
      </c>
      <c r="M922" t="s">
        <v>20392</v>
      </c>
      <c r="N922" t="s">
        <v>20393</v>
      </c>
      <c r="O922" t="s">
        <v>20394</v>
      </c>
      <c r="P922">
        <f>-589.735121342842 -5.8347642258916 -223.163564532026</f>
        <v>-818.73345010075968</v>
      </c>
      <c r="Q922" t="s">
        <v>20395</v>
      </c>
      <c r="R922" t="s">
        <v>20396</v>
      </c>
      <c r="S922" t="s">
        <v>20397</v>
      </c>
      <c r="T922" t="s">
        <v>20398</v>
      </c>
      <c r="U922" t="s">
        <v>20399</v>
      </c>
      <c r="V922" t="s">
        <v>20400</v>
      </c>
      <c r="W922" t="s">
        <v>20401</v>
      </c>
      <c r="X922" t="s">
        <v>20402</v>
      </c>
      <c r="Y922" t="s">
        <v>20403</v>
      </c>
    </row>
    <row r="923" spans="1:25" x14ac:dyDescent="0.3">
      <c r="A923">
        <v>46100</v>
      </c>
      <c r="B923" t="s">
        <v>20404</v>
      </c>
      <c r="C923" t="s">
        <v>20405</v>
      </c>
      <c r="D923" t="s">
        <v>20406</v>
      </c>
      <c r="E923" t="s">
        <v>20407</v>
      </c>
      <c r="F923" t="s">
        <v>20408</v>
      </c>
      <c r="G923" t="s">
        <v>20409</v>
      </c>
      <c r="H923" t="s">
        <v>20410</v>
      </c>
      <c r="I923" t="s">
        <v>20411</v>
      </c>
      <c r="J923" t="s">
        <v>20412</v>
      </c>
      <c r="K923" t="s">
        <v>20413</v>
      </c>
      <c r="L923" t="s">
        <v>20414</v>
      </c>
      <c r="M923" t="s">
        <v>20415</v>
      </c>
      <c r="N923" t="s">
        <v>20416</v>
      </c>
      <c r="O923" t="s">
        <v>20417</v>
      </c>
      <c r="P923">
        <f>-591.371965534844 -5.95513424829596 -223.152425286836</f>
        <v>-820.47952506997592</v>
      </c>
      <c r="Q923" t="s">
        <v>20418</v>
      </c>
      <c r="R923" t="s">
        <v>20419</v>
      </c>
      <c r="S923" t="s">
        <v>20420</v>
      </c>
      <c r="T923" t="s">
        <v>20421</v>
      </c>
      <c r="U923" t="s">
        <v>20422</v>
      </c>
      <c r="V923" t="s">
        <v>20423</v>
      </c>
      <c r="W923" t="s">
        <v>20424</v>
      </c>
      <c r="X923" t="s">
        <v>20425</v>
      </c>
      <c r="Y923" t="s">
        <v>20426</v>
      </c>
    </row>
    <row r="924" spans="1:25" x14ac:dyDescent="0.3">
      <c r="A924">
        <v>46150</v>
      </c>
      <c r="B924" t="s">
        <v>20427</v>
      </c>
      <c r="C924" t="s">
        <v>20428</v>
      </c>
      <c r="D924" t="s">
        <v>20429</v>
      </c>
      <c r="E924" t="s">
        <v>20430</v>
      </c>
      <c r="F924" t="s">
        <v>20431</v>
      </c>
      <c r="G924" t="s">
        <v>20432</v>
      </c>
      <c r="H924" t="s">
        <v>20433</v>
      </c>
      <c r="I924" t="s">
        <v>20434</v>
      </c>
      <c r="J924" t="s">
        <v>20435</v>
      </c>
      <c r="K924" t="s">
        <v>20436</v>
      </c>
      <c r="L924" t="s">
        <v>20437</v>
      </c>
      <c r="M924" t="s">
        <v>20438</v>
      </c>
      <c r="N924" t="s">
        <v>20439</v>
      </c>
      <c r="O924" t="s">
        <v>20440</v>
      </c>
      <c r="P924">
        <f>-591.927641641142 -5.82196370565316 -223.105958645945</f>
        <v>-820.85556399274014</v>
      </c>
      <c r="Q924" t="s">
        <v>20441</v>
      </c>
      <c r="R924" t="s">
        <v>20442</v>
      </c>
      <c r="S924" t="s">
        <v>20443</v>
      </c>
      <c r="T924" t="s">
        <v>20444</v>
      </c>
      <c r="U924" t="s">
        <v>20445</v>
      </c>
      <c r="V924" t="s">
        <v>20446</v>
      </c>
      <c r="W924" t="s">
        <v>20447</v>
      </c>
      <c r="X924" t="s">
        <v>20448</v>
      </c>
      <c r="Y924" t="s">
        <v>20449</v>
      </c>
    </row>
    <row r="925" spans="1:25" x14ac:dyDescent="0.3">
      <c r="A925">
        <v>46200</v>
      </c>
      <c r="B925" t="s">
        <v>20450</v>
      </c>
      <c r="C925" t="s">
        <v>20451</v>
      </c>
      <c r="D925" t="s">
        <v>20452</v>
      </c>
      <c r="E925" t="s">
        <v>20453</v>
      </c>
      <c r="F925" t="s">
        <v>20454</v>
      </c>
      <c r="G925" t="s">
        <v>20455</v>
      </c>
      <c r="H925" t="s">
        <v>20456</v>
      </c>
      <c r="I925" t="s">
        <v>20457</v>
      </c>
      <c r="J925" t="s">
        <v>20458</v>
      </c>
      <c r="K925" t="s">
        <v>20459</v>
      </c>
      <c r="L925" t="s">
        <v>20460</v>
      </c>
      <c r="M925" t="s">
        <v>20461</v>
      </c>
      <c r="N925" t="s">
        <v>20462</v>
      </c>
      <c r="O925" t="s">
        <v>20463</v>
      </c>
      <c r="P925">
        <f>-592.039456459265 -5.56365601052676 -223.091374238567</f>
        <v>-820.6944867083588</v>
      </c>
      <c r="Q925" t="s">
        <v>20464</v>
      </c>
      <c r="R925" t="s">
        <v>20465</v>
      </c>
      <c r="S925" t="s">
        <v>20466</v>
      </c>
      <c r="T925" t="s">
        <v>20467</v>
      </c>
      <c r="U925" t="s">
        <v>20468</v>
      </c>
      <c r="V925" t="s">
        <v>20469</v>
      </c>
      <c r="W925" t="s">
        <v>20470</v>
      </c>
      <c r="X925" t="s">
        <v>20471</v>
      </c>
      <c r="Y925" t="s">
        <v>20472</v>
      </c>
    </row>
    <row r="926" spans="1:25" x14ac:dyDescent="0.3">
      <c r="A926">
        <v>46250</v>
      </c>
      <c r="B926" t="s">
        <v>20473</v>
      </c>
      <c r="C926" t="s">
        <v>20474</v>
      </c>
      <c r="D926" t="s">
        <v>20475</v>
      </c>
      <c r="E926" t="s">
        <v>20476</v>
      </c>
      <c r="F926" t="s">
        <v>20477</v>
      </c>
      <c r="G926" t="s">
        <v>20478</v>
      </c>
      <c r="H926" t="s">
        <v>20479</v>
      </c>
      <c r="I926" t="s">
        <v>20480</v>
      </c>
      <c r="J926" t="s">
        <v>20481</v>
      </c>
      <c r="K926" t="s">
        <v>20482</v>
      </c>
      <c r="L926" t="s">
        <v>20483</v>
      </c>
      <c r="M926" t="s">
        <v>20484</v>
      </c>
      <c r="N926" t="s">
        <v>20485</v>
      </c>
      <c r="O926" t="s">
        <v>20486</v>
      </c>
      <c r="P926">
        <f>-591.556025520502 -5.36106962433018 -223.081933717325</f>
        <v>-819.99902886215716</v>
      </c>
      <c r="Q926" t="s">
        <v>20487</v>
      </c>
      <c r="R926" t="s">
        <v>20488</v>
      </c>
      <c r="S926" t="s">
        <v>20489</v>
      </c>
      <c r="T926" t="s">
        <v>20490</v>
      </c>
      <c r="U926" t="s">
        <v>20491</v>
      </c>
      <c r="V926" t="s">
        <v>20492</v>
      </c>
      <c r="W926" t="s">
        <v>20493</v>
      </c>
      <c r="X926" t="s">
        <v>20494</v>
      </c>
      <c r="Y926" t="s">
        <v>20495</v>
      </c>
    </row>
    <row r="927" spans="1:25" x14ac:dyDescent="0.3">
      <c r="A927">
        <v>46300</v>
      </c>
      <c r="B927" t="s">
        <v>20496</v>
      </c>
      <c r="C927" t="s">
        <v>20497</v>
      </c>
      <c r="D927" t="s">
        <v>20498</v>
      </c>
      <c r="E927" t="s">
        <v>20499</v>
      </c>
      <c r="F927" t="s">
        <v>20500</v>
      </c>
      <c r="G927" t="s">
        <v>20501</v>
      </c>
      <c r="H927" t="s">
        <v>20502</v>
      </c>
      <c r="I927" t="s">
        <v>20503</v>
      </c>
      <c r="J927" t="s">
        <v>20504</v>
      </c>
      <c r="K927" t="s">
        <v>20505</v>
      </c>
      <c r="L927" t="s">
        <v>20506</v>
      </c>
      <c r="M927" t="s">
        <v>20507</v>
      </c>
      <c r="N927" t="s">
        <v>20508</v>
      </c>
      <c r="O927" t="s">
        <v>20509</v>
      </c>
      <c r="P927">
        <f>-591.225117351103 -5.36631175343427 -223.126601772057</f>
        <v>-819.7180308765943</v>
      </c>
      <c r="Q927" t="s">
        <v>20510</v>
      </c>
      <c r="R927" t="s">
        <v>20511</v>
      </c>
      <c r="S927" t="s">
        <v>20512</v>
      </c>
      <c r="T927" t="s">
        <v>20513</v>
      </c>
      <c r="U927" t="s">
        <v>20514</v>
      </c>
      <c r="V927" t="s">
        <v>20515</v>
      </c>
      <c r="W927" t="s">
        <v>20516</v>
      </c>
      <c r="X927" t="s">
        <v>20517</v>
      </c>
      <c r="Y927" t="s">
        <v>20518</v>
      </c>
    </row>
    <row r="928" spans="1:25" x14ac:dyDescent="0.3">
      <c r="A928">
        <v>46350</v>
      </c>
      <c r="B928" t="s">
        <v>20519</v>
      </c>
      <c r="C928" t="s">
        <v>20520</v>
      </c>
      <c r="D928" t="s">
        <v>20521</v>
      </c>
      <c r="E928" t="s">
        <v>20522</v>
      </c>
      <c r="F928" t="s">
        <v>20523</v>
      </c>
      <c r="G928" t="s">
        <v>20524</v>
      </c>
      <c r="H928" t="s">
        <v>20525</v>
      </c>
      <c r="I928" t="s">
        <v>20526</v>
      </c>
      <c r="J928" t="s">
        <v>20527</v>
      </c>
      <c r="K928" t="s">
        <v>20528</v>
      </c>
      <c r="L928" t="s">
        <v>20529</v>
      </c>
      <c r="M928" t="s">
        <v>20530</v>
      </c>
      <c r="N928" t="s">
        <v>20531</v>
      </c>
      <c r="O928" t="s">
        <v>20532</v>
      </c>
      <c r="P928">
        <f>-590.64566487224 -4.85139345974039 -223.30041662618</f>
        <v>-818.79747495816036</v>
      </c>
      <c r="Q928" t="s">
        <v>20533</v>
      </c>
      <c r="R928" t="s">
        <v>20534</v>
      </c>
      <c r="S928" t="s">
        <v>20535</v>
      </c>
      <c r="T928" t="s">
        <v>20536</v>
      </c>
      <c r="U928" t="s">
        <v>20537</v>
      </c>
      <c r="V928" t="s">
        <v>20538</v>
      </c>
      <c r="W928" t="s">
        <v>20539</v>
      </c>
      <c r="X928" t="s">
        <v>20540</v>
      </c>
      <c r="Y928" t="s">
        <v>20541</v>
      </c>
    </row>
    <row r="929" spans="1:25" x14ac:dyDescent="0.3">
      <c r="A929">
        <v>46400</v>
      </c>
      <c r="B929" t="s">
        <v>20542</v>
      </c>
      <c r="C929" t="s">
        <v>20543</v>
      </c>
      <c r="D929" t="s">
        <v>20544</v>
      </c>
      <c r="E929" t="s">
        <v>20545</v>
      </c>
      <c r="F929" t="s">
        <v>20546</v>
      </c>
      <c r="G929" t="s">
        <v>20547</v>
      </c>
      <c r="H929" t="s">
        <v>20548</v>
      </c>
      <c r="I929" t="s">
        <v>20549</v>
      </c>
      <c r="J929" t="s">
        <v>20550</v>
      </c>
      <c r="K929" t="s">
        <v>20551</v>
      </c>
      <c r="L929" t="s">
        <v>20552</v>
      </c>
      <c r="M929" t="s">
        <v>20553</v>
      </c>
      <c r="N929" t="s">
        <v>20554</v>
      </c>
      <c r="O929" t="s">
        <v>20555</v>
      </c>
      <c r="P929">
        <f>-590.378325735439 -4.60285565973436 -223.447781125592</f>
        <v>-818.42896252076537</v>
      </c>
      <c r="Q929" t="s">
        <v>20556</v>
      </c>
      <c r="R929" t="s">
        <v>20557</v>
      </c>
      <c r="S929" t="s">
        <v>20558</v>
      </c>
      <c r="T929" t="s">
        <v>20559</v>
      </c>
      <c r="U929" t="s">
        <v>20560</v>
      </c>
      <c r="V929" t="s">
        <v>20561</v>
      </c>
      <c r="W929" t="s">
        <v>20562</v>
      </c>
      <c r="X929" t="s">
        <v>20563</v>
      </c>
      <c r="Y929" t="s">
        <v>20564</v>
      </c>
    </row>
    <row r="930" spans="1:25" x14ac:dyDescent="0.3">
      <c r="A930">
        <v>46450</v>
      </c>
      <c r="B930" t="s">
        <v>20565</v>
      </c>
      <c r="C930" t="s">
        <v>20566</v>
      </c>
      <c r="D930" t="s">
        <v>20567</v>
      </c>
      <c r="E930" t="s">
        <v>20568</v>
      </c>
      <c r="F930" t="s">
        <v>20569</v>
      </c>
      <c r="G930" t="s">
        <v>20570</v>
      </c>
      <c r="H930" t="s">
        <v>20571</v>
      </c>
      <c r="I930" t="s">
        <v>20572</v>
      </c>
      <c r="J930" t="s">
        <v>20573</v>
      </c>
      <c r="K930" t="s">
        <v>20574</v>
      </c>
      <c r="L930" t="s">
        <v>20575</v>
      </c>
      <c r="M930" t="s">
        <v>20576</v>
      </c>
      <c r="N930" t="s">
        <v>20577</v>
      </c>
      <c r="O930" t="s">
        <v>20578</v>
      </c>
      <c r="P930">
        <f>-589.706663809884 -4.78560522210114 -223.831377916049</f>
        <v>-818.32364694803414</v>
      </c>
      <c r="Q930" t="s">
        <v>20579</v>
      </c>
      <c r="R930" t="s">
        <v>20580</v>
      </c>
      <c r="S930" t="s">
        <v>20581</v>
      </c>
      <c r="T930" t="s">
        <v>20582</v>
      </c>
      <c r="U930" t="s">
        <v>20583</v>
      </c>
      <c r="V930" t="s">
        <v>20584</v>
      </c>
      <c r="W930" t="s">
        <v>20585</v>
      </c>
      <c r="X930" t="s">
        <v>20586</v>
      </c>
      <c r="Y930" t="s">
        <v>20587</v>
      </c>
    </row>
    <row r="931" spans="1:25" x14ac:dyDescent="0.3">
      <c r="A931">
        <v>46500</v>
      </c>
      <c r="B931" t="s">
        <v>20588</v>
      </c>
      <c r="C931" t="s">
        <v>20589</v>
      </c>
      <c r="D931" t="s">
        <v>20590</v>
      </c>
      <c r="E931" t="s">
        <v>20591</v>
      </c>
      <c r="F931" t="s">
        <v>20592</v>
      </c>
      <c r="G931" t="s">
        <v>20593</v>
      </c>
      <c r="H931" t="s">
        <v>20594</v>
      </c>
      <c r="I931" t="s">
        <v>20595</v>
      </c>
      <c r="J931" t="s">
        <v>20596</v>
      </c>
      <c r="K931" t="s">
        <v>20597</v>
      </c>
      <c r="L931" t="s">
        <v>20598</v>
      </c>
      <c r="M931" t="s">
        <v>20599</v>
      </c>
      <c r="N931" t="s">
        <v>20600</v>
      </c>
      <c r="O931" t="s">
        <v>20601</v>
      </c>
      <c r="P931">
        <f>-589.570598217412 -5.2475547518477 -224.028286807793</f>
        <v>-818.84643977705264</v>
      </c>
      <c r="Q931" t="s">
        <v>20602</v>
      </c>
      <c r="R931" t="s">
        <v>20603</v>
      </c>
      <c r="S931" t="s">
        <v>20604</v>
      </c>
      <c r="T931" t="s">
        <v>20605</v>
      </c>
      <c r="U931" t="s">
        <v>20606</v>
      </c>
      <c r="V931" t="s">
        <v>20607</v>
      </c>
      <c r="W931" t="s">
        <v>20608</v>
      </c>
      <c r="X931" t="s">
        <v>20609</v>
      </c>
      <c r="Y931" t="s">
        <v>20610</v>
      </c>
    </row>
    <row r="932" spans="1:25" x14ac:dyDescent="0.3">
      <c r="A932">
        <v>46550</v>
      </c>
      <c r="B932" t="s">
        <v>20611</v>
      </c>
      <c r="C932" t="s">
        <v>20612</v>
      </c>
      <c r="D932" t="s">
        <v>20613</v>
      </c>
      <c r="E932" t="s">
        <v>20614</v>
      </c>
      <c r="F932" t="s">
        <v>20615</v>
      </c>
      <c r="G932" t="s">
        <v>20616</v>
      </c>
      <c r="H932" t="s">
        <v>20617</v>
      </c>
      <c r="I932" t="s">
        <v>20618</v>
      </c>
      <c r="J932" t="s">
        <v>20619</v>
      </c>
      <c r="K932" t="s">
        <v>20620</v>
      </c>
      <c r="L932" t="s">
        <v>20621</v>
      </c>
      <c r="M932" t="s">
        <v>20622</v>
      </c>
      <c r="N932" t="s">
        <v>20623</v>
      </c>
      <c r="O932" t="s">
        <v>20624</v>
      </c>
      <c r="P932">
        <f>-589.453725745165 -5.58343365088831 -224.213674054383</f>
        <v>-819.25083345043629</v>
      </c>
      <c r="Q932" t="s">
        <v>20625</v>
      </c>
      <c r="R932" t="s">
        <v>20626</v>
      </c>
      <c r="S932" t="s">
        <v>20627</v>
      </c>
      <c r="T932" t="s">
        <v>20628</v>
      </c>
      <c r="U932" t="s">
        <v>20629</v>
      </c>
      <c r="V932" t="s">
        <v>20630</v>
      </c>
      <c r="W932" t="s">
        <v>20631</v>
      </c>
      <c r="X932" t="s">
        <v>20632</v>
      </c>
      <c r="Y932" t="s">
        <v>20633</v>
      </c>
    </row>
    <row r="933" spans="1:25" x14ac:dyDescent="0.3">
      <c r="A933">
        <v>46600</v>
      </c>
      <c r="B933" t="s">
        <v>20634</v>
      </c>
      <c r="C933" t="s">
        <v>20635</v>
      </c>
      <c r="D933" t="s">
        <v>20636</v>
      </c>
      <c r="E933" t="s">
        <v>20637</v>
      </c>
      <c r="F933" t="s">
        <v>20638</v>
      </c>
      <c r="G933" t="s">
        <v>20639</v>
      </c>
      <c r="H933" t="s">
        <v>20640</v>
      </c>
      <c r="I933" t="s">
        <v>20641</v>
      </c>
      <c r="J933" t="s">
        <v>20642</v>
      </c>
      <c r="K933" t="s">
        <v>20643</v>
      </c>
      <c r="L933" t="s">
        <v>20644</v>
      </c>
      <c r="M933" t="s">
        <v>20645</v>
      </c>
      <c r="N933" t="s">
        <v>20646</v>
      </c>
      <c r="O933" t="s">
        <v>20647</v>
      </c>
      <c r="P933">
        <f>-589.532026072897 -5.81506327712077 -224.374993086625</f>
        <v>-819.72208243664272</v>
      </c>
      <c r="Q933" t="s">
        <v>20648</v>
      </c>
      <c r="R933" t="s">
        <v>20649</v>
      </c>
      <c r="S933" t="s">
        <v>20650</v>
      </c>
      <c r="T933" t="s">
        <v>20651</v>
      </c>
      <c r="U933" t="s">
        <v>20652</v>
      </c>
      <c r="V933" t="s">
        <v>20653</v>
      </c>
      <c r="W933" t="s">
        <v>20654</v>
      </c>
      <c r="X933" t="s">
        <v>20655</v>
      </c>
      <c r="Y933" t="s">
        <v>20656</v>
      </c>
    </row>
    <row r="934" spans="1:25" x14ac:dyDescent="0.3">
      <c r="A934">
        <v>46650</v>
      </c>
      <c r="B934" t="s">
        <v>20657</v>
      </c>
      <c r="C934" t="s">
        <v>20658</v>
      </c>
      <c r="D934" t="s">
        <v>20659</v>
      </c>
      <c r="E934" t="s">
        <v>20660</v>
      </c>
      <c r="F934" t="s">
        <v>20661</v>
      </c>
      <c r="G934" t="s">
        <v>20662</v>
      </c>
      <c r="H934" t="s">
        <v>20663</v>
      </c>
      <c r="I934" t="s">
        <v>20664</v>
      </c>
      <c r="J934" t="s">
        <v>20665</v>
      </c>
      <c r="K934" t="s">
        <v>20666</v>
      </c>
      <c r="L934" t="s">
        <v>20667</v>
      </c>
      <c r="M934" t="s">
        <v>20668</v>
      </c>
      <c r="N934" t="s">
        <v>20669</v>
      </c>
      <c r="O934" t="s">
        <v>20670</v>
      </c>
      <c r="P934">
        <f>-590.907714978652 -6.41499951854621 -224.730992172125</f>
        <v>-822.05370666932322</v>
      </c>
      <c r="Q934" t="s">
        <v>20671</v>
      </c>
      <c r="R934" t="s">
        <v>20672</v>
      </c>
      <c r="S934" t="s">
        <v>20673</v>
      </c>
      <c r="T934" t="s">
        <v>20674</v>
      </c>
      <c r="U934" t="s">
        <v>20675</v>
      </c>
      <c r="V934" t="s">
        <v>20676</v>
      </c>
      <c r="W934" t="s">
        <v>20677</v>
      </c>
      <c r="X934" t="s">
        <v>20678</v>
      </c>
      <c r="Y934" t="s">
        <v>20679</v>
      </c>
    </row>
    <row r="935" spans="1:25" x14ac:dyDescent="0.3">
      <c r="A935">
        <v>46700</v>
      </c>
      <c r="B935" t="s">
        <v>20680</v>
      </c>
      <c r="C935" t="s">
        <v>20681</v>
      </c>
      <c r="D935" t="s">
        <v>20682</v>
      </c>
      <c r="E935" t="s">
        <v>20683</v>
      </c>
      <c r="F935" t="s">
        <v>20684</v>
      </c>
      <c r="G935" t="s">
        <v>20685</v>
      </c>
      <c r="H935" t="s">
        <v>20686</v>
      </c>
      <c r="I935" t="s">
        <v>20687</v>
      </c>
      <c r="J935" t="s">
        <v>20688</v>
      </c>
      <c r="K935" t="s">
        <v>20689</v>
      </c>
      <c r="L935" t="s">
        <v>20690</v>
      </c>
      <c r="M935" t="s">
        <v>20691</v>
      </c>
      <c r="N935" t="s">
        <v>20692</v>
      </c>
      <c r="O935" t="s">
        <v>20693</v>
      </c>
      <c r="P935">
        <f>-591.454931224676 -6.62943126218215 -224.854597712153</f>
        <v>-822.93896019901115</v>
      </c>
      <c r="Q935" t="s">
        <v>20694</v>
      </c>
      <c r="R935" t="s">
        <v>20695</v>
      </c>
      <c r="S935" t="s">
        <v>20696</v>
      </c>
      <c r="T935" t="s">
        <v>20697</v>
      </c>
      <c r="U935" t="s">
        <v>20698</v>
      </c>
      <c r="V935" t="s">
        <v>20699</v>
      </c>
      <c r="W935" t="s">
        <v>20700</v>
      </c>
      <c r="X935" t="s">
        <v>20701</v>
      </c>
      <c r="Y935" t="s">
        <v>20702</v>
      </c>
    </row>
    <row r="936" spans="1:25" x14ac:dyDescent="0.3">
      <c r="A936">
        <v>46750</v>
      </c>
      <c r="B936" t="s">
        <v>20703</v>
      </c>
      <c r="C936" t="s">
        <v>20704</v>
      </c>
      <c r="D936" t="s">
        <v>20705</v>
      </c>
      <c r="E936" t="s">
        <v>20706</v>
      </c>
      <c r="F936" t="s">
        <v>20707</v>
      </c>
      <c r="G936" t="s">
        <v>20708</v>
      </c>
      <c r="H936" t="s">
        <v>20709</v>
      </c>
      <c r="I936" t="s">
        <v>20710</v>
      </c>
      <c r="J936" t="s">
        <v>20711</v>
      </c>
      <c r="K936" t="s">
        <v>20712</v>
      </c>
      <c r="L936" t="s">
        <v>20713</v>
      </c>
      <c r="M936" t="s">
        <v>20714</v>
      </c>
      <c r="N936" t="s">
        <v>20715</v>
      </c>
      <c r="O936" t="s">
        <v>20716</v>
      </c>
      <c r="P936">
        <f>-592.888515245035 -7.22062873908362 -225.164557551865</f>
        <v>-825.27370153598361</v>
      </c>
      <c r="Q936" t="s">
        <v>20717</v>
      </c>
      <c r="R936" t="s">
        <v>20718</v>
      </c>
      <c r="S936" t="s">
        <v>20719</v>
      </c>
      <c r="T936" t="s">
        <v>20720</v>
      </c>
      <c r="U936" t="s">
        <v>20721</v>
      </c>
      <c r="V936" t="s">
        <v>20722</v>
      </c>
      <c r="W936" t="s">
        <v>20723</v>
      </c>
      <c r="X936" t="s">
        <v>20724</v>
      </c>
      <c r="Y936" t="s">
        <v>20725</v>
      </c>
    </row>
    <row r="937" spans="1:25" x14ac:dyDescent="0.3">
      <c r="A937">
        <v>46800</v>
      </c>
      <c r="B937" t="s">
        <v>20726</v>
      </c>
      <c r="C937" t="s">
        <v>20727</v>
      </c>
      <c r="D937" t="s">
        <v>20728</v>
      </c>
      <c r="E937" t="s">
        <v>20729</v>
      </c>
      <c r="F937" t="s">
        <v>20730</v>
      </c>
      <c r="G937" t="s">
        <v>20731</v>
      </c>
      <c r="H937" t="s">
        <v>20732</v>
      </c>
      <c r="I937" t="s">
        <v>20733</v>
      </c>
      <c r="J937" t="s">
        <v>20734</v>
      </c>
      <c r="K937" t="s">
        <v>20735</v>
      </c>
      <c r="L937" t="s">
        <v>20736</v>
      </c>
      <c r="M937" t="s">
        <v>20737</v>
      </c>
      <c r="N937" t="s">
        <v>20738</v>
      </c>
      <c r="O937" t="s">
        <v>20739</v>
      </c>
      <c r="P937">
        <f>-594.432442457147 -7.88977239959218 -225.568458714463</f>
        <v>-827.89067357120211</v>
      </c>
      <c r="Q937" t="s">
        <v>20740</v>
      </c>
      <c r="R937" t="s">
        <v>20741</v>
      </c>
      <c r="S937" t="s">
        <v>20742</v>
      </c>
      <c r="T937" t="s">
        <v>20743</v>
      </c>
      <c r="U937" t="s">
        <v>20744</v>
      </c>
      <c r="V937" t="s">
        <v>20745</v>
      </c>
      <c r="W937" t="s">
        <v>20746</v>
      </c>
      <c r="X937" t="s">
        <v>20747</v>
      </c>
      <c r="Y937" t="s">
        <v>20748</v>
      </c>
    </row>
    <row r="938" spans="1:25" x14ac:dyDescent="0.3">
      <c r="A938">
        <v>46850</v>
      </c>
      <c r="B938" t="s">
        <v>20749</v>
      </c>
      <c r="C938" t="s">
        <v>20750</v>
      </c>
      <c r="D938" t="s">
        <v>20751</v>
      </c>
      <c r="E938" t="s">
        <v>20752</v>
      </c>
      <c r="F938" t="s">
        <v>20753</v>
      </c>
      <c r="G938" t="s">
        <v>20754</v>
      </c>
      <c r="H938" t="s">
        <v>20755</v>
      </c>
      <c r="I938" t="s">
        <v>20756</v>
      </c>
      <c r="J938" t="s">
        <v>20757</v>
      </c>
      <c r="K938" t="s">
        <v>20758</v>
      </c>
      <c r="L938" t="s">
        <v>20759</v>
      </c>
      <c r="M938" t="s">
        <v>20760</v>
      </c>
      <c r="N938" t="s">
        <v>20761</v>
      </c>
      <c r="O938" t="s">
        <v>20762</v>
      </c>
      <c r="P938">
        <f>-595.479841442157 -8.1335049110512 -225.645036580254</f>
        <v>-829.25838293346214</v>
      </c>
      <c r="Q938" t="s">
        <v>20763</v>
      </c>
      <c r="R938" t="s">
        <v>20764</v>
      </c>
      <c r="S938" t="s">
        <v>20765</v>
      </c>
      <c r="T938" t="s">
        <v>20766</v>
      </c>
      <c r="U938" t="s">
        <v>20767</v>
      </c>
      <c r="V938" t="s">
        <v>20768</v>
      </c>
      <c r="W938" t="s">
        <v>20769</v>
      </c>
      <c r="X938" t="s">
        <v>20770</v>
      </c>
      <c r="Y938" t="s">
        <v>20771</v>
      </c>
    </row>
    <row r="939" spans="1:25" x14ac:dyDescent="0.3">
      <c r="A939">
        <v>46900</v>
      </c>
      <c r="B939" t="s">
        <v>20772</v>
      </c>
      <c r="C939" t="s">
        <v>20773</v>
      </c>
      <c r="D939" t="s">
        <v>20774</v>
      </c>
      <c r="E939" t="s">
        <v>20775</v>
      </c>
      <c r="F939" t="s">
        <v>20776</v>
      </c>
      <c r="G939" t="s">
        <v>20777</v>
      </c>
      <c r="H939" t="s">
        <v>20778</v>
      </c>
      <c r="I939" t="s">
        <v>20779</v>
      </c>
      <c r="J939" t="s">
        <v>20780</v>
      </c>
      <c r="K939" t="s">
        <v>20781</v>
      </c>
      <c r="L939" t="s">
        <v>20782</v>
      </c>
      <c r="M939" t="s">
        <v>20783</v>
      </c>
      <c r="N939" t="s">
        <v>20784</v>
      </c>
      <c r="O939" t="s">
        <v>20785</v>
      </c>
      <c r="P939">
        <f>-596.672486298795 -8.35530423943828 -225.649508451851</f>
        <v>-830.6772989900843</v>
      </c>
      <c r="Q939" t="s">
        <v>20786</v>
      </c>
      <c r="R939" t="s">
        <v>20787</v>
      </c>
      <c r="S939" t="s">
        <v>20788</v>
      </c>
      <c r="T939" t="s">
        <v>20789</v>
      </c>
      <c r="U939" t="s">
        <v>20790</v>
      </c>
      <c r="V939" t="s">
        <v>20791</v>
      </c>
      <c r="W939" t="s">
        <v>20792</v>
      </c>
      <c r="X939" t="s">
        <v>20793</v>
      </c>
      <c r="Y939" t="s">
        <v>20794</v>
      </c>
    </row>
    <row r="940" spans="1:25" x14ac:dyDescent="0.3">
      <c r="A940">
        <v>46950</v>
      </c>
      <c r="B940" t="s">
        <v>20795</v>
      </c>
      <c r="C940" t="s">
        <v>20796</v>
      </c>
      <c r="D940" t="s">
        <v>20797</v>
      </c>
      <c r="E940" t="s">
        <v>20798</v>
      </c>
      <c r="F940" t="s">
        <v>20799</v>
      </c>
      <c r="G940" t="s">
        <v>20800</v>
      </c>
      <c r="H940" t="s">
        <v>20801</v>
      </c>
      <c r="I940" t="s">
        <v>20802</v>
      </c>
      <c r="J940" t="s">
        <v>20803</v>
      </c>
      <c r="K940" t="s">
        <v>20804</v>
      </c>
      <c r="L940" t="s">
        <v>20805</v>
      </c>
      <c r="M940" t="s">
        <v>20806</v>
      </c>
      <c r="N940" t="s">
        <v>20807</v>
      </c>
      <c r="O940" t="s">
        <v>20808</v>
      </c>
      <c r="P940">
        <f>-598.888085227508 -8.50576783497945 -225.673859126931</f>
        <v>-833.06771218941844</v>
      </c>
      <c r="Q940" t="s">
        <v>20809</v>
      </c>
      <c r="R940" t="s">
        <v>20810</v>
      </c>
      <c r="S940" t="s">
        <v>20811</v>
      </c>
      <c r="T940" t="s">
        <v>20812</v>
      </c>
      <c r="U940" t="s">
        <v>20813</v>
      </c>
      <c r="V940" t="s">
        <v>20814</v>
      </c>
      <c r="W940" t="s">
        <v>20815</v>
      </c>
      <c r="X940" t="s">
        <v>20816</v>
      </c>
      <c r="Y940" t="s">
        <v>20817</v>
      </c>
    </row>
    <row r="941" spans="1:25" x14ac:dyDescent="0.3">
      <c r="A941">
        <v>47000</v>
      </c>
      <c r="B941" t="s">
        <v>20818</v>
      </c>
      <c r="C941" t="s">
        <v>20819</v>
      </c>
      <c r="D941" t="s">
        <v>20820</v>
      </c>
      <c r="E941" t="s">
        <v>20821</v>
      </c>
      <c r="F941" t="s">
        <v>20822</v>
      </c>
      <c r="G941" t="s">
        <v>20823</v>
      </c>
      <c r="H941" t="s">
        <v>20824</v>
      </c>
      <c r="I941" t="s">
        <v>20825</v>
      </c>
      <c r="J941" t="s">
        <v>20826</v>
      </c>
      <c r="K941" t="s">
        <v>20827</v>
      </c>
      <c r="L941" t="s">
        <v>20828</v>
      </c>
      <c r="M941" t="s">
        <v>20829</v>
      </c>
      <c r="N941" t="s">
        <v>20830</v>
      </c>
      <c r="O941" t="s">
        <v>20831</v>
      </c>
      <c r="P941">
        <f>-601.126362448639 -9.42805321071637 -225.808087522832</f>
        <v>-836.36250318218742</v>
      </c>
      <c r="Q941" t="s">
        <v>20832</v>
      </c>
      <c r="R941" t="s">
        <v>20833</v>
      </c>
      <c r="S941" t="s">
        <v>20834</v>
      </c>
      <c r="T941" t="s">
        <v>20835</v>
      </c>
      <c r="U941" t="s">
        <v>20836</v>
      </c>
      <c r="V941" t="s">
        <v>20837</v>
      </c>
      <c r="W941" t="s">
        <v>20838</v>
      </c>
      <c r="X941" t="s">
        <v>20839</v>
      </c>
      <c r="Y941" t="s">
        <v>20840</v>
      </c>
    </row>
    <row r="942" spans="1:25" x14ac:dyDescent="0.3">
      <c r="A942">
        <v>47050</v>
      </c>
      <c r="B942" t="s">
        <v>20841</v>
      </c>
      <c r="C942" t="s">
        <v>20842</v>
      </c>
      <c r="D942" t="s">
        <v>20843</v>
      </c>
      <c r="E942" t="s">
        <v>20844</v>
      </c>
      <c r="F942" t="s">
        <v>20845</v>
      </c>
      <c r="G942" t="s">
        <v>20846</v>
      </c>
      <c r="H942" t="s">
        <v>20847</v>
      </c>
      <c r="I942" t="s">
        <v>20848</v>
      </c>
      <c r="J942" t="s">
        <v>20849</v>
      </c>
      <c r="K942" t="s">
        <v>20850</v>
      </c>
      <c r="L942" t="s">
        <v>20851</v>
      </c>
      <c r="M942" t="s">
        <v>20852</v>
      </c>
      <c r="N942" t="s">
        <v>20853</v>
      </c>
      <c r="O942" t="s">
        <v>20854</v>
      </c>
      <c r="P942">
        <f>-602.252725561667 -10.0174058185705 -225.957285112523</f>
        <v>-838.22741649276054</v>
      </c>
      <c r="Q942" t="s">
        <v>20855</v>
      </c>
      <c r="R942" t="s">
        <v>20856</v>
      </c>
      <c r="S942" t="s">
        <v>20857</v>
      </c>
      <c r="T942" t="s">
        <v>20858</v>
      </c>
      <c r="U942" t="s">
        <v>20859</v>
      </c>
      <c r="V942" t="s">
        <v>20860</v>
      </c>
      <c r="W942" t="s">
        <v>20861</v>
      </c>
      <c r="X942" t="s">
        <v>20862</v>
      </c>
      <c r="Y942" t="s">
        <v>20863</v>
      </c>
    </row>
    <row r="943" spans="1:25" x14ac:dyDescent="0.3">
      <c r="A943">
        <v>47100</v>
      </c>
      <c r="B943" t="s">
        <v>20864</v>
      </c>
      <c r="C943" t="s">
        <v>20865</v>
      </c>
      <c r="D943" t="s">
        <v>20866</v>
      </c>
      <c r="E943" t="s">
        <v>20867</v>
      </c>
      <c r="F943" t="s">
        <v>20868</v>
      </c>
      <c r="G943" t="s">
        <v>20869</v>
      </c>
      <c r="H943" t="s">
        <v>20870</v>
      </c>
      <c r="I943" t="s">
        <v>20871</v>
      </c>
      <c r="J943" t="s">
        <v>20872</v>
      </c>
      <c r="K943" t="s">
        <v>20873</v>
      </c>
      <c r="L943" t="s">
        <v>20874</v>
      </c>
      <c r="M943" t="s">
        <v>20875</v>
      </c>
      <c r="N943" t="s">
        <v>20876</v>
      </c>
      <c r="O943" t="s">
        <v>20877</v>
      </c>
      <c r="P943">
        <f>-603.299951672606 -10.5654810697986 -226.165725862639</f>
        <v>-840.03115860504352</v>
      </c>
      <c r="Q943" t="s">
        <v>20878</v>
      </c>
      <c r="R943" t="s">
        <v>20879</v>
      </c>
      <c r="S943" t="s">
        <v>20880</v>
      </c>
      <c r="T943" t="s">
        <v>20881</v>
      </c>
      <c r="U943" t="s">
        <v>20882</v>
      </c>
      <c r="V943" t="s">
        <v>20883</v>
      </c>
      <c r="W943" t="s">
        <v>20884</v>
      </c>
      <c r="X943" t="s">
        <v>20885</v>
      </c>
      <c r="Y943" t="s">
        <v>20886</v>
      </c>
    </row>
    <row r="944" spans="1:25" x14ac:dyDescent="0.3">
      <c r="A944">
        <v>47150</v>
      </c>
      <c r="B944" t="s">
        <v>20887</v>
      </c>
      <c r="C944" t="s">
        <v>20888</v>
      </c>
      <c r="D944" t="s">
        <v>20889</v>
      </c>
      <c r="E944" t="s">
        <v>20890</v>
      </c>
      <c r="F944" t="s">
        <v>20891</v>
      </c>
      <c r="G944" t="s">
        <v>20892</v>
      </c>
      <c r="H944" t="s">
        <v>20893</v>
      </c>
      <c r="I944" t="s">
        <v>20894</v>
      </c>
      <c r="J944" t="s">
        <v>20895</v>
      </c>
      <c r="K944" t="s">
        <v>20896</v>
      </c>
      <c r="L944" t="s">
        <v>20897</v>
      </c>
      <c r="M944" t="s">
        <v>20898</v>
      </c>
      <c r="N944" t="s">
        <v>20899</v>
      </c>
      <c r="O944" t="s">
        <v>20900</v>
      </c>
      <c r="P944">
        <f>-605.273213596121 -11.6099367645388 -226.5603689134</f>
        <v>-843.44351927405978</v>
      </c>
      <c r="Q944" t="s">
        <v>20901</v>
      </c>
      <c r="R944" t="s">
        <v>20902</v>
      </c>
      <c r="S944" t="s">
        <v>20903</v>
      </c>
      <c r="T944" t="s">
        <v>20904</v>
      </c>
      <c r="U944" t="s">
        <v>20905</v>
      </c>
      <c r="V944" t="s">
        <v>20906</v>
      </c>
      <c r="W944" t="s">
        <v>20907</v>
      </c>
      <c r="X944" t="s">
        <v>20908</v>
      </c>
      <c r="Y944" t="s">
        <v>20909</v>
      </c>
    </row>
    <row r="945" spans="1:25" x14ac:dyDescent="0.3">
      <c r="A945">
        <v>47200</v>
      </c>
      <c r="B945" t="s">
        <v>20910</v>
      </c>
      <c r="C945" t="s">
        <v>20911</v>
      </c>
      <c r="D945" t="s">
        <v>20912</v>
      </c>
      <c r="E945" t="s">
        <v>20913</v>
      </c>
      <c r="F945" t="s">
        <v>20914</v>
      </c>
      <c r="G945" t="s">
        <v>20915</v>
      </c>
      <c r="H945" t="s">
        <v>20916</v>
      </c>
      <c r="I945" t="s">
        <v>20917</v>
      </c>
      <c r="J945" t="s">
        <v>20918</v>
      </c>
      <c r="K945" t="s">
        <v>20919</v>
      </c>
      <c r="L945" t="s">
        <v>20920</v>
      </c>
      <c r="M945" t="s">
        <v>20921</v>
      </c>
      <c r="N945" t="s">
        <v>20922</v>
      </c>
      <c r="O945" t="s">
        <v>20923</v>
      </c>
      <c r="P945">
        <f>-605.94463733206 -12.1462014138335 -226.795180655433</f>
        <v>-844.88601940132651</v>
      </c>
      <c r="Q945" t="s">
        <v>20924</v>
      </c>
      <c r="R945" t="s">
        <v>20925</v>
      </c>
      <c r="S945" t="s">
        <v>20926</v>
      </c>
      <c r="T945" t="s">
        <v>20927</v>
      </c>
      <c r="U945" t="s">
        <v>20928</v>
      </c>
      <c r="V945" t="s">
        <v>20929</v>
      </c>
      <c r="W945" t="s">
        <v>20930</v>
      </c>
      <c r="X945" t="s">
        <v>20931</v>
      </c>
      <c r="Y945" t="s">
        <v>20932</v>
      </c>
    </row>
    <row r="946" spans="1:25" x14ac:dyDescent="0.3">
      <c r="A946">
        <v>47250</v>
      </c>
      <c r="B946" t="s">
        <v>20933</v>
      </c>
      <c r="C946" t="s">
        <v>20934</v>
      </c>
      <c r="D946" t="s">
        <v>20935</v>
      </c>
      <c r="E946" t="s">
        <v>20936</v>
      </c>
      <c r="F946" t="s">
        <v>20937</v>
      </c>
      <c r="G946" t="s">
        <v>20938</v>
      </c>
      <c r="H946" t="s">
        <v>20939</v>
      </c>
      <c r="I946" t="s">
        <v>20940</v>
      </c>
      <c r="J946" t="s">
        <v>20941</v>
      </c>
      <c r="K946" t="s">
        <v>20942</v>
      </c>
      <c r="L946" t="s">
        <v>20943</v>
      </c>
      <c r="M946" t="s">
        <v>20944</v>
      </c>
      <c r="N946" t="s">
        <v>20945</v>
      </c>
      <c r="O946" t="s">
        <v>20946</v>
      </c>
      <c r="P946">
        <f>-606.792025500464 -13.0683835846471 -227.315843585399</f>
        <v>-847.17625267051005</v>
      </c>
      <c r="Q946" t="s">
        <v>20947</v>
      </c>
      <c r="R946" t="s">
        <v>20948</v>
      </c>
      <c r="S946" t="s">
        <v>20949</v>
      </c>
      <c r="T946" t="s">
        <v>20950</v>
      </c>
      <c r="U946" t="s">
        <v>20951</v>
      </c>
      <c r="V946" t="s">
        <v>20952</v>
      </c>
      <c r="W946" t="s">
        <v>20953</v>
      </c>
      <c r="X946" t="s">
        <v>20954</v>
      </c>
      <c r="Y946" t="s">
        <v>20955</v>
      </c>
    </row>
    <row r="947" spans="1:25" x14ac:dyDescent="0.3">
      <c r="A947">
        <v>47300</v>
      </c>
      <c r="B947" t="s">
        <v>20956</v>
      </c>
      <c r="C947" t="s">
        <v>20957</v>
      </c>
      <c r="D947" t="s">
        <v>20958</v>
      </c>
      <c r="E947" t="s">
        <v>20959</v>
      </c>
      <c r="F947" t="s">
        <v>20960</v>
      </c>
      <c r="G947" t="s">
        <v>20961</v>
      </c>
      <c r="H947" t="s">
        <v>20962</v>
      </c>
      <c r="I947" t="s">
        <v>20963</v>
      </c>
      <c r="J947" t="s">
        <v>20964</v>
      </c>
      <c r="K947" t="s">
        <v>20965</v>
      </c>
      <c r="L947" t="s">
        <v>20966</v>
      </c>
      <c r="M947" t="s">
        <v>20967</v>
      </c>
      <c r="N947" t="s">
        <v>20968</v>
      </c>
      <c r="O947" t="s">
        <v>20969</v>
      </c>
      <c r="P947">
        <f>-607.093484524629 -13.6310778976288 -227.494760518174</f>
        <v>-848.21932294043177</v>
      </c>
      <c r="Q947" t="s">
        <v>20970</v>
      </c>
      <c r="R947" t="s">
        <v>20971</v>
      </c>
      <c r="S947" t="s">
        <v>20972</v>
      </c>
      <c r="T947" t="s">
        <v>20973</v>
      </c>
      <c r="U947" t="s">
        <v>20974</v>
      </c>
      <c r="V947" t="s">
        <v>20975</v>
      </c>
      <c r="W947" t="s">
        <v>20976</v>
      </c>
      <c r="X947" t="s">
        <v>20977</v>
      </c>
      <c r="Y947" t="s">
        <v>20978</v>
      </c>
    </row>
    <row r="948" spans="1:25" x14ac:dyDescent="0.3">
      <c r="A948">
        <v>47350</v>
      </c>
      <c r="B948" t="s">
        <v>20979</v>
      </c>
      <c r="C948" t="s">
        <v>20980</v>
      </c>
      <c r="D948" t="s">
        <v>20981</v>
      </c>
      <c r="E948" t="s">
        <v>20982</v>
      </c>
      <c r="F948" t="s">
        <v>20983</v>
      </c>
      <c r="G948" t="s">
        <v>20984</v>
      </c>
      <c r="H948" t="s">
        <v>20985</v>
      </c>
      <c r="I948" t="s">
        <v>20986</v>
      </c>
      <c r="J948" t="s">
        <v>20987</v>
      </c>
      <c r="K948" t="s">
        <v>20988</v>
      </c>
      <c r="L948" t="s">
        <v>20989</v>
      </c>
      <c r="M948" t="s">
        <v>20990</v>
      </c>
      <c r="N948" t="s">
        <v>20991</v>
      </c>
      <c r="O948" t="s">
        <v>20992</v>
      </c>
      <c r="P948">
        <f>-607.155207697708 -13.7338375544109 -227.407500704256</f>
        <v>-848.29654595637487</v>
      </c>
      <c r="Q948" t="s">
        <v>20993</v>
      </c>
      <c r="R948" t="s">
        <v>20994</v>
      </c>
      <c r="S948" t="s">
        <v>20995</v>
      </c>
      <c r="T948" t="s">
        <v>20996</v>
      </c>
      <c r="U948" t="s">
        <v>20997</v>
      </c>
      <c r="V948" t="s">
        <v>20998</v>
      </c>
      <c r="W948" t="s">
        <v>20999</v>
      </c>
      <c r="X948" t="s">
        <v>21000</v>
      </c>
      <c r="Y948" t="s">
        <v>21001</v>
      </c>
    </row>
    <row r="949" spans="1:25" x14ac:dyDescent="0.3">
      <c r="A949">
        <v>47400</v>
      </c>
      <c r="B949" t="s">
        <v>21002</v>
      </c>
      <c r="C949" t="s">
        <v>21003</v>
      </c>
      <c r="D949" t="s">
        <v>21004</v>
      </c>
      <c r="E949" t="s">
        <v>21005</v>
      </c>
      <c r="F949" t="s">
        <v>21006</v>
      </c>
      <c r="G949" t="s">
        <v>21007</v>
      </c>
      <c r="H949" t="s">
        <v>21008</v>
      </c>
      <c r="I949" t="s">
        <v>21009</v>
      </c>
      <c r="J949" t="s">
        <v>21010</v>
      </c>
      <c r="K949" t="s">
        <v>21011</v>
      </c>
      <c r="L949" t="s">
        <v>21012</v>
      </c>
      <c r="M949" t="s">
        <v>21013</v>
      </c>
      <c r="N949" t="s">
        <v>21014</v>
      </c>
      <c r="O949" t="s">
        <v>21015</v>
      </c>
      <c r="P949">
        <f>-607.21313254773 -13.7209908176208 -227.325150718739</f>
        <v>-848.25927408408972</v>
      </c>
      <c r="Q949" t="s">
        <v>21016</v>
      </c>
      <c r="R949" t="s">
        <v>21017</v>
      </c>
      <c r="S949" t="s">
        <v>21018</v>
      </c>
      <c r="T949" t="s">
        <v>21019</v>
      </c>
      <c r="U949" t="s">
        <v>21020</v>
      </c>
      <c r="V949" t="s">
        <v>21021</v>
      </c>
      <c r="W949" t="s">
        <v>21022</v>
      </c>
      <c r="X949" t="s">
        <v>21023</v>
      </c>
      <c r="Y949" t="s">
        <v>21024</v>
      </c>
    </row>
    <row r="950" spans="1:25" x14ac:dyDescent="0.3">
      <c r="A950">
        <v>47450</v>
      </c>
      <c r="B950" t="s">
        <v>21025</v>
      </c>
      <c r="C950" t="s">
        <v>21026</v>
      </c>
      <c r="D950" t="s">
        <v>21027</v>
      </c>
      <c r="E950" t="s">
        <v>21028</v>
      </c>
      <c r="F950" t="s">
        <v>21029</v>
      </c>
      <c r="G950" t="s">
        <v>21030</v>
      </c>
      <c r="H950" t="s">
        <v>21031</v>
      </c>
      <c r="I950" t="s">
        <v>21032</v>
      </c>
      <c r="J950" t="s">
        <v>21033</v>
      </c>
      <c r="K950" t="s">
        <v>21034</v>
      </c>
      <c r="L950" t="s">
        <v>21035</v>
      </c>
      <c r="M950" t="s">
        <v>21036</v>
      </c>
      <c r="N950" t="s">
        <v>21037</v>
      </c>
      <c r="O950" t="s">
        <v>21038</v>
      </c>
      <c r="P950">
        <f>-607.775112048024 -13.6705271904445 -227.052486699097</f>
        <v>-848.49812593756553</v>
      </c>
      <c r="Q950" t="s">
        <v>21039</v>
      </c>
      <c r="R950" t="s">
        <v>21040</v>
      </c>
      <c r="S950" t="s">
        <v>21041</v>
      </c>
      <c r="T950" t="s">
        <v>21042</v>
      </c>
      <c r="U950" t="s">
        <v>21043</v>
      </c>
      <c r="V950" t="s">
        <v>21044</v>
      </c>
      <c r="W950" t="s">
        <v>21045</v>
      </c>
      <c r="X950" t="s">
        <v>21046</v>
      </c>
      <c r="Y950" t="s">
        <v>21047</v>
      </c>
    </row>
    <row r="951" spans="1:25" x14ac:dyDescent="0.3">
      <c r="A951">
        <v>47500</v>
      </c>
      <c r="B951" t="s">
        <v>21048</v>
      </c>
      <c r="C951" t="s">
        <v>21049</v>
      </c>
      <c r="D951" t="s">
        <v>21050</v>
      </c>
      <c r="E951" t="s">
        <v>21051</v>
      </c>
      <c r="F951" t="s">
        <v>21052</v>
      </c>
      <c r="G951" t="s">
        <v>21053</v>
      </c>
      <c r="H951" t="s">
        <v>21054</v>
      </c>
      <c r="I951" t="s">
        <v>21055</v>
      </c>
      <c r="J951" t="s">
        <v>21056</v>
      </c>
      <c r="K951" t="s">
        <v>21057</v>
      </c>
      <c r="L951" t="s">
        <v>21058</v>
      </c>
      <c r="M951" t="s">
        <v>21059</v>
      </c>
      <c r="N951" t="s">
        <v>21060</v>
      </c>
      <c r="O951" t="s">
        <v>21061</v>
      </c>
      <c r="P951">
        <f>-608.059293739886 -13.6701293973604 -226.941156035667</f>
        <v>-848.67057917291345</v>
      </c>
      <c r="Q951" t="s">
        <v>21062</v>
      </c>
      <c r="R951" t="s">
        <v>21063</v>
      </c>
      <c r="S951" t="s">
        <v>21064</v>
      </c>
      <c r="T951" t="s">
        <v>21065</v>
      </c>
      <c r="U951" t="s">
        <v>21066</v>
      </c>
      <c r="V951" t="s">
        <v>21067</v>
      </c>
      <c r="W951" t="s">
        <v>21068</v>
      </c>
      <c r="X951" t="s">
        <v>21069</v>
      </c>
      <c r="Y951" t="s">
        <v>21070</v>
      </c>
    </row>
    <row r="952" spans="1:25" x14ac:dyDescent="0.3">
      <c r="A952">
        <v>47550</v>
      </c>
      <c r="B952" t="s">
        <v>21071</v>
      </c>
      <c r="C952" t="s">
        <v>21072</v>
      </c>
      <c r="D952" t="s">
        <v>21073</v>
      </c>
      <c r="E952" t="s">
        <v>21074</v>
      </c>
      <c r="F952" t="s">
        <v>21075</v>
      </c>
      <c r="G952" t="s">
        <v>21076</v>
      </c>
      <c r="H952" t="s">
        <v>21077</v>
      </c>
      <c r="I952" t="s">
        <v>21078</v>
      </c>
      <c r="J952" t="s">
        <v>21079</v>
      </c>
      <c r="K952" t="s">
        <v>21080</v>
      </c>
      <c r="L952" t="s">
        <v>21081</v>
      </c>
      <c r="M952" t="s">
        <v>21082</v>
      </c>
      <c r="N952" t="s">
        <v>21083</v>
      </c>
      <c r="O952" t="s">
        <v>21084</v>
      </c>
      <c r="P952">
        <f>-608.656250444705 -13.3870891707129 -226.681866758171</f>
        <v>-848.72520637358889</v>
      </c>
      <c r="Q952" t="s">
        <v>21085</v>
      </c>
      <c r="R952" t="s">
        <v>21086</v>
      </c>
      <c r="S952" t="s">
        <v>21087</v>
      </c>
      <c r="T952" t="s">
        <v>21088</v>
      </c>
      <c r="U952" t="s">
        <v>21089</v>
      </c>
      <c r="V952" t="s">
        <v>21090</v>
      </c>
      <c r="W952" t="s">
        <v>21091</v>
      </c>
      <c r="X952" t="s">
        <v>21092</v>
      </c>
      <c r="Y952" t="s">
        <v>21093</v>
      </c>
    </row>
    <row r="953" spans="1:25" x14ac:dyDescent="0.3">
      <c r="A953">
        <v>47600</v>
      </c>
      <c r="B953" t="s">
        <v>21094</v>
      </c>
      <c r="C953" t="s">
        <v>21095</v>
      </c>
      <c r="D953" t="s">
        <v>21096</v>
      </c>
      <c r="E953" t="s">
        <v>21097</v>
      </c>
      <c r="F953" t="s">
        <v>21098</v>
      </c>
      <c r="G953" t="s">
        <v>21099</v>
      </c>
      <c r="H953" t="s">
        <v>21100</v>
      </c>
      <c r="I953" t="s">
        <v>21101</v>
      </c>
      <c r="J953" t="s">
        <v>21102</v>
      </c>
      <c r="K953" t="s">
        <v>21103</v>
      </c>
      <c r="L953" t="s">
        <v>21104</v>
      </c>
      <c r="M953" t="s">
        <v>21105</v>
      </c>
      <c r="N953" t="s">
        <v>21106</v>
      </c>
      <c r="O953" t="s">
        <v>21107</v>
      </c>
      <c r="P953">
        <f>-609.033301874105 -13.2245751522478 -226.560618849761</f>
        <v>-848.81849587611373</v>
      </c>
      <c r="Q953" t="s">
        <v>21108</v>
      </c>
      <c r="R953" t="s">
        <v>21109</v>
      </c>
      <c r="S953" t="s">
        <v>21110</v>
      </c>
      <c r="T953" t="s">
        <v>21111</v>
      </c>
      <c r="U953" t="s">
        <v>21112</v>
      </c>
      <c r="V953" t="s">
        <v>21113</v>
      </c>
      <c r="W953" t="s">
        <v>21114</v>
      </c>
      <c r="X953" t="s">
        <v>21115</v>
      </c>
      <c r="Y953" t="s">
        <v>21116</v>
      </c>
    </row>
    <row r="954" spans="1:25" x14ac:dyDescent="0.3">
      <c r="A954">
        <v>47650</v>
      </c>
      <c r="B954" t="s">
        <v>21117</v>
      </c>
      <c r="C954" t="s">
        <v>21118</v>
      </c>
      <c r="D954" t="s">
        <v>21119</v>
      </c>
      <c r="E954" t="s">
        <v>21120</v>
      </c>
      <c r="F954" t="s">
        <v>21121</v>
      </c>
      <c r="G954" t="s">
        <v>21122</v>
      </c>
      <c r="H954" t="s">
        <v>21123</v>
      </c>
      <c r="I954" t="s">
        <v>21124</v>
      </c>
      <c r="J954" t="s">
        <v>21125</v>
      </c>
      <c r="K954" t="s">
        <v>21126</v>
      </c>
      <c r="L954" t="s">
        <v>21127</v>
      </c>
      <c r="M954" t="s">
        <v>21128</v>
      </c>
      <c r="N954" t="s">
        <v>21129</v>
      </c>
      <c r="O954" t="s">
        <v>21130</v>
      </c>
      <c r="P954">
        <f>-609.550670880186 -13.0087204662873 -226.449820894127</f>
        <v>-849.00921224060028</v>
      </c>
      <c r="Q954" t="s">
        <v>21131</v>
      </c>
      <c r="R954" t="s">
        <v>21132</v>
      </c>
      <c r="S954" t="s">
        <v>21133</v>
      </c>
      <c r="T954" t="s">
        <v>21134</v>
      </c>
      <c r="U954" t="s">
        <v>21135</v>
      </c>
      <c r="V954" t="s">
        <v>21136</v>
      </c>
      <c r="W954" t="s">
        <v>21137</v>
      </c>
      <c r="X954" t="s">
        <v>21138</v>
      </c>
      <c r="Y954" t="s">
        <v>21139</v>
      </c>
    </row>
    <row r="955" spans="1:25" x14ac:dyDescent="0.3">
      <c r="A955">
        <v>47700</v>
      </c>
      <c r="B955" t="s">
        <v>21140</v>
      </c>
      <c r="C955" t="s">
        <v>21141</v>
      </c>
      <c r="D955" t="s">
        <v>21142</v>
      </c>
      <c r="E955" t="s">
        <v>21143</v>
      </c>
      <c r="F955" t="s">
        <v>21144</v>
      </c>
      <c r="G955" t="s">
        <v>21145</v>
      </c>
      <c r="H955" t="s">
        <v>21146</v>
      </c>
      <c r="I955" t="s">
        <v>21147</v>
      </c>
      <c r="J955" t="s">
        <v>21148</v>
      </c>
      <c r="K955" t="s">
        <v>21149</v>
      </c>
      <c r="L955" t="s">
        <v>21150</v>
      </c>
      <c r="M955" t="s">
        <v>21151</v>
      </c>
      <c r="N955" t="s">
        <v>21152</v>
      </c>
      <c r="O955" t="s">
        <v>21153</v>
      </c>
      <c r="P955">
        <f>-609.844699378162 -13.0132459337876 -226.413289565145</f>
        <v>-849.27123487709457</v>
      </c>
      <c r="Q955" t="s">
        <v>21154</v>
      </c>
      <c r="R955" t="s">
        <v>21155</v>
      </c>
      <c r="S955" t="s">
        <v>21156</v>
      </c>
      <c r="T955" t="s">
        <v>21157</v>
      </c>
      <c r="U955" t="s">
        <v>21158</v>
      </c>
      <c r="V955" t="s">
        <v>21159</v>
      </c>
      <c r="W955" t="s">
        <v>21160</v>
      </c>
      <c r="X955" t="s">
        <v>21161</v>
      </c>
      <c r="Y955" t="s">
        <v>21162</v>
      </c>
    </row>
    <row r="956" spans="1:25" x14ac:dyDescent="0.3">
      <c r="A956">
        <v>47750</v>
      </c>
      <c r="B956" t="s">
        <v>21163</v>
      </c>
      <c r="C956" t="s">
        <v>21164</v>
      </c>
      <c r="D956" t="s">
        <v>21165</v>
      </c>
      <c r="E956" t="s">
        <v>21166</v>
      </c>
      <c r="F956" t="s">
        <v>21167</v>
      </c>
      <c r="G956" t="s">
        <v>21168</v>
      </c>
      <c r="H956" t="s">
        <v>21169</v>
      </c>
      <c r="I956" t="s">
        <v>21170</v>
      </c>
      <c r="J956" t="s">
        <v>21171</v>
      </c>
      <c r="K956" t="s">
        <v>21172</v>
      </c>
      <c r="L956" t="s">
        <v>21173</v>
      </c>
      <c r="M956" t="s">
        <v>21174</v>
      </c>
      <c r="N956" t="s">
        <v>21175</v>
      </c>
      <c r="O956" t="s">
        <v>21176</v>
      </c>
      <c r="P956">
        <f>-610.288415015141 -13.3934308676776 -226.378729395801</f>
        <v>-850.06057527861958</v>
      </c>
      <c r="Q956" t="s">
        <v>21177</v>
      </c>
      <c r="R956" t="s">
        <v>21178</v>
      </c>
      <c r="S956" t="s">
        <v>21179</v>
      </c>
      <c r="T956" t="s">
        <v>21180</v>
      </c>
      <c r="U956" t="s">
        <v>21181</v>
      </c>
      <c r="V956" t="s">
        <v>21182</v>
      </c>
      <c r="W956" t="s">
        <v>21183</v>
      </c>
      <c r="X956" t="s">
        <v>21184</v>
      </c>
      <c r="Y956" t="s">
        <v>21185</v>
      </c>
    </row>
    <row r="957" spans="1:25" x14ac:dyDescent="0.3">
      <c r="A957">
        <v>47800</v>
      </c>
      <c r="B957" t="s">
        <v>21186</v>
      </c>
      <c r="C957" t="s">
        <v>21187</v>
      </c>
      <c r="D957" t="s">
        <v>21188</v>
      </c>
      <c r="E957" t="s">
        <v>21189</v>
      </c>
      <c r="F957" t="s">
        <v>21190</v>
      </c>
      <c r="G957" t="s">
        <v>21191</v>
      </c>
      <c r="H957" t="s">
        <v>21192</v>
      </c>
      <c r="I957" t="s">
        <v>21193</v>
      </c>
      <c r="J957" t="s">
        <v>21194</v>
      </c>
      <c r="K957" t="s">
        <v>21195</v>
      </c>
      <c r="L957" t="s">
        <v>21196</v>
      </c>
      <c r="M957" t="s">
        <v>21197</v>
      </c>
      <c r="N957" t="s">
        <v>21198</v>
      </c>
      <c r="O957" t="s">
        <v>21199</v>
      </c>
      <c r="P957">
        <f>-610.415443027843 -13.3640096461877 -226.406287335852</f>
        <v>-850.18574000988269</v>
      </c>
      <c r="Q957" t="s">
        <v>21200</v>
      </c>
      <c r="R957" t="s">
        <v>21201</v>
      </c>
      <c r="S957" t="s">
        <v>21202</v>
      </c>
      <c r="T957" t="s">
        <v>21203</v>
      </c>
      <c r="U957" t="s">
        <v>21204</v>
      </c>
      <c r="V957" t="s">
        <v>21205</v>
      </c>
      <c r="W957" t="s">
        <v>21206</v>
      </c>
      <c r="X957" t="s">
        <v>21207</v>
      </c>
      <c r="Y957" t="s">
        <v>21208</v>
      </c>
    </row>
    <row r="958" spans="1:25" x14ac:dyDescent="0.3">
      <c r="A958">
        <v>47850</v>
      </c>
      <c r="B958" t="s">
        <v>21209</v>
      </c>
      <c r="C958" t="s">
        <v>21210</v>
      </c>
      <c r="D958" t="s">
        <v>21211</v>
      </c>
      <c r="E958" t="s">
        <v>21212</v>
      </c>
      <c r="F958" t="s">
        <v>21213</v>
      </c>
      <c r="G958" t="s">
        <v>21214</v>
      </c>
      <c r="H958" t="s">
        <v>21215</v>
      </c>
      <c r="I958" t="s">
        <v>21216</v>
      </c>
      <c r="J958" t="s">
        <v>21217</v>
      </c>
      <c r="K958" t="s">
        <v>21218</v>
      </c>
      <c r="L958" t="s">
        <v>21219</v>
      </c>
      <c r="M958" t="s">
        <v>21220</v>
      </c>
      <c r="N958" t="s">
        <v>21221</v>
      </c>
      <c r="O958" t="s">
        <v>21222</v>
      </c>
      <c r="P958">
        <f>-610.376882855231 -13.7277949995989 -226.517880550987</f>
        <v>-850.6225584058169</v>
      </c>
      <c r="Q958" t="s">
        <v>21223</v>
      </c>
      <c r="R958" t="s">
        <v>21224</v>
      </c>
      <c r="S958" t="s">
        <v>21225</v>
      </c>
      <c r="T958" t="s">
        <v>21226</v>
      </c>
      <c r="U958" t="s">
        <v>21227</v>
      </c>
      <c r="V958" t="s">
        <v>21228</v>
      </c>
      <c r="W958" t="s">
        <v>21229</v>
      </c>
      <c r="X958" t="s">
        <v>21230</v>
      </c>
      <c r="Y958" t="s">
        <v>21231</v>
      </c>
    </row>
    <row r="959" spans="1:25" x14ac:dyDescent="0.3">
      <c r="A959">
        <v>47900</v>
      </c>
      <c r="B959" t="s">
        <v>21232</v>
      </c>
      <c r="C959" t="s">
        <v>21233</v>
      </c>
      <c r="D959" t="s">
        <v>21234</v>
      </c>
      <c r="E959" t="s">
        <v>21235</v>
      </c>
      <c r="F959" t="s">
        <v>21236</v>
      </c>
      <c r="G959" t="s">
        <v>21237</v>
      </c>
      <c r="H959" t="s">
        <v>21238</v>
      </c>
      <c r="I959" t="s">
        <v>21239</v>
      </c>
      <c r="J959" t="s">
        <v>21240</v>
      </c>
      <c r="K959" t="s">
        <v>21241</v>
      </c>
      <c r="L959" t="s">
        <v>21242</v>
      </c>
      <c r="M959" t="s">
        <v>21243</v>
      </c>
      <c r="N959" t="s">
        <v>21244</v>
      </c>
      <c r="O959" t="s">
        <v>21245</v>
      </c>
      <c r="P959">
        <f>-610.127679952929 -13.8082970716453 -226.583025678767</f>
        <v>-850.51900270334136</v>
      </c>
      <c r="Q959" t="s">
        <v>21246</v>
      </c>
      <c r="R959" t="s">
        <v>21247</v>
      </c>
      <c r="S959" t="s">
        <v>21248</v>
      </c>
      <c r="T959" t="s">
        <v>21249</v>
      </c>
      <c r="U959" t="s">
        <v>21250</v>
      </c>
      <c r="V959" t="s">
        <v>21251</v>
      </c>
      <c r="W959" t="s">
        <v>21252</v>
      </c>
      <c r="X959" t="s">
        <v>21253</v>
      </c>
      <c r="Y959" t="s">
        <v>21254</v>
      </c>
    </row>
    <row r="960" spans="1:25" x14ac:dyDescent="0.3">
      <c r="A960">
        <v>47950</v>
      </c>
      <c r="B960" t="s">
        <v>21255</v>
      </c>
      <c r="C960" t="s">
        <v>21256</v>
      </c>
      <c r="D960" t="s">
        <v>21257</v>
      </c>
      <c r="E960" t="s">
        <v>21258</v>
      </c>
      <c r="F960" t="s">
        <v>21259</v>
      </c>
      <c r="G960" t="s">
        <v>21260</v>
      </c>
      <c r="H960" t="s">
        <v>21261</v>
      </c>
      <c r="I960" t="s">
        <v>21262</v>
      </c>
      <c r="J960" t="s">
        <v>21263</v>
      </c>
      <c r="K960" t="s">
        <v>21264</v>
      </c>
      <c r="L960" t="s">
        <v>21265</v>
      </c>
      <c r="M960" t="s">
        <v>21266</v>
      </c>
      <c r="N960" t="s">
        <v>21267</v>
      </c>
      <c r="O960" t="s">
        <v>21268</v>
      </c>
      <c r="P960">
        <f>-610.168333485698 -13.9312561819038 -226.687344671975</f>
        <v>-850.78693433957676</v>
      </c>
      <c r="Q960" t="s">
        <v>21269</v>
      </c>
      <c r="R960" t="s">
        <v>21270</v>
      </c>
      <c r="S960" t="s">
        <v>21271</v>
      </c>
      <c r="T960" t="s">
        <v>21272</v>
      </c>
      <c r="U960" t="s">
        <v>21273</v>
      </c>
      <c r="V960" t="s">
        <v>21274</v>
      </c>
      <c r="W960" t="s">
        <v>21275</v>
      </c>
      <c r="X960" t="s">
        <v>21276</v>
      </c>
      <c r="Y960" t="s">
        <v>21277</v>
      </c>
    </row>
    <row r="961" spans="1:25" x14ac:dyDescent="0.3">
      <c r="A961">
        <v>48000</v>
      </c>
      <c r="B961" t="s">
        <v>21278</v>
      </c>
      <c r="C961" t="s">
        <v>21279</v>
      </c>
      <c r="D961" t="s">
        <v>21280</v>
      </c>
      <c r="E961" t="s">
        <v>21281</v>
      </c>
      <c r="F961" t="s">
        <v>21282</v>
      </c>
      <c r="G961" t="s">
        <v>21283</v>
      </c>
      <c r="H961" t="s">
        <v>21284</v>
      </c>
      <c r="I961" t="s">
        <v>21285</v>
      </c>
      <c r="J961" t="s">
        <v>21286</v>
      </c>
      <c r="K961" t="s">
        <v>21287</v>
      </c>
      <c r="L961" t="s">
        <v>21288</v>
      </c>
      <c r="M961" t="s">
        <v>21289</v>
      </c>
      <c r="N961" t="s">
        <v>21290</v>
      </c>
      <c r="O961" t="s">
        <v>21291</v>
      </c>
      <c r="P961">
        <f>-610.378870545669 -14.029085699708 -226.881520105353</f>
        <v>-851.28947635072996</v>
      </c>
      <c r="Q961" t="s">
        <v>21292</v>
      </c>
      <c r="R961" t="s">
        <v>21293</v>
      </c>
      <c r="S961" t="s">
        <v>21294</v>
      </c>
      <c r="T961" t="s">
        <v>21295</v>
      </c>
      <c r="U961" t="s">
        <v>21296</v>
      </c>
      <c r="V961" t="s">
        <v>21297</v>
      </c>
      <c r="W961" t="s">
        <v>21298</v>
      </c>
      <c r="X961" t="s">
        <v>21299</v>
      </c>
      <c r="Y961" t="s">
        <v>21300</v>
      </c>
    </row>
    <row r="962" spans="1:25" x14ac:dyDescent="0.3">
      <c r="A962">
        <v>48050</v>
      </c>
      <c r="B962" t="s">
        <v>21301</v>
      </c>
      <c r="C962" t="s">
        <v>21302</v>
      </c>
      <c r="D962" t="s">
        <v>21303</v>
      </c>
      <c r="E962" t="s">
        <v>21304</v>
      </c>
      <c r="F962" t="s">
        <v>21305</v>
      </c>
      <c r="G962" t="s">
        <v>21306</v>
      </c>
      <c r="H962" t="s">
        <v>21307</v>
      </c>
      <c r="I962" t="s">
        <v>21308</v>
      </c>
      <c r="J962" t="s">
        <v>21309</v>
      </c>
      <c r="K962" t="s">
        <v>21310</v>
      </c>
      <c r="L962" t="s">
        <v>21311</v>
      </c>
      <c r="M962" t="s">
        <v>21312</v>
      </c>
      <c r="N962" t="s">
        <v>21313</v>
      </c>
      <c r="O962" t="s">
        <v>21314</v>
      </c>
      <c r="P962">
        <f>-610.944530074311 -14.1277979824147 -227.277204338732</f>
        <v>-852.34953239545769</v>
      </c>
      <c r="Q962" t="s">
        <v>21315</v>
      </c>
      <c r="R962" t="s">
        <v>21316</v>
      </c>
      <c r="S962" t="s">
        <v>21317</v>
      </c>
      <c r="T962" t="s">
        <v>21318</v>
      </c>
      <c r="U962" t="s">
        <v>21319</v>
      </c>
      <c r="V962" t="s">
        <v>21320</v>
      </c>
      <c r="W962" t="s">
        <v>21321</v>
      </c>
      <c r="X962" t="s">
        <v>21322</v>
      </c>
      <c r="Y962" t="s">
        <v>21323</v>
      </c>
    </row>
    <row r="963" spans="1:25" x14ac:dyDescent="0.3">
      <c r="A963">
        <v>48100</v>
      </c>
      <c r="B963" t="s">
        <v>21324</v>
      </c>
      <c r="C963" t="s">
        <v>21325</v>
      </c>
      <c r="D963" t="s">
        <v>21326</v>
      </c>
      <c r="E963" t="s">
        <v>21327</v>
      </c>
      <c r="F963" t="s">
        <v>21328</v>
      </c>
      <c r="G963" t="s">
        <v>21329</v>
      </c>
      <c r="H963" t="s">
        <v>21330</v>
      </c>
      <c r="I963" t="s">
        <v>21331</v>
      </c>
      <c r="J963" t="s">
        <v>21332</v>
      </c>
      <c r="K963" t="s">
        <v>21333</v>
      </c>
      <c r="L963" t="s">
        <v>21334</v>
      </c>
      <c r="M963" t="s">
        <v>21335</v>
      </c>
      <c r="N963" t="s">
        <v>21336</v>
      </c>
      <c r="O963" t="s">
        <v>21337</v>
      </c>
      <c r="P963">
        <f>-611.200703776485 -14.5035191012273 -227.315284146718</f>
        <v>-853.01950702443037</v>
      </c>
      <c r="Q963" t="s">
        <v>21338</v>
      </c>
      <c r="R963" t="s">
        <v>21339</v>
      </c>
      <c r="S963" t="s">
        <v>21340</v>
      </c>
      <c r="T963" t="s">
        <v>21341</v>
      </c>
      <c r="U963" t="s">
        <v>21342</v>
      </c>
      <c r="V963" t="s">
        <v>21343</v>
      </c>
      <c r="W963" t="s">
        <v>21344</v>
      </c>
      <c r="X963" t="s">
        <v>21345</v>
      </c>
      <c r="Y963" t="s">
        <v>21346</v>
      </c>
    </row>
    <row r="964" spans="1:25" x14ac:dyDescent="0.3">
      <c r="A964">
        <v>48150</v>
      </c>
      <c r="B964" t="s">
        <v>21347</v>
      </c>
      <c r="C964" t="s">
        <v>21348</v>
      </c>
      <c r="D964" t="s">
        <v>21349</v>
      </c>
      <c r="E964" t="s">
        <v>21350</v>
      </c>
      <c r="F964" t="s">
        <v>21351</v>
      </c>
      <c r="G964" t="s">
        <v>21352</v>
      </c>
      <c r="H964" t="s">
        <v>21353</v>
      </c>
      <c r="I964" t="s">
        <v>21354</v>
      </c>
      <c r="J964" t="s">
        <v>21355</v>
      </c>
      <c r="K964" t="s">
        <v>21356</v>
      </c>
      <c r="L964" t="s">
        <v>21357</v>
      </c>
      <c r="M964" t="s">
        <v>21358</v>
      </c>
      <c r="N964" t="s">
        <v>21359</v>
      </c>
      <c r="O964" t="s">
        <v>21360</v>
      </c>
      <c r="P964">
        <f>-611.671740594978 -14.3621773710611 -227.373507032065</f>
        <v>-853.40742499810403</v>
      </c>
      <c r="Q964" t="s">
        <v>21361</v>
      </c>
      <c r="R964" t="s">
        <v>21362</v>
      </c>
      <c r="S964" t="s">
        <v>21363</v>
      </c>
      <c r="T964" t="s">
        <v>21364</v>
      </c>
      <c r="U964" t="s">
        <v>21365</v>
      </c>
      <c r="V964" t="s">
        <v>21366</v>
      </c>
      <c r="W964" t="s">
        <v>21367</v>
      </c>
      <c r="X964" t="s">
        <v>21368</v>
      </c>
      <c r="Y964" t="s">
        <v>21369</v>
      </c>
    </row>
    <row r="965" spans="1:25" x14ac:dyDescent="0.3">
      <c r="A965">
        <v>48200</v>
      </c>
      <c r="B965" t="s">
        <v>21370</v>
      </c>
      <c r="C965" t="s">
        <v>21371</v>
      </c>
      <c r="D965" t="s">
        <v>21372</v>
      </c>
      <c r="E965" t="s">
        <v>21373</v>
      </c>
      <c r="F965" t="s">
        <v>21374</v>
      </c>
      <c r="G965" t="s">
        <v>21375</v>
      </c>
      <c r="H965" t="s">
        <v>21376</v>
      </c>
      <c r="I965" t="s">
        <v>21377</v>
      </c>
      <c r="J965" t="s">
        <v>21378</v>
      </c>
      <c r="K965" t="s">
        <v>21379</v>
      </c>
      <c r="L965" t="s">
        <v>21380</v>
      </c>
      <c r="M965" t="s">
        <v>21381</v>
      </c>
      <c r="N965" t="s">
        <v>21382</v>
      </c>
      <c r="O965" t="s">
        <v>21383</v>
      </c>
      <c r="P965">
        <f>-612.256467620252 -14.1759070900066 -227.350291619683</f>
        <v>-853.78266632994155</v>
      </c>
      <c r="Q965" t="s">
        <v>21384</v>
      </c>
      <c r="R965" t="s">
        <v>21385</v>
      </c>
      <c r="S965" t="s">
        <v>21386</v>
      </c>
      <c r="T965" t="s">
        <v>21387</v>
      </c>
      <c r="U965" t="s">
        <v>21388</v>
      </c>
      <c r="V965" t="s">
        <v>21389</v>
      </c>
      <c r="W965" t="s">
        <v>21390</v>
      </c>
      <c r="X965" t="s">
        <v>21391</v>
      </c>
      <c r="Y965" t="s">
        <v>21392</v>
      </c>
    </row>
    <row r="966" spans="1:25" x14ac:dyDescent="0.3">
      <c r="A966">
        <v>48250</v>
      </c>
      <c r="B966" t="s">
        <v>21393</v>
      </c>
      <c r="C966" t="s">
        <v>21394</v>
      </c>
      <c r="D966" t="s">
        <v>21395</v>
      </c>
      <c r="E966" t="s">
        <v>21396</v>
      </c>
      <c r="F966" t="s">
        <v>21397</v>
      </c>
      <c r="G966" t="s">
        <v>21398</v>
      </c>
      <c r="H966" t="s">
        <v>21399</v>
      </c>
      <c r="I966" t="s">
        <v>21400</v>
      </c>
      <c r="J966" t="s">
        <v>21401</v>
      </c>
      <c r="K966" t="s">
        <v>21402</v>
      </c>
      <c r="L966" t="s">
        <v>21403</v>
      </c>
      <c r="M966" t="s">
        <v>21404</v>
      </c>
      <c r="N966" t="s">
        <v>21405</v>
      </c>
      <c r="O966" t="s">
        <v>21406</v>
      </c>
      <c r="P966">
        <f>-613.666846358993 -13.7104975606144 -227.327155084916</f>
        <v>-854.70449900452331</v>
      </c>
      <c r="Q966" t="s">
        <v>21407</v>
      </c>
      <c r="R966" t="s">
        <v>21408</v>
      </c>
      <c r="S966" t="s">
        <v>21409</v>
      </c>
      <c r="T966" t="s">
        <v>21410</v>
      </c>
      <c r="U966" t="s">
        <v>21411</v>
      </c>
      <c r="V966" t="s">
        <v>21412</v>
      </c>
      <c r="W966" t="s">
        <v>21413</v>
      </c>
      <c r="X966" t="s">
        <v>21414</v>
      </c>
      <c r="Y966" t="s">
        <v>21415</v>
      </c>
    </row>
    <row r="967" spans="1:25" x14ac:dyDescent="0.3">
      <c r="A967">
        <v>48300</v>
      </c>
      <c r="B967" t="s">
        <v>21416</v>
      </c>
      <c r="C967" t="s">
        <v>21417</v>
      </c>
      <c r="D967" t="s">
        <v>21418</v>
      </c>
      <c r="E967" t="s">
        <v>21419</v>
      </c>
      <c r="F967" t="s">
        <v>21420</v>
      </c>
      <c r="G967" t="s">
        <v>21421</v>
      </c>
      <c r="H967" t="s">
        <v>21422</v>
      </c>
      <c r="I967" t="s">
        <v>21423</v>
      </c>
      <c r="J967" t="s">
        <v>21424</v>
      </c>
      <c r="K967" t="s">
        <v>21425</v>
      </c>
      <c r="L967" t="s">
        <v>21426</v>
      </c>
      <c r="M967" t="s">
        <v>21427</v>
      </c>
      <c r="N967" t="s">
        <v>21428</v>
      </c>
      <c r="O967" t="s">
        <v>21429</v>
      </c>
      <c r="P967">
        <f>-615.709936842951 -13.6490349694504 -227.353054906602</f>
        <v>-856.71202671900346</v>
      </c>
      <c r="Q967" t="s">
        <v>21430</v>
      </c>
      <c r="R967" t="s">
        <v>21431</v>
      </c>
      <c r="S967" t="s">
        <v>21432</v>
      </c>
      <c r="T967" t="s">
        <v>21433</v>
      </c>
      <c r="U967" t="s">
        <v>21434</v>
      </c>
      <c r="V967" t="s">
        <v>21435</v>
      </c>
      <c r="W967" t="s">
        <v>21436</v>
      </c>
      <c r="X967" t="s">
        <v>21437</v>
      </c>
      <c r="Y967" t="s">
        <v>21438</v>
      </c>
    </row>
    <row r="968" spans="1:25" x14ac:dyDescent="0.3">
      <c r="A968">
        <v>48350</v>
      </c>
      <c r="B968" t="s">
        <v>21439</v>
      </c>
      <c r="C968" t="s">
        <v>21440</v>
      </c>
      <c r="D968" t="s">
        <v>21441</v>
      </c>
      <c r="E968" t="s">
        <v>21442</v>
      </c>
      <c r="F968" t="s">
        <v>21443</v>
      </c>
      <c r="G968" t="s">
        <v>21444</v>
      </c>
      <c r="H968" t="s">
        <v>21445</v>
      </c>
      <c r="I968" t="s">
        <v>21446</v>
      </c>
      <c r="J968" t="s">
        <v>21447</v>
      </c>
      <c r="K968" t="s">
        <v>21448</v>
      </c>
      <c r="L968" t="s">
        <v>21449</v>
      </c>
      <c r="M968" t="s">
        <v>21450</v>
      </c>
      <c r="N968" t="s">
        <v>21451</v>
      </c>
      <c r="O968" t="s">
        <v>21452</v>
      </c>
      <c r="P968">
        <f>-617.300795968149 -13.5850828969189 -227.438924984707</f>
        <v>-858.32480384977498</v>
      </c>
      <c r="Q968" t="s">
        <v>21453</v>
      </c>
      <c r="R968" t="s">
        <v>21454</v>
      </c>
      <c r="S968" t="s">
        <v>21455</v>
      </c>
      <c r="T968" t="s">
        <v>21456</v>
      </c>
      <c r="U968" t="s">
        <v>21457</v>
      </c>
      <c r="V968" t="s">
        <v>21458</v>
      </c>
      <c r="W968" t="s">
        <v>21459</v>
      </c>
      <c r="X968" t="s">
        <v>21460</v>
      </c>
      <c r="Y968" t="s">
        <v>21461</v>
      </c>
    </row>
    <row r="969" spans="1:25" x14ac:dyDescent="0.3">
      <c r="A969">
        <v>48400</v>
      </c>
      <c r="B969" t="s">
        <v>21462</v>
      </c>
      <c r="C969" t="s">
        <v>21463</v>
      </c>
      <c r="D969" t="s">
        <v>21464</v>
      </c>
      <c r="E969" t="s">
        <v>21465</v>
      </c>
      <c r="F969" t="s">
        <v>21466</v>
      </c>
      <c r="G969" t="s">
        <v>21467</v>
      </c>
      <c r="H969" t="s">
        <v>21468</v>
      </c>
      <c r="I969" t="s">
        <v>21469</v>
      </c>
      <c r="J969" t="s">
        <v>21470</v>
      </c>
      <c r="K969" t="s">
        <v>21471</v>
      </c>
      <c r="L969" t="s">
        <v>21472</v>
      </c>
      <c r="M969" t="s">
        <v>21473</v>
      </c>
      <c r="N969" t="s">
        <v>21474</v>
      </c>
      <c r="O969" t="s">
        <v>21475</v>
      </c>
      <c r="P969">
        <f>-619.062442144887 -13.5333017773708 -227.561660169316</f>
        <v>-860.15740409157377</v>
      </c>
      <c r="Q969" t="s">
        <v>21476</v>
      </c>
      <c r="R969" t="s">
        <v>21477</v>
      </c>
      <c r="S969" t="s">
        <v>21478</v>
      </c>
      <c r="T969" t="s">
        <v>21479</v>
      </c>
      <c r="U969" t="s">
        <v>21480</v>
      </c>
      <c r="V969" t="s">
        <v>21481</v>
      </c>
      <c r="W969" t="s">
        <v>21482</v>
      </c>
      <c r="X969" t="s">
        <v>21483</v>
      </c>
      <c r="Y969" t="s">
        <v>21484</v>
      </c>
    </row>
    <row r="970" spans="1:25" x14ac:dyDescent="0.3">
      <c r="A970">
        <v>48450</v>
      </c>
      <c r="B970" t="s">
        <v>21485</v>
      </c>
      <c r="C970" t="s">
        <v>21486</v>
      </c>
      <c r="D970" t="s">
        <v>21487</v>
      </c>
      <c r="E970" t="s">
        <v>21488</v>
      </c>
      <c r="F970" t="s">
        <v>21489</v>
      </c>
      <c r="G970" t="s">
        <v>21490</v>
      </c>
      <c r="H970" t="s">
        <v>21491</v>
      </c>
      <c r="I970" t="s">
        <v>21492</v>
      </c>
      <c r="J970" t="s">
        <v>21493</v>
      </c>
      <c r="K970" t="s">
        <v>21494</v>
      </c>
      <c r="L970" t="s">
        <v>21495</v>
      </c>
      <c r="M970" t="s">
        <v>21496</v>
      </c>
      <c r="N970" t="s">
        <v>21497</v>
      </c>
      <c r="O970" t="s">
        <v>21498</v>
      </c>
      <c r="P970">
        <f>-622.694596700378 -13.4467890709027 -227.720438124458</f>
        <v>-863.86182389573878</v>
      </c>
      <c r="Q970" t="s">
        <v>21499</v>
      </c>
      <c r="R970" t="s">
        <v>21500</v>
      </c>
      <c r="S970" t="s">
        <v>21501</v>
      </c>
      <c r="T970" t="s">
        <v>21502</v>
      </c>
      <c r="U970" t="s">
        <v>21503</v>
      </c>
      <c r="V970" t="s">
        <v>21504</v>
      </c>
      <c r="W970" t="s">
        <v>21505</v>
      </c>
      <c r="X970" t="s">
        <v>21506</v>
      </c>
      <c r="Y970" t="s">
        <v>21507</v>
      </c>
    </row>
    <row r="971" spans="1:25" x14ac:dyDescent="0.3">
      <c r="A971">
        <v>48500</v>
      </c>
      <c r="B971" t="s">
        <v>21508</v>
      </c>
      <c r="C971" t="s">
        <v>21509</v>
      </c>
      <c r="D971" t="s">
        <v>21510</v>
      </c>
      <c r="E971" t="s">
        <v>21511</v>
      </c>
      <c r="F971" t="s">
        <v>21512</v>
      </c>
      <c r="G971" t="s">
        <v>21513</v>
      </c>
      <c r="H971" t="s">
        <v>21514</v>
      </c>
      <c r="I971" t="s">
        <v>21515</v>
      </c>
      <c r="J971" t="s">
        <v>21516</v>
      </c>
      <c r="K971" t="s">
        <v>21517</v>
      </c>
      <c r="L971" t="s">
        <v>21518</v>
      </c>
      <c r="M971" t="s">
        <v>21519</v>
      </c>
      <c r="N971" t="s">
        <v>21520</v>
      </c>
      <c r="O971" t="s">
        <v>21521</v>
      </c>
      <c r="P971">
        <f>-624.360413680989 -13.3858411481583 -227.787732100765</f>
        <v>-865.53398692991232</v>
      </c>
      <c r="Q971" t="s">
        <v>21522</v>
      </c>
      <c r="R971" t="s">
        <v>21523</v>
      </c>
      <c r="S971" t="s">
        <v>21524</v>
      </c>
      <c r="T971" t="s">
        <v>21525</v>
      </c>
      <c r="U971" t="s">
        <v>21526</v>
      </c>
      <c r="V971" t="s">
        <v>21527</v>
      </c>
      <c r="W971" t="s">
        <v>21528</v>
      </c>
      <c r="X971" t="s">
        <v>21529</v>
      </c>
      <c r="Y971" t="s">
        <v>21530</v>
      </c>
    </row>
    <row r="972" spans="1:25" x14ac:dyDescent="0.3">
      <c r="A972">
        <v>48550</v>
      </c>
      <c r="B972" t="s">
        <v>21531</v>
      </c>
      <c r="C972" t="s">
        <v>21532</v>
      </c>
      <c r="D972" t="s">
        <v>21533</v>
      </c>
      <c r="E972" t="s">
        <v>21534</v>
      </c>
      <c r="F972" t="s">
        <v>21535</v>
      </c>
      <c r="G972" t="s">
        <v>21536</v>
      </c>
      <c r="H972" t="s">
        <v>21537</v>
      </c>
      <c r="I972" t="s">
        <v>21538</v>
      </c>
      <c r="J972" t="s">
        <v>21539</v>
      </c>
      <c r="K972" t="s">
        <v>21540</v>
      </c>
      <c r="L972" t="s">
        <v>21541</v>
      </c>
      <c r="M972" t="s">
        <v>21542</v>
      </c>
      <c r="N972" t="s">
        <v>21543</v>
      </c>
      <c r="O972" t="s">
        <v>21544</v>
      </c>
      <c r="P972">
        <f>-627.468085618669 -13.6187349156628 -227.932969673456</f>
        <v>-869.01979020778776</v>
      </c>
      <c r="Q972" t="s">
        <v>21545</v>
      </c>
      <c r="R972" t="s">
        <v>21546</v>
      </c>
      <c r="S972" t="s">
        <v>21547</v>
      </c>
      <c r="T972" t="s">
        <v>21548</v>
      </c>
      <c r="U972" t="s">
        <v>21549</v>
      </c>
      <c r="V972" t="s">
        <v>21550</v>
      </c>
      <c r="W972" t="s">
        <v>21551</v>
      </c>
      <c r="X972" t="s">
        <v>21552</v>
      </c>
      <c r="Y972" t="s">
        <v>21553</v>
      </c>
    </row>
    <row r="973" spans="1:25" x14ac:dyDescent="0.3">
      <c r="A973">
        <v>48600</v>
      </c>
      <c r="B973" t="s">
        <v>21554</v>
      </c>
      <c r="C973" t="s">
        <v>21555</v>
      </c>
      <c r="D973" t="s">
        <v>21556</v>
      </c>
      <c r="E973" t="s">
        <v>21557</v>
      </c>
      <c r="F973" t="s">
        <v>21558</v>
      </c>
      <c r="G973" t="s">
        <v>21559</v>
      </c>
      <c r="H973" t="s">
        <v>21560</v>
      </c>
      <c r="I973" t="s">
        <v>21561</v>
      </c>
      <c r="J973" t="s">
        <v>21562</v>
      </c>
      <c r="K973" t="s">
        <v>21563</v>
      </c>
      <c r="L973" t="s">
        <v>21564</v>
      </c>
      <c r="M973" t="s">
        <v>21565</v>
      </c>
      <c r="N973" t="s">
        <v>21566</v>
      </c>
      <c r="O973" t="s">
        <v>21567</v>
      </c>
      <c r="P973">
        <f>-628.861949732625 -13.7378182124307 -228.043247556968</f>
        <v>-870.64301550202379</v>
      </c>
      <c r="Q973" t="s">
        <v>21568</v>
      </c>
      <c r="R973" t="s">
        <v>21569</v>
      </c>
      <c r="S973" t="s">
        <v>21570</v>
      </c>
      <c r="T973" t="s">
        <v>21571</v>
      </c>
      <c r="U973" t="s">
        <v>21572</v>
      </c>
      <c r="V973" t="s">
        <v>21573</v>
      </c>
      <c r="W973" t="s">
        <v>21574</v>
      </c>
      <c r="X973" t="s">
        <v>21575</v>
      </c>
      <c r="Y973" t="s">
        <v>21576</v>
      </c>
    </row>
    <row r="974" spans="1:25" x14ac:dyDescent="0.3">
      <c r="A974">
        <v>48650</v>
      </c>
      <c r="B974" t="s">
        <v>21577</v>
      </c>
      <c r="C974" t="s">
        <v>21578</v>
      </c>
      <c r="D974" t="s">
        <v>21579</v>
      </c>
      <c r="E974" t="s">
        <v>21580</v>
      </c>
      <c r="F974" t="s">
        <v>21581</v>
      </c>
      <c r="G974" t="s">
        <v>21582</v>
      </c>
      <c r="H974" t="s">
        <v>21583</v>
      </c>
      <c r="I974" t="s">
        <v>21584</v>
      </c>
      <c r="J974" t="s">
        <v>21585</v>
      </c>
      <c r="K974" t="s">
        <v>21586</v>
      </c>
      <c r="L974" t="s">
        <v>21587</v>
      </c>
      <c r="M974" t="s">
        <v>21588</v>
      </c>
      <c r="N974" t="s">
        <v>21589</v>
      </c>
      <c r="O974" t="s">
        <v>21590</v>
      </c>
      <c r="P974">
        <f>-630.819405537667 -14.2539496453132 -228.200991278477</f>
        <v>-873.27434646145718</v>
      </c>
      <c r="Q974" t="s">
        <v>21591</v>
      </c>
      <c r="R974" t="s">
        <v>21592</v>
      </c>
      <c r="S974" t="s">
        <v>21593</v>
      </c>
      <c r="T974" t="s">
        <v>21594</v>
      </c>
      <c r="U974" t="s">
        <v>21595</v>
      </c>
      <c r="V974" t="s">
        <v>21596</v>
      </c>
      <c r="W974" t="s">
        <v>21597</v>
      </c>
      <c r="X974" t="s">
        <v>21598</v>
      </c>
      <c r="Y974" t="s">
        <v>21599</v>
      </c>
    </row>
    <row r="975" spans="1:25" x14ac:dyDescent="0.3">
      <c r="A975">
        <v>48700</v>
      </c>
      <c r="B975" t="s">
        <v>21600</v>
      </c>
      <c r="C975" t="s">
        <v>21601</v>
      </c>
      <c r="D975" t="s">
        <v>21602</v>
      </c>
      <c r="E975" t="s">
        <v>21603</v>
      </c>
      <c r="F975" t="s">
        <v>21604</v>
      </c>
      <c r="G975" t="s">
        <v>21605</v>
      </c>
      <c r="H975" t="s">
        <v>21606</v>
      </c>
      <c r="I975" t="s">
        <v>21607</v>
      </c>
      <c r="J975" t="s">
        <v>21608</v>
      </c>
      <c r="K975" t="s">
        <v>21609</v>
      </c>
      <c r="L975" t="s">
        <v>21610</v>
      </c>
      <c r="M975" t="s">
        <v>21611</v>
      </c>
      <c r="N975" t="s">
        <v>21612</v>
      </c>
      <c r="O975" t="s">
        <v>21613</v>
      </c>
      <c r="P975">
        <f>-631.504273843946 -14.5058355931051 -228.296269060283</f>
        <v>-874.30637849733398</v>
      </c>
      <c r="Q975" t="s">
        <v>21614</v>
      </c>
      <c r="R975" t="s">
        <v>21615</v>
      </c>
      <c r="S975" t="s">
        <v>21616</v>
      </c>
      <c r="T975" t="s">
        <v>21617</v>
      </c>
      <c r="U975" t="s">
        <v>21618</v>
      </c>
      <c r="V975" t="s">
        <v>21619</v>
      </c>
      <c r="W975" t="s">
        <v>21620</v>
      </c>
      <c r="X975" t="s">
        <v>21621</v>
      </c>
      <c r="Y975" t="s">
        <v>21622</v>
      </c>
    </row>
    <row r="976" spans="1:25" x14ac:dyDescent="0.3">
      <c r="A976">
        <v>48750</v>
      </c>
      <c r="B976" t="s">
        <v>21623</v>
      </c>
      <c r="C976" t="s">
        <v>21624</v>
      </c>
      <c r="D976" t="s">
        <v>21625</v>
      </c>
      <c r="E976" t="s">
        <v>21626</v>
      </c>
      <c r="F976" t="s">
        <v>21627</v>
      </c>
      <c r="G976" t="s">
        <v>21628</v>
      </c>
      <c r="H976" t="s">
        <v>21629</v>
      </c>
      <c r="I976" t="s">
        <v>21630</v>
      </c>
      <c r="J976" t="s">
        <v>21631</v>
      </c>
      <c r="K976" t="s">
        <v>21632</v>
      </c>
      <c r="L976" t="s">
        <v>21633</v>
      </c>
      <c r="M976" t="s">
        <v>21634</v>
      </c>
      <c r="N976" t="s">
        <v>21635</v>
      </c>
      <c r="O976" t="s">
        <v>21636</v>
      </c>
      <c r="P976">
        <f>-632.329007248479 -15.1564203590053 -228.687388816337</f>
        <v>-876.17281642382136</v>
      </c>
      <c r="Q976" t="s">
        <v>21637</v>
      </c>
      <c r="R976" t="s">
        <v>21638</v>
      </c>
      <c r="S976" t="s">
        <v>21639</v>
      </c>
      <c r="T976" t="s">
        <v>21640</v>
      </c>
      <c r="U976" t="s">
        <v>21641</v>
      </c>
      <c r="V976" t="s">
        <v>21642</v>
      </c>
      <c r="W976" t="s">
        <v>21643</v>
      </c>
      <c r="X976" t="s">
        <v>21644</v>
      </c>
      <c r="Y976" t="s">
        <v>21645</v>
      </c>
    </row>
    <row r="977" spans="1:25" x14ac:dyDescent="0.3">
      <c r="A977">
        <v>48800</v>
      </c>
      <c r="B977" t="s">
        <v>21646</v>
      </c>
      <c r="C977" t="s">
        <v>21647</v>
      </c>
      <c r="D977" t="s">
        <v>21648</v>
      </c>
      <c r="E977" t="s">
        <v>21649</v>
      </c>
      <c r="F977" t="s">
        <v>21650</v>
      </c>
      <c r="G977" t="s">
        <v>21651</v>
      </c>
      <c r="H977" t="s">
        <v>21652</v>
      </c>
      <c r="I977" t="s">
        <v>21653</v>
      </c>
      <c r="J977" t="s">
        <v>21654</v>
      </c>
      <c r="K977" t="s">
        <v>21655</v>
      </c>
      <c r="L977" t="s">
        <v>21656</v>
      </c>
      <c r="M977" t="s">
        <v>21657</v>
      </c>
      <c r="N977" t="s">
        <v>21658</v>
      </c>
      <c r="O977" t="s">
        <v>21659</v>
      </c>
      <c r="P977">
        <f>-632.717120763255 -15.3908142498792 -228.821442451006</f>
        <v>-876.9293774641402</v>
      </c>
      <c r="Q977" t="s">
        <v>21660</v>
      </c>
      <c r="R977" t="s">
        <v>21661</v>
      </c>
      <c r="S977" t="s">
        <v>21662</v>
      </c>
      <c r="T977" t="s">
        <v>21663</v>
      </c>
      <c r="U977" t="s">
        <v>21664</v>
      </c>
      <c r="V977" t="s">
        <v>21665</v>
      </c>
      <c r="W977" t="s">
        <v>21666</v>
      </c>
      <c r="X977" t="s">
        <v>21667</v>
      </c>
      <c r="Y977" t="s">
        <v>21668</v>
      </c>
    </row>
    <row r="978" spans="1:25" x14ac:dyDescent="0.3">
      <c r="A978">
        <v>48850</v>
      </c>
      <c r="B978" t="s">
        <v>21669</v>
      </c>
      <c r="C978" t="s">
        <v>21670</v>
      </c>
      <c r="D978" t="s">
        <v>21671</v>
      </c>
      <c r="E978" t="s">
        <v>21672</v>
      </c>
      <c r="F978" t="s">
        <v>21673</v>
      </c>
      <c r="G978" t="s">
        <v>21674</v>
      </c>
      <c r="H978" t="s">
        <v>21675</v>
      </c>
      <c r="I978" t="s">
        <v>21676</v>
      </c>
      <c r="J978" t="s">
        <v>21677</v>
      </c>
      <c r="K978" t="s">
        <v>21678</v>
      </c>
      <c r="L978" t="s">
        <v>21679</v>
      </c>
      <c r="M978" t="s">
        <v>21680</v>
      </c>
      <c r="N978" t="s">
        <v>21681</v>
      </c>
      <c r="O978" t="s">
        <v>21682</v>
      </c>
      <c r="P978">
        <f>-633.203448185308 -15.4543848088567 -228.719691698967</f>
        <v>-877.37752469313182</v>
      </c>
      <c r="Q978" t="s">
        <v>21683</v>
      </c>
      <c r="R978" t="s">
        <v>21684</v>
      </c>
      <c r="S978" t="s">
        <v>21685</v>
      </c>
      <c r="T978" t="s">
        <v>21686</v>
      </c>
      <c r="U978" t="s">
        <v>21687</v>
      </c>
      <c r="V978" t="s">
        <v>21688</v>
      </c>
      <c r="W978" t="s">
        <v>21689</v>
      </c>
      <c r="X978" t="s">
        <v>21690</v>
      </c>
      <c r="Y978" t="s">
        <v>21691</v>
      </c>
    </row>
    <row r="979" spans="1:25" x14ac:dyDescent="0.3">
      <c r="A979">
        <v>48900</v>
      </c>
      <c r="B979" t="s">
        <v>21692</v>
      </c>
      <c r="C979" t="s">
        <v>21693</v>
      </c>
      <c r="D979" t="s">
        <v>21694</v>
      </c>
      <c r="E979" t="s">
        <v>21695</v>
      </c>
      <c r="F979" t="s">
        <v>21696</v>
      </c>
      <c r="G979" t="s">
        <v>21697</v>
      </c>
      <c r="H979" t="s">
        <v>21698</v>
      </c>
      <c r="I979" t="s">
        <v>21699</v>
      </c>
      <c r="J979" t="s">
        <v>21700</v>
      </c>
      <c r="K979" t="s">
        <v>21701</v>
      </c>
      <c r="L979" t="s">
        <v>21702</v>
      </c>
      <c r="M979" t="s">
        <v>21703</v>
      </c>
      <c r="N979" t="s">
        <v>21704</v>
      </c>
      <c r="O979" t="s">
        <v>21705</v>
      </c>
      <c r="P979">
        <f>-633.459946215249 -15.2229993159226 -228.568049725453</f>
        <v>-877.25099525662461</v>
      </c>
      <c r="Q979" t="s">
        <v>21706</v>
      </c>
      <c r="R979" t="s">
        <v>21707</v>
      </c>
      <c r="S979" t="s">
        <v>21708</v>
      </c>
      <c r="T979" t="s">
        <v>21709</v>
      </c>
      <c r="U979" t="s">
        <v>21710</v>
      </c>
      <c r="V979" t="s">
        <v>21711</v>
      </c>
      <c r="W979" t="s">
        <v>21712</v>
      </c>
      <c r="X979" t="s">
        <v>21713</v>
      </c>
      <c r="Y979" t="s">
        <v>21714</v>
      </c>
    </row>
    <row r="980" spans="1:25" x14ac:dyDescent="0.3">
      <c r="A980">
        <v>48950</v>
      </c>
      <c r="B980" t="s">
        <v>21715</v>
      </c>
      <c r="C980" t="s">
        <v>21716</v>
      </c>
      <c r="D980" t="s">
        <v>21717</v>
      </c>
      <c r="E980" t="s">
        <v>21718</v>
      </c>
      <c r="F980" t="s">
        <v>21719</v>
      </c>
      <c r="G980" t="s">
        <v>21720</v>
      </c>
      <c r="H980" t="s">
        <v>21721</v>
      </c>
      <c r="I980" t="s">
        <v>21722</v>
      </c>
      <c r="J980" t="s">
        <v>21723</v>
      </c>
      <c r="K980" t="s">
        <v>21724</v>
      </c>
      <c r="L980" t="s">
        <v>21725</v>
      </c>
      <c r="M980" t="s">
        <v>21726</v>
      </c>
      <c r="N980" t="s">
        <v>21727</v>
      </c>
      <c r="O980" t="s">
        <v>21728</v>
      </c>
      <c r="P980">
        <f>-634.600907555549 -13.9004629559965 -228.230945152667</f>
        <v>-876.73231566421259</v>
      </c>
      <c r="Q980" t="s">
        <v>21729</v>
      </c>
      <c r="R980" t="s">
        <v>21730</v>
      </c>
      <c r="S980" t="s">
        <v>21731</v>
      </c>
      <c r="T980" t="s">
        <v>21732</v>
      </c>
      <c r="U980" t="s">
        <v>21733</v>
      </c>
      <c r="V980" t="s">
        <v>21734</v>
      </c>
      <c r="W980" t="s">
        <v>21735</v>
      </c>
      <c r="X980" t="s">
        <v>21736</v>
      </c>
      <c r="Y980" t="s">
        <v>21737</v>
      </c>
    </row>
    <row r="981" spans="1:25" x14ac:dyDescent="0.3">
      <c r="A981">
        <v>49000</v>
      </c>
      <c r="B981" t="s">
        <v>21738</v>
      </c>
      <c r="C981" t="s">
        <v>21739</v>
      </c>
      <c r="D981" t="s">
        <v>21740</v>
      </c>
      <c r="E981" t="s">
        <v>21741</v>
      </c>
      <c r="F981" t="s">
        <v>21742</v>
      </c>
      <c r="G981" t="s">
        <v>21743</v>
      </c>
      <c r="H981" t="s">
        <v>21744</v>
      </c>
      <c r="I981" t="s">
        <v>21745</v>
      </c>
      <c r="J981" t="s">
        <v>21746</v>
      </c>
      <c r="K981" t="s">
        <v>21747</v>
      </c>
      <c r="L981" t="s">
        <v>21748</v>
      </c>
      <c r="M981" t="s">
        <v>21749</v>
      </c>
      <c r="N981" t="s">
        <v>21750</v>
      </c>
      <c r="O981" t="s">
        <v>21751</v>
      </c>
      <c r="P981">
        <f>-635.273671445532 -13.0825936829183 -228.0146857103</f>
        <v>-876.37095083875033</v>
      </c>
      <c r="Q981" t="s">
        <v>21752</v>
      </c>
      <c r="R981" t="s">
        <v>21753</v>
      </c>
      <c r="S981" t="s">
        <v>21754</v>
      </c>
      <c r="T981" t="s">
        <v>21755</v>
      </c>
      <c r="U981" t="s">
        <v>21756</v>
      </c>
      <c r="V981" t="s">
        <v>21757</v>
      </c>
      <c r="W981" t="s">
        <v>21758</v>
      </c>
      <c r="X981" t="s">
        <v>21759</v>
      </c>
      <c r="Y981" t="s">
        <v>21760</v>
      </c>
    </row>
    <row r="982" spans="1:25" x14ac:dyDescent="0.3">
      <c r="A982">
        <v>49050</v>
      </c>
      <c r="B982" t="s">
        <v>21761</v>
      </c>
      <c r="C982" t="s">
        <v>21762</v>
      </c>
      <c r="D982" t="s">
        <v>21763</v>
      </c>
      <c r="E982" t="s">
        <v>21764</v>
      </c>
      <c r="F982" t="s">
        <v>21765</v>
      </c>
      <c r="G982" t="s">
        <v>21766</v>
      </c>
      <c r="H982" t="s">
        <v>21767</v>
      </c>
      <c r="I982" t="s">
        <v>21768</v>
      </c>
      <c r="J982" t="s">
        <v>21769</v>
      </c>
      <c r="K982" t="s">
        <v>21770</v>
      </c>
      <c r="L982" t="s">
        <v>21771</v>
      </c>
      <c r="M982" t="s">
        <v>21772</v>
      </c>
      <c r="N982" t="s">
        <v>21773</v>
      </c>
      <c r="O982" t="s">
        <v>21774</v>
      </c>
      <c r="P982">
        <f>-636.187599205354 -11.1571643290501 -227.608474150719</f>
        <v>-874.9532376851231</v>
      </c>
      <c r="Q982" t="s">
        <v>21775</v>
      </c>
      <c r="R982" t="s">
        <v>21776</v>
      </c>
      <c r="S982" t="s">
        <v>21777</v>
      </c>
      <c r="T982" t="s">
        <v>21778</v>
      </c>
      <c r="U982" t="s">
        <v>21779</v>
      </c>
      <c r="V982" t="s">
        <v>21780</v>
      </c>
      <c r="W982" t="s">
        <v>21781</v>
      </c>
      <c r="X982" t="s">
        <v>21782</v>
      </c>
      <c r="Y982" t="s">
        <v>21783</v>
      </c>
    </row>
    <row r="983" spans="1:25" x14ac:dyDescent="0.3">
      <c r="A983">
        <v>49100</v>
      </c>
      <c r="B983" t="s">
        <v>21784</v>
      </c>
      <c r="C983" t="s">
        <v>21785</v>
      </c>
      <c r="D983" t="s">
        <v>21786</v>
      </c>
      <c r="E983" t="s">
        <v>21787</v>
      </c>
      <c r="F983" t="s">
        <v>21788</v>
      </c>
      <c r="G983" t="s">
        <v>21789</v>
      </c>
      <c r="H983" t="s">
        <v>21790</v>
      </c>
      <c r="I983" t="s">
        <v>21791</v>
      </c>
      <c r="J983" t="s">
        <v>21792</v>
      </c>
      <c r="K983" t="s">
        <v>21793</v>
      </c>
      <c r="L983" t="s">
        <v>21794</v>
      </c>
      <c r="M983" t="s">
        <v>21795</v>
      </c>
      <c r="N983" t="s">
        <v>21796</v>
      </c>
      <c r="O983" t="s">
        <v>21797</v>
      </c>
      <c r="P983">
        <f>-636.785619754743 -10.5487641199948 -227.584958316026</f>
        <v>-874.91934219076381</v>
      </c>
      <c r="Q983" t="s">
        <v>21798</v>
      </c>
      <c r="R983" t="s">
        <v>21799</v>
      </c>
      <c r="S983" t="s">
        <v>21800</v>
      </c>
      <c r="T983" t="s">
        <v>21801</v>
      </c>
      <c r="U983" t="s">
        <v>21802</v>
      </c>
      <c r="V983" t="s">
        <v>21803</v>
      </c>
      <c r="W983" t="s">
        <v>21804</v>
      </c>
      <c r="X983" t="s">
        <v>21805</v>
      </c>
      <c r="Y983" t="s">
        <v>21806</v>
      </c>
    </row>
    <row r="984" spans="1:25" x14ac:dyDescent="0.3">
      <c r="A984">
        <v>49150</v>
      </c>
      <c r="B984" t="s">
        <v>21807</v>
      </c>
      <c r="C984" t="s">
        <v>21808</v>
      </c>
      <c r="D984" t="s">
        <v>21809</v>
      </c>
      <c r="E984" t="s">
        <v>21810</v>
      </c>
      <c r="F984" t="s">
        <v>21811</v>
      </c>
      <c r="G984" t="s">
        <v>21812</v>
      </c>
      <c r="H984" t="s">
        <v>21813</v>
      </c>
      <c r="I984" t="s">
        <v>21814</v>
      </c>
      <c r="J984" t="s">
        <v>21815</v>
      </c>
      <c r="K984" t="s">
        <v>21816</v>
      </c>
      <c r="L984" t="s">
        <v>21817</v>
      </c>
      <c r="M984" t="s">
        <v>21818</v>
      </c>
      <c r="N984" t="s">
        <v>21819</v>
      </c>
      <c r="O984" t="s">
        <v>21820</v>
      </c>
      <c r="P984">
        <f>-637.596407275709 -10.1632706022704 -228.073700853248</f>
        <v>-875.83337873122741</v>
      </c>
      <c r="Q984" t="s">
        <v>21821</v>
      </c>
      <c r="R984" t="s">
        <v>21822</v>
      </c>
      <c r="S984" t="s">
        <v>21823</v>
      </c>
      <c r="T984" t="s">
        <v>21824</v>
      </c>
      <c r="U984" t="s">
        <v>21825</v>
      </c>
      <c r="V984" t="s">
        <v>21826</v>
      </c>
      <c r="W984" t="s">
        <v>21827</v>
      </c>
      <c r="X984" t="s">
        <v>21828</v>
      </c>
      <c r="Y984" t="s">
        <v>21829</v>
      </c>
    </row>
    <row r="985" spans="1:25" x14ac:dyDescent="0.3">
      <c r="A985">
        <v>49200</v>
      </c>
      <c r="B985" t="s">
        <v>21830</v>
      </c>
      <c r="C985" t="s">
        <v>21831</v>
      </c>
      <c r="D985" t="s">
        <v>21832</v>
      </c>
      <c r="E985" t="s">
        <v>21833</v>
      </c>
      <c r="F985" t="s">
        <v>21834</v>
      </c>
      <c r="G985" t="s">
        <v>21835</v>
      </c>
      <c r="H985" t="s">
        <v>21836</v>
      </c>
      <c r="I985" t="s">
        <v>21837</v>
      </c>
      <c r="J985" t="s">
        <v>21838</v>
      </c>
      <c r="K985" t="s">
        <v>21839</v>
      </c>
      <c r="L985" t="s">
        <v>21840</v>
      </c>
      <c r="M985" t="s">
        <v>21841</v>
      </c>
      <c r="N985" t="s">
        <v>21842</v>
      </c>
      <c r="O985" t="s">
        <v>21843</v>
      </c>
      <c r="P985">
        <f>-637.629534926901 -10.1670943343727 -228.336849973226</f>
        <v>-876.13347923449965</v>
      </c>
      <c r="Q985" t="s">
        <v>21844</v>
      </c>
      <c r="R985" t="s">
        <v>21845</v>
      </c>
      <c r="S985" t="s">
        <v>21846</v>
      </c>
      <c r="T985" t="s">
        <v>21847</v>
      </c>
      <c r="U985" t="s">
        <v>21848</v>
      </c>
      <c r="V985" t="s">
        <v>21849</v>
      </c>
      <c r="W985" t="s">
        <v>21850</v>
      </c>
      <c r="X985" t="s">
        <v>21851</v>
      </c>
      <c r="Y985" t="s">
        <v>21852</v>
      </c>
    </row>
    <row r="986" spans="1:25" x14ac:dyDescent="0.3">
      <c r="A986">
        <v>49250</v>
      </c>
      <c r="B986" t="s">
        <v>21853</v>
      </c>
      <c r="C986" t="s">
        <v>21854</v>
      </c>
      <c r="D986" t="s">
        <v>21855</v>
      </c>
      <c r="E986" t="s">
        <v>21856</v>
      </c>
      <c r="F986" t="s">
        <v>21857</v>
      </c>
      <c r="G986" t="s">
        <v>21858</v>
      </c>
      <c r="H986" t="s">
        <v>21859</v>
      </c>
      <c r="I986" t="s">
        <v>21860</v>
      </c>
      <c r="J986" t="s">
        <v>21861</v>
      </c>
      <c r="K986" t="s">
        <v>21862</v>
      </c>
      <c r="L986" t="s">
        <v>21863</v>
      </c>
      <c r="M986" t="s">
        <v>21864</v>
      </c>
      <c r="N986" t="s">
        <v>21865</v>
      </c>
      <c r="O986" t="s">
        <v>21866</v>
      </c>
      <c r="P986">
        <f>-637.564012641488 -10.0519943229067 -228.839471008559</f>
        <v>-876.45547797295376</v>
      </c>
      <c r="Q986" t="s">
        <v>21867</v>
      </c>
      <c r="R986" t="s">
        <v>21868</v>
      </c>
      <c r="S986" t="s">
        <v>21869</v>
      </c>
      <c r="T986" t="s">
        <v>21870</v>
      </c>
      <c r="U986" t="s">
        <v>21871</v>
      </c>
      <c r="V986" t="s">
        <v>21872</v>
      </c>
      <c r="W986" t="s">
        <v>21873</v>
      </c>
      <c r="X986" t="s">
        <v>21874</v>
      </c>
      <c r="Y986" t="s">
        <v>21875</v>
      </c>
    </row>
    <row r="987" spans="1:25" x14ac:dyDescent="0.3">
      <c r="A987">
        <v>49300</v>
      </c>
      <c r="B987" t="s">
        <v>21876</v>
      </c>
      <c r="C987" t="s">
        <v>21877</v>
      </c>
      <c r="D987" t="s">
        <v>21878</v>
      </c>
      <c r="E987" t="s">
        <v>21879</v>
      </c>
      <c r="F987" t="s">
        <v>21880</v>
      </c>
      <c r="G987" t="s">
        <v>21881</v>
      </c>
      <c r="H987" t="s">
        <v>21882</v>
      </c>
      <c r="I987" t="s">
        <v>21883</v>
      </c>
      <c r="J987" t="s">
        <v>21884</v>
      </c>
      <c r="K987" t="s">
        <v>21885</v>
      </c>
      <c r="L987" t="s">
        <v>21886</v>
      </c>
      <c r="M987" t="s">
        <v>21887</v>
      </c>
      <c r="N987" t="s">
        <v>21888</v>
      </c>
      <c r="O987" t="s">
        <v>21889</v>
      </c>
      <c r="P987">
        <f>-637.623531355071 -9.87951080067023 -229.092439899703</f>
        <v>-876.59548205544422</v>
      </c>
      <c r="Q987" t="s">
        <v>21890</v>
      </c>
      <c r="R987" t="s">
        <v>21891</v>
      </c>
      <c r="S987" t="s">
        <v>21892</v>
      </c>
      <c r="T987" t="s">
        <v>21893</v>
      </c>
      <c r="U987" t="s">
        <v>21894</v>
      </c>
      <c r="V987" t="s">
        <v>21895</v>
      </c>
      <c r="W987" t="s">
        <v>21896</v>
      </c>
      <c r="X987" t="s">
        <v>21897</v>
      </c>
      <c r="Y987" t="s">
        <v>21898</v>
      </c>
    </row>
    <row r="988" spans="1:25" x14ac:dyDescent="0.3">
      <c r="A988">
        <v>49350</v>
      </c>
      <c r="B988" t="s">
        <v>21899</v>
      </c>
      <c r="C988" t="s">
        <v>21900</v>
      </c>
      <c r="D988" t="s">
        <v>21901</v>
      </c>
      <c r="E988" t="s">
        <v>21902</v>
      </c>
      <c r="F988" t="s">
        <v>21903</v>
      </c>
      <c r="G988" t="s">
        <v>21904</v>
      </c>
      <c r="H988" t="s">
        <v>21905</v>
      </c>
      <c r="I988" t="s">
        <v>21906</v>
      </c>
      <c r="J988" t="s">
        <v>21907</v>
      </c>
      <c r="K988" t="s">
        <v>21908</v>
      </c>
      <c r="L988" t="s">
        <v>21909</v>
      </c>
      <c r="M988" t="s">
        <v>21910</v>
      </c>
      <c r="N988" t="s">
        <v>21911</v>
      </c>
      <c r="O988" t="s">
        <v>21912</v>
      </c>
      <c r="P988">
        <f>-638.45137113809 -9.15166910342828 -229.615457374238</f>
        <v>-877.21849761575629</v>
      </c>
      <c r="Q988" t="s">
        <v>21913</v>
      </c>
      <c r="R988" t="s">
        <v>21914</v>
      </c>
      <c r="S988" t="s">
        <v>21915</v>
      </c>
      <c r="T988" t="s">
        <v>21916</v>
      </c>
      <c r="U988" t="s">
        <v>21917</v>
      </c>
      <c r="V988" t="s">
        <v>21918</v>
      </c>
      <c r="W988" t="s">
        <v>21919</v>
      </c>
      <c r="X988" t="s">
        <v>21920</v>
      </c>
      <c r="Y988" t="s">
        <v>21921</v>
      </c>
    </row>
    <row r="989" spans="1:25" x14ac:dyDescent="0.3">
      <c r="A989">
        <v>49400</v>
      </c>
      <c r="B989" t="s">
        <v>21922</v>
      </c>
      <c r="C989" t="s">
        <v>21923</v>
      </c>
      <c r="D989" t="s">
        <v>21924</v>
      </c>
      <c r="E989" t="s">
        <v>21925</v>
      </c>
      <c r="F989" t="s">
        <v>21926</v>
      </c>
      <c r="G989" t="s">
        <v>21927</v>
      </c>
      <c r="H989" t="s">
        <v>21928</v>
      </c>
      <c r="I989" t="s">
        <v>21929</v>
      </c>
      <c r="J989" t="s">
        <v>21930</v>
      </c>
      <c r="K989" t="s">
        <v>21931</v>
      </c>
      <c r="L989" t="s">
        <v>21932</v>
      </c>
      <c r="M989" t="s">
        <v>21933</v>
      </c>
      <c r="N989" t="s">
        <v>21934</v>
      </c>
      <c r="O989" t="s">
        <v>21935</v>
      </c>
      <c r="P989">
        <f>-640.721478252667 -8.4602329118386 -230.274371251044</f>
        <v>-879.45608241554964</v>
      </c>
      <c r="Q989" t="s">
        <v>21936</v>
      </c>
      <c r="R989" t="s">
        <v>21937</v>
      </c>
      <c r="S989" t="s">
        <v>21938</v>
      </c>
      <c r="T989" t="s">
        <v>21939</v>
      </c>
      <c r="U989" t="s">
        <v>21940</v>
      </c>
      <c r="V989" t="s">
        <v>21941</v>
      </c>
      <c r="W989" t="s">
        <v>21942</v>
      </c>
      <c r="X989" t="s">
        <v>21943</v>
      </c>
      <c r="Y989" t="s">
        <v>21944</v>
      </c>
    </row>
    <row r="990" spans="1:25" x14ac:dyDescent="0.3">
      <c r="A990">
        <v>49450</v>
      </c>
      <c r="B990" t="s">
        <v>21945</v>
      </c>
      <c r="C990" t="s">
        <v>21946</v>
      </c>
      <c r="D990" t="s">
        <v>21947</v>
      </c>
      <c r="E990" t="s">
        <v>21948</v>
      </c>
      <c r="F990" t="s">
        <v>21949</v>
      </c>
      <c r="G990" t="s">
        <v>21950</v>
      </c>
      <c r="H990" t="s">
        <v>21951</v>
      </c>
      <c r="I990" t="s">
        <v>21952</v>
      </c>
      <c r="J990" t="s">
        <v>21953</v>
      </c>
      <c r="K990" t="s">
        <v>21954</v>
      </c>
      <c r="L990" t="s">
        <v>21955</v>
      </c>
      <c r="M990" t="s">
        <v>21956</v>
      </c>
      <c r="N990" t="s">
        <v>21957</v>
      </c>
      <c r="O990" t="s">
        <v>21958</v>
      </c>
      <c r="P990">
        <f>-642.272456071017 -8.21709071915393 -230.57078492925</f>
        <v>-881.0603317194209</v>
      </c>
      <c r="Q990" t="s">
        <v>21959</v>
      </c>
      <c r="R990" t="s">
        <v>21960</v>
      </c>
      <c r="S990" t="s">
        <v>21961</v>
      </c>
      <c r="T990" t="s">
        <v>21962</v>
      </c>
      <c r="U990" t="s">
        <v>21963</v>
      </c>
      <c r="V990" t="s">
        <v>21964</v>
      </c>
      <c r="W990" t="s">
        <v>21965</v>
      </c>
      <c r="X990" t="s">
        <v>21966</v>
      </c>
      <c r="Y990" t="s">
        <v>21967</v>
      </c>
    </row>
    <row r="991" spans="1:25" x14ac:dyDescent="0.3">
      <c r="A991">
        <v>49500</v>
      </c>
      <c r="B991" t="s">
        <v>21968</v>
      </c>
      <c r="C991" t="s">
        <v>21969</v>
      </c>
      <c r="D991" t="s">
        <v>21970</v>
      </c>
      <c r="E991" t="s">
        <v>21971</v>
      </c>
      <c r="F991" t="s">
        <v>21972</v>
      </c>
      <c r="G991" t="s">
        <v>21973</v>
      </c>
      <c r="H991" t="s">
        <v>21974</v>
      </c>
      <c r="I991" t="s">
        <v>21975</v>
      </c>
      <c r="J991" t="s">
        <v>21976</v>
      </c>
      <c r="K991" t="s">
        <v>21977</v>
      </c>
      <c r="L991" t="s">
        <v>21978</v>
      </c>
      <c r="M991" t="s">
        <v>21979</v>
      </c>
      <c r="N991" t="s">
        <v>21980</v>
      </c>
      <c r="O991" t="s">
        <v>21981</v>
      </c>
      <c r="P991">
        <f>-644.197041009907 -7.98296732509198 -230.842560832313</f>
        <v>-883.02256916731199</v>
      </c>
      <c r="Q991" t="s">
        <v>21982</v>
      </c>
      <c r="R991" t="s">
        <v>21983</v>
      </c>
      <c r="S991" t="s">
        <v>21984</v>
      </c>
      <c r="T991" t="s">
        <v>21985</v>
      </c>
      <c r="U991" t="s">
        <v>21986</v>
      </c>
      <c r="V991" t="s">
        <v>21987</v>
      </c>
      <c r="W991" t="s">
        <v>21988</v>
      </c>
      <c r="X991" t="s">
        <v>21989</v>
      </c>
      <c r="Y991" t="s">
        <v>21990</v>
      </c>
    </row>
    <row r="992" spans="1:25" x14ac:dyDescent="0.3">
      <c r="A992">
        <v>49550</v>
      </c>
      <c r="B992" t="s">
        <v>21991</v>
      </c>
      <c r="C992" t="s">
        <v>21992</v>
      </c>
      <c r="D992" t="s">
        <v>21993</v>
      </c>
      <c r="E992" t="s">
        <v>21994</v>
      </c>
      <c r="F992" t="s">
        <v>21995</v>
      </c>
      <c r="G992" t="s">
        <v>21996</v>
      </c>
      <c r="H992" t="s">
        <v>21997</v>
      </c>
      <c r="I992" t="s">
        <v>21998</v>
      </c>
      <c r="J992" t="s">
        <v>21999</v>
      </c>
      <c r="K992" t="s">
        <v>22000</v>
      </c>
      <c r="L992" t="s">
        <v>22001</v>
      </c>
      <c r="M992" t="s">
        <v>22002</v>
      </c>
      <c r="N992" t="s">
        <v>22003</v>
      </c>
      <c r="O992" t="s">
        <v>22004</v>
      </c>
      <c r="P992">
        <f>-648.281839127847 -7.87816701555266 -231.510003731119</f>
        <v>-887.67000987451866</v>
      </c>
      <c r="Q992" t="s">
        <v>22005</v>
      </c>
      <c r="R992" t="s">
        <v>22006</v>
      </c>
      <c r="S992" t="s">
        <v>22007</v>
      </c>
      <c r="T992" t="s">
        <v>22008</v>
      </c>
      <c r="U992" t="s">
        <v>22009</v>
      </c>
      <c r="V992" t="s">
        <v>22010</v>
      </c>
      <c r="W992" t="s">
        <v>22011</v>
      </c>
      <c r="X992" t="s">
        <v>22012</v>
      </c>
      <c r="Y992" t="s">
        <v>22013</v>
      </c>
    </row>
    <row r="993" spans="1:25" x14ac:dyDescent="0.3">
      <c r="A993">
        <v>49600</v>
      </c>
      <c r="B993" t="s">
        <v>22014</v>
      </c>
      <c r="C993" t="s">
        <v>22015</v>
      </c>
      <c r="D993" t="s">
        <v>22016</v>
      </c>
      <c r="E993" t="s">
        <v>22017</v>
      </c>
      <c r="F993" t="s">
        <v>22018</v>
      </c>
      <c r="G993" t="s">
        <v>22019</v>
      </c>
      <c r="H993" t="s">
        <v>22020</v>
      </c>
      <c r="I993" t="s">
        <v>22021</v>
      </c>
      <c r="J993" t="s">
        <v>22022</v>
      </c>
      <c r="K993" t="s">
        <v>22023</v>
      </c>
      <c r="L993" t="s">
        <v>22024</v>
      </c>
      <c r="M993" t="s">
        <v>22025</v>
      </c>
      <c r="N993" t="s">
        <v>22026</v>
      </c>
      <c r="O993" t="s">
        <v>22027</v>
      </c>
      <c r="P993">
        <f>-650.428387247628 -7.62695450938008 -231.721902975188</f>
        <v>-889.7772447321961</v>
      </c>
      <c r="Q993" t="s">
        <v>22028</v>
      </c>
      <c r="R993" t="s">
        <v>22029</v>
      </c>
      <c r="S993" t="s">
        <v>22030</v>
      </c>
      <c r="T993" t="s">
        <v>22031</v>
      </c>
      <c r="U993" t="s">
        <v>22032</v>
      </c>
      <c r="V993" t="s">
        <v>22033</v>
      </c>
      <c r="W993" t="s">
        <v>22034</v>
      </c>
      <c r="X993" t="s">
        <v>22035</v>
      </c>
      <c r="Y993" t="s">
        <v>22036</v>
      </c>
    </row>
    <row r="994" spans="1:25" x14ac:dyDescent="0.3">
      <c r="A994">
        <v>49650</v>
      </c>
      <c r="B994" t="s">
        <v>22037</v>
      </c>
      <c r="C994" t="s">
        <v>22038</v>
      </c>
      <c r="D994" t="s">
        <v>22039</v>
      </c>
      <c r="E994" t="s">
        <v>22040</v>
      </c>
      <c r="F994" t="s">
        <v>22041</v>
      </c>
      <c r="G994" t="s">
        <v>22042</v>
      </c>
      <c r="H994" t="s">
        <v>22043</v>
      </c>
      <c r="I994" t="s">
        <v>22044</v>
      </c>
      <c r="J994" t="s">
        <v>22045</v>
      </c>
      <c r="K994" t="s">
        <v>22046</v>
      </c>
      <c r="L994" t="s">
        <v>22047</v>
      </c>
      <c r="M994" t="s">
        <v>22048</v>
      </c>
      <c r="N994" t="s">
        <v>22049</v>
      </c>
      <c r="O994" t="s">
        <v>22050</v>
      </c>
      <c r="P994">
        <f>-654.485435944234 -6.89781655086949 -231.775468729908</f>
        <v>-893.1587212250115</v>
      </c>
      <c r="Q994" t="s">
        <v>22051</v>
      </c>
      <c r="R994" t="s">
        <v>22052</v>
      </c>
      <c r="S994" t="s">
        <v>22053</v>
      </c>
      <c r="T994" t="s">
        <v>22054</v>
      </c>
      <c r="U994" t="s">
        <v>22055</v>
      </c>
      <c r="V994" t="s">
        <v>22056</v>
      </c>
      <c r="W994" t="s">
        <v>22057</v>
      </c>
      <c r="X994" t="s">
        <v>22058</v>
      </c>
      <c r="Y994" t="s">
        <v>22059</v>
      </c>
    </row>
    <row r="995" spans="1:25" x14ac:dyDescent="0.3">
      <c r="A995">
        <v>49700</v>
      </c>
      <c r="B995" t="s">
        <v>22060</v>
      </c>
      <c r="C995" t="s">
        <v>22061</v>
      </c>
      <c r="D995" t="s">
        <v>22062</v>
      </c>
      <c r="E995" t="s">
        <v>22063</v>
      </c>
      <c r="F995" t="s">
        <v>22064</v>
      </c>
      <c r="G995" t="s">
        <v>22065</v>
      </c>
      <c r="H995" t="s">
        <v>22066</v>
      </c>
      <c r="I995" t="s">
        <v>22067</v>
      </c>
      <c r="J995" t="s">
        <v>22068</v>
      </c>
      <c r="K995" t="s">
        <v>22069</v>
      </c>
      <c r="L995" t="s">
        <v>22070</v>
      </c>
      <c r="M995" t="s">
        <v>22071</v>
      </c>
      <c r="N995" t="s">
        <v>22072</v>
      </c>
      <c r="O995" t="s">
        <v>22073</v>
      </c>
      <c r="P995">
        <f>-658.292184670859 -5.74793152494772 -231.631913479549</f>
        <v>-895.6720296753557</v>
      </c>
      <c r="Q995" t="s">
        <v>22074</v>
      </c>
      <c r="R995" t="s">
        <v>22075</v>
      </c>
      <c r="S995" t="s">
        <v>22076</v>
      </c>
      <c r="T995" t="s">
        <v>22077</v>
      </c>
      <c r="U995" t="s">
        <v>22078</v>
      </c>
      <c r="V995" t="s">
        <v>22079</v>
      </c>
      <c r="W995" t="s">
        <v>22080</v>
      </c>
      <c r="X995" t="s">
        <v>22081</v>
      </c>
      <c r="Y995" t="s">
        <v>22082</v>
      </c>
    </row>
    <row r="996" spans="1:25" x14ac:dyDescent="0.3">
      <c r="A996">
        <v>49750</v>
      </c>
      <c r="B996" t="s">
        <v>22083</v>
      </c>
      <c r="C996" t="s">
        <v>22084</v>
      </c>
      <c r="D996" t="s">
        <v>22085</v>
      </c>
      <c r="E996" t="s">
        <v>22086</v>
      </c>
      <c r="F996" t="s">
        <v>22087</v>
      </c>
      <c r="G996" t="s">
        <v>22088</v>
      </c>
      <c r="H996" t="s">
        <v>22089</v>
      </c>
      <c r="I996" t="s">
        <v>22090</v>
      </c>
      <c r="J996" t="s">
        <v>22091</v>
      </c>
      <c r="K996" t="s">
        <v>22092</v>
      </c>
      <c r="L996" t="s">
        <v>22093</v>
      </c>
      <c r="M996" t="s">
        <v>22094</v>
      </c>
      <c r="N996" t="s">
        <v>22095</v>
      </c>
      <c r="O996" t="s">
        <v>22096</v>
      </c>
      <c r="P996">
        <f>-660.21850222005 -5.2821718389016 -231.504375232969</f>
        <v>-897.00504929192061</v>
      </c>
      <c r="Q996" t="s">
        <v>22097</v>
      </c>
      <c r="R996" t="s">
        <v>22098</v>
      </c>
      <c r="S996" t="s">
        <v>22099</v>
      </c>
      <c r="T996" t="s">
        <v>22100</v>
      </c>
      <c r="U996" t="s">
        <v>22101</v>
      </c>
      <c r="V996" t="s">
        <v>22102</v>
      </c>
      <c r="W996" t="s">
        <v>22103</v>
      </c>
      <c r="X996" t="s">
        <v>22104</v>
      </c>
      <c r="Y996" t="s">
        <v>22105</v>
      </c>
    </row>
    <row r="997" spans="1:25" x14ac:dyDescent="0.3">
      <c r="A997">
        <v>49800</v>
      </c>
      <c r="B997" t="s">
        <v>22106</v>
      </c>
      <c r="C997" t="s">
        <v>22107</v>
      </c>
      <c r="D997" t="s">
        <v>22108</v>
      </c>
      <c r="E997" t="s">
        <v>22109</v>
      </c>
      <c r="F997" t="s">
        <v>22110</v>
      </c>
      <c r="G997" t="s">
        <v>22111</v>
      </c>
      <c r="H997" t="s">
        <v>22112</v>
      </c>
      <c r="I997" t="s">
        <v>22113</v>
      </c>
      <c r="J997" t="s">
        <v>22114</v>
      </c>
      <c r="K997" t="s">
        <v>22115</v>
      </c>
      <c r="L997" t="s">
        <v>22116</v>
      </c>
      <c r="M997" t="s">
        <v>22117</v>
      </c>
      <c r="N997" t="s">
        <v>22118</v>
      </c>
      <c r="O997" t="s">
        <v>22119</v>
      </c>
      <c r="P997">
        <f>-661.932406270834 -5.09145717656111 -231.390007262955</f>
        <v>-898.41387071035012</v>
      </c>
      <c r="Q997" t="s">
        <v>22120</v>
      </c>
      <c r="R997" t="s">
        <v>22121</v>
      </c>
      <c r="S997" t="s">
        <v>22122</v>
      </c>
      <c r="T997" t="s">
        <v>22123</v>
      </c>
      <c r="U997" t="s">
        <v>22124</v>
      </c>
      <c r="V997" t="s">
        <v>22125</v>
      </c>
      <c r="W997" t="s">
        <v>22126</v>
      </c>
      <c r="X997" t="s">
        <v>22127</v>
      </c>
      <c r="Y997" t="s">
        <v>22128</v>
      </c>
    </row>
    <row r="998" spans="1:25" x14ac:dyDescent="0.3">
      <c r="A998">
        <v>49850</v>
      </c>
      <c r="B998" t="s">
        <v>22129</v>
      </c>
      <c r="C998" t="s">
        <v>22130</v>
      </c>
      <c r="D998" t="s">
        <v>22131</v>
      </c>
      <c r="E998" t="s">
        <v>22132</v>
      </c>
      <c r="F998" t="s">
        <v>22133</v>
      </c>
      <c r="G998" t="s">
        <v>22134</v>
      </c>
      <c r="H998" t="s">
        <v>22135</v>
      </c>
      <c r="I998" t="s">
        <v>22136</v>
      </c>
      <c r="J998" t="s">
        <v>22137</v>
      </c>
      <c r="K998" t="s">
        <v>22138</v>
      </c>
      <c r="L998" t="s">
        <v>22139</v>
      </c>
      <c r="M998" t="s">
        <v>22140</v>
      </c>
      <c r="N998" t="s">
        <v>22141</v>
      </c>
      <c r="O998" t="s">
        <v>22142</v>
      </c>
      <c r="P998">
        <f>-665.152733357633 -4.9834679208077 -231.208885694758</f>
        <v>-901.3450869731987</v>
      </c>
      <c r="Q998" t="s">
        <v>22143</v>
      </c>
      <c r="R998" t="s">
        <v>22144</v>
      </c>
      <c r="S998" t="s">
        <v>22145</v>
      </c>
      <c r="T998" t="s">
        <v>22146</v>
      </c>
      <c r="U998" t="s">
        <v>22147</v>
      </c>
      <c r="V998" t="s">
        <v>22148</v>
      </c>
      <c r="W998" t="s">
        <v>22149</v>
      </c>
      <c r="X998" t="s">
        <v>22150</v>
      </c>
      <c r="Y998" t="s">
        <v>22151</v>
      </c>
    </row>
    <row r="999" spans="1:25" x14ac:dyDescent="0.3">
      <c r="A999">
        <v>49900</v>
      </c>
      <c r="B999" t="s">
        <v>22152</v>
      </c>
      <c r="C999" t="s">
        <v>22153</v>
      </c>
      <c r="D999" t="s">
        <v>22154</v>
      </c>
      <c r="E999" t="s">
        <v>22155</v>
      </c>
      <c r="F999" t="s">
        <v>22156</v>
      </c>
      <c r="G999" t="s">
        <v>22157</v>
      </c>
      <c r="H999" t="s">
        <v>22158</v>
      </c>
      <c r="I999" t="s">
        <v>22159</v>
      </c>
      <c r="J999" t="s">
        <v>22160</v>
      </c>
      <c r="K999" t="s">
        <v>22161</v>
      </c>
      <c r="L999" t="s">
        <v>22162</v>
      </c>
      <c r="M999" t="s">
        <v>22163</v>
      </c>
      <c r="N999" t="s">
        <v>22164</v>
      </c>
      <c r="O999" t="s">
        <v>22165</v>
      </c>
      <c r="P999">
        <f>-668.256743147854 -4.802144959614 -230.758222446389</f>
        <v>-903.81711055385699</v>
      </c>
      <c r="Q999" t="s">
        <v>22166</v>
      </c>
      <c r="R999" t="s">
        <v>22167</v>
      </c>
      <c r="S999" t="s">
        <v>22168</v>
      </c>
      <c r="T999" t="s">
        <v>22169</v>
      </c>
      <c r="U999" t="s">
        <v>22170</v>
      </c>
      <c r="V999" t="s">
        <v>22171</v>
      </c>
      <c r="W999" t="s">
        <v>22172</v>
      </c>
      <c r="X999" t="s">
        <v>22173</v>
      </c>
      <c r="Y999" t="s">
        <v>22174</v>
      </c>
    </row>
    <row r="1000" spans="1:25" x14ac:dyDescent="0.3">
      <c r="A1000">
        <v>49950</v>
      </c>
      <c r="B1000" t="s">
        <v>22175</v>
      </c>
      <c r="C1000" t="s">
        <v>22176</v>
      </c>
      <c r="D1000" t="s">
        <v>22177</v>
      </c>
      <c r="E1000" t="s">
        <v>22178</v>
      </c>
      <c r="F1000" t="s">
        <v>22179</v>
      </c>
      <c r="G1000" t="s">
        <v>22180</v>
      </c>
      <c r="H1000" t="s">
        <v>22181</v>
      </c>
      <c r="I1000" t="s">
        <v>22182</v>
      </c>
      <c r="J1000" t="s">
        <v>22183</v>
      </c>
      <c r="K1000" t="s">
        <v>22184</v>
      </c>
      <c r="L1000" t="s">
        <v>22185</v>
      </c>
      <c r="M1000" t="s">
        <v>22186</v>
      </c>
      <c r="N1000" t="s">
        <v>22187</v>
      </c>
      <c r="O1000" t="s">
        <v>22188</v>
      </c>
      <c r="P1000">
        <f>-669.715966351614 -4.92825160435177 -230.556926733823</f>
        <v>-905.20114468978886</v>
      </c>
      <c r="Q1000" t="s">
        <v>22189</v>
      </c>
      <c r="R1000" t="s">
        <v>22190</v>
      </c>
      <c r="S1000" t="s">
        <v>22191</v>
      </c>
      <c r="T1000" t="s">
        <v>22192</v>
      </c>
      <c r="U1000" t="s">
        <v>22193</v>
      </c>
      <c r="V1000" t="s">
        <v>22194</v>
      </c>
      <c r="W1000" t="s">
        <v>22195</v>
      </c>
      <c r="X1000" t="s">
        <v>22196</v>
      </c>
      <c r="Y1000" t="s">
        <v>22197</v>
      </c>
    </row>
    <row r="1001" spans="1:25" x14ac:dyDescent="0.3">
      <c r="A1001">
        <v>50000</v>
      </c>
      <c r="B1001" t="s">
        <v>22198</v>
      </c>
      <c r="C1001" t="s">
        <v>22199</v>
      </c>
      <c r="D1001" t="s">
        <v>22200</v>
      </c>
      <c r="E1001" t="s">
        <v>22201</v>
      </c>
      <c r="F1001" t="s">
        <v>22202</v>
      </c>
      <c r="G1001" t="s">
        <v>22203</v>
      </c>
      <c r="H1001" t="s">
        <v>22204</v>
      </c>
      <c r="I1001" t="s">
        <v>22205</v>
      </c>
      <c r="J1001" t="s">
        <v>22206</v>
      </c>
      <c r="K1001" t="s">
        <v>22207</v>
      </c>
      <c r="L1001" t="s">
        <v>22208</v>
      </c>
      <c r="M1001" t="s">
        <v>22209</v>
      </c>
      <c r="N1001" t="s">
        <v>22210</v>
      </c>
      <c r="O1001" t="s">
        <v>22211</v>
      </c>
      <c r="P1001">
        <f>-671.066528580226 -5.08925376276102 -230.396574368971</f>
        <v>-906.55235671195794</v>
      </c>
      <c r="Q1001" t="s">
        <v>22212</v>
      </c>
      <c r="R1001" t="s">
        <v>22213</v>
      </c>
      <c r="S1001" t="s">
        <v>22214</v>
      </c>
      <c r="T1001" t="s">
        <v>22215</v>
      </c>
      <c r="U1001" t="s">
        <v>22216</v>
      </c>
      <c r="V1001" t="s">
        <v>22217</v>
      </c>
      <c r="W1001" t="s">
        <v>22218</v>
      </c>
      <c r="X1001" t="s">
        <v>22219</v>
      </c>
      <c r="Y1001" t="s">
        <v>22220</v>
      </c>
    </row>
    <row r="1002" spans="1:25" x14ac:dyDescent="0.3">
      <c r="A1002">
        <v>50050</v>
      </c>
      <c r="B1002" t="s">
        <v>22221</v>
      </c>
      <c r="C1002" t="s">
        <v>22222</v>
      </c>
      <c r="D1002" t="s">
        <v>22223</v>
      </c>
      <c r="E1002" t="s">
        <v>22224</v>
      </c>
      <c r="F1002" t="s">
        <v>22225</v>
      </c>
      <c r="G1002" t="s">
        <v>22226</v>
      </c>
      <c r="H1002" t="s">
        <v>22227</v>
      </c>
      <c r="I1002" t="s">
        <v>22228</v>
      </c>
      <c r="J1002" t="s">
        <v>22229</v>
      </c>
      <c r="K1002" t="s">
        <v>22230</v>
      </c>
      <c r="L1002" t="s">
        <v>22231</v>
      </c>
      <c r="M1002" t="s">
        <v>22232</v>
      </c>
      <c r="N1002" t="s">
        <v>22233</v>
      </c>
      <c r="O1002" t="s">
        <v>22234</v>
      </c>
      <c r="P1002">
        <f>-673.434494648219 -5.37473912468477 -230.207284794834</f>
        <v>-909.01651856773776</v>
      </c>
      <c r="Q1002" t="s">
        <v>22235</v>
      </c>
      <c r="R1002" t="s">
        <v>22236</v>
      </c>
      <c r="S1002" t="s">
        <v>22237</v>
      </c>
      <c r="T1002" t="s">
        <v>22238</v>
      </c>
      <c r="U1002" t="s">
        <v>22239</v>
      </c>
      <c r="V1002" t="s">
        <v>22240</v>
      </c>
      <c r="W1002" t="s">
        <v>22241</v>
      </c>
      <c r="X1002" t="s">
        <v>22242</v>
      </c>
      <c r="Y1002" t="s">
        <v>22243</v>
      </c>
    </row>
    <row r="1003" spans="1:25" x14ac:dyDescent="0.3">
      <c r="A1003">
        <v>50100</v>
      </c>
      <c r="B1003" t="s">
        <v>22244</v>
      </c>
      <c r="C1003" t="s">
        <v>22245</v>
      </c>
      <c r="D1003" t="s">
        <v>22246</v>
      </c>
      <c r="E1003" t="s">
        <v>22247</v>
      </c>
      <c r="F1003" t="s">
        <v>22248</v>
      </c>
      <c r="G1003" t="s">
        <v>22249</v>
      </c>
      <c r="H1003" t="s">
        <v>22250</v>
      </c>
      <c r="I1003" t="s">
        <v>22251</v>
      </c>
      <c r="J1003" t="s">
        <v>22252</v>
      </c>
      <c r="K1003" t="s">
        <v>22253</v>
      </c>
      <c r="L1003" t="s">
        <v>22254</v>
      </c>
      <c r="M1003" t="s">
        <v>22255</v>
      </c>
      <c r="N1003" t="s">
        <v>22256</v>
      </c>
      <c r="O1003" t="s">
        <v>22257</v>
      </c>
      <c r="P1003">
        <f>-674.371121193199 -5.60558692080008 -230.155236948733</f>
        <v>-910.13194506273203</v>
      </c>
      <c r="Q1003" t="s">
        <v>22258</v>
      </c>
      <c r="R1003" t="s">
        <v>22259</v>
      </c>
      <c r="S1003" t="s">
        <v>22260</v>
      </c>
      <c r="T1003" t="s">
        <v>22261</v>
      </c>
      <c r="U1003" t="s">
        <v>22262</v>
      </c>
      <c r="V1003" t="s">
        <v>22263</v>
      </c>
      <c r="W1003" t="s">
        <v>22264</v>
      </c>
      <c r="X1003" t="s">
        <v>22265</v>
      </c>
      <c r="Y1003" t="s">
        <v>22266</v>
      </c>
    </row>
    <row r="1004" spans="1:25" x14ac:dyDescent="0.3">
      <c r="A1004">
        <v>50150</v>
      </c>
      <c r="B1004" t="s">
        <v>22267</v>
      </c>
      <c r="C1004" t="s">
        <v>22268</v>
      </c>
      <c r="D1004" t="s">
        <v>22269</v>
      </c>
      <c r="E1004" t="s">
        <v>22270</v>
      </c>
      <c r="F1004" t="s">
        <v>22271</v>
      </c>
      <c r="G1004" t="s">
        <v>22272</v>
      </c>
      <c r="H1004" t="s">
        <v>22273</v>
      </c>
      <c r="I1004" t="s">
        <v>22274</v>
      </c>
      <c r="J1004" t="s">
        <v>22275</v>
      </c>
      <c r="K1004" t="s">
        <v>22276</v>
      </c>
      <c r="L1004" t="s">
        <v>22277</v>
      </c>
      <c r="M1004" t="s">
        <v>22278</v>
      </c>
      <c r="N1004" t="s">
        <v>22279</v>
      </c>
      <c r="O1004" t="s">
        <v>22280</v>
      </c>
      <c r="P1004">
        <f>-676.044789458562 -6.39161971431804 -230.284540921302</f>
        <v>-912.72095009418206</v>
      </c>
      <c r="Q1004" t="s">
        <v>22281</v>
      </c>
      <c r="R1004" t="s">
        <v>22282</v>
      </c>
      <c r="S1004" t="s">
        <v>22283</v>
      </c>
      <c r="T1004" t="s">
        <v>22284</v>
      </c>
      <c r="U1004" t="s">
        <v>22285</v>
      </c>
      <c r="V1004" t="s">
        <v>22286</v>
      </c>
      <c r="W1004" t="s">
        <v>22287</v>
      </c>
      <c r="X1004" t="s">
        <v>22288</v>
      </c>
      <c r="Y1004" t="s">
        <v>22289</v>
      </c>
    </row>
    <row r="1005" spans="1:25" x14ac:dyDescent="0.3">
      <c r="A1005">
        <v>50200</v>
      </c>
      <c r="B1005" t="s">
        <v>22290</v>
      </c>
      <c r="C1005" t="s">
        <v>22291</v>
      </c>
      <c r="D1005" t="s">
        <v>22292</v>
      </c>
      <c r="E1005" t="s">
        <v>22293</v>
      </c>
      <c r="F1005" t="s">
        <v>22294</v>
      </c>
      <c r="G1005" t="s">
        <v>22295</v>
      </c>
      <c r="H1005" t="s">
        <v>22296</v>
      </c>
      <c r="I1005" t="s">
        <v>22297</v>
      </c>
      <c r="J1005" t="s">
        <v>22298</v>
      </c>
      <c r="K1005" t="s">
        <v>22299</v>
      </c>
      <c r="L1005" t="s">
        <v>22300</v>
      </c>
      <c r="M1005" t="s">
        <v>22301</v>
      </c>
      <c r="N1005" t="s">
        <v>22302</v>
      </c>
      <c r="O1005" t="s">
        <v>22303</v>
      </c>
      <c r="P1005">
        <f>-676.671034847396 -6.68719009901724 -230.39582898221</f>
        <v>-913.75405392862319</v>
      </c>
      <c r="Q1005" t="s">
        <v>22304</v>
      </c>
      <c r="R1005" t="s">
        <v>22305</v>
      </c>
      <c r="S1005" t="s">
        <v>22306</v>
      </c>
      <c r="T1005" t="s">
        <v>22307</v>
      </c>
      <c r="U1005" t="s">
        <v>22308</v>
      </c>
      <c r="V1005" t="s">
        <v>22309</v>
      </c>
      <c r="W1005" t="s">
        <v>22310</v>
      </c>
      <c r="X1005" t="s">
        <v>22311</v>
      </c>
      <c r="Y1005" t="s">
        <v>22312</v>
      </c>
    </row>
    <row r="1006" spans="1:25" x14ac:dyDescent="0.3">
      <c r="A1006">
        <v>50250</v>
      </c>
      <c r="B1006" t="s">
        <v>22313</v>
      </c>
      <c r="C1006" t="s">
        <v>22314</v>
      </c>
      <c r="D1006" t="s">
        <v>22315</v>
      </c>
      <c r="E1006" t="s">
        <v>22316</v>
      </c>
      <c r="F1006" t="s">
        <v>22317</v>
      </c>
      <c r="G1006" t="s">
        <v>22318</v>
      </c>
      <c r="H1006" t="s">
        <v>22319</v>
      </c>
      <c r="I1006" t="s">
        <v>22320</v>
      </c>
      <c r="J1006" t="s">
        <v>22321</v>
      </c>
      <c r="K1006" t="s">
        <v>22322</v>
      </c>
      <c r="L1006" t="s">
        <v>22323</v>
      </c>
      <c r="M1006" t="s">
        <v>22324</v>
      </c>
      <c r="N1006" t="s">
        <v>22325</v>
      </c>
      <c r="O1006" t="s">
        <v>22326</v>
      </c>
      <c r="P1006">
        <f>-677.413847545564 -7.22962327611617 -230.646322803472</f>
        <v>-915.28979362515213</v>
      </c>
      <c r="Q1006" t="s">
        <v>22327</v>
      </c>
      <c r="R1006" t="s">
        <v>22328</v>
      </c>
      <c r="S1006" t="s">
        <v>22329</v>
      </c>
      <c r="T1006" t="s">
        <v>22330</v>
      </c>
      <c r="U1006" t="s">
        <v>22331</v>
      </c>
      <c r="V1006" t="s">
        <v>22332</v>
      </c>
      <c r="W1006" t="s">
        <v>22333</v>
      </c>
      <c r="X1006" t="s">
        <v>22334</v>
      </c>
      <c r="Y1006" t="s">
        <v>22335</v>
      </c>
    </row>
    <row r="1007" spans="1:25" x14ac:dyDescent="0.3">
      <c r="A1007">
        <v>50300</v>
      </c>
      <c r="B1007" t="s">
        <v>22336</v>
      </c>
      <c r="C1007" t="s">
        <v>22337</v>
      </c>
      <c r="D1007" t="s">
        <v>22338</v>
      </c>
      <c r="E1007" t="s">
        <v>22339</v>
      </c>
      <c r="F1007" t="s">
        <v>22340</v>
      </c>
      <c r="G1007" t="s">
        <v>22341</v>
      </c>
      <c r="H1007" t="s">
        <v>22342</v>
      </c>
      <c r="I1007" t="s">
        <v>22343</v>
      </c>
      <c r="J1007" t="s">
        <v>22344</v>
      </c>
      <c r="K1007" t="s">
        <v>22345</v>
      </c>
      <c r="L1007" t="s">
        <v>22346</v>
      </c>
      <c r="M1007" t="s">
        <v>22347</v>
      </c>
      <c r="N1007" t="s">
        <v>22348</v>
      </c>
      <c r="O1007" t="s">
        <v>22349</v>
      </c>
      <c r="P1007">
        <f>-677.59013020692 -7.82760091412138 -230.783423154806</f>
        <v>-916.20115427584733</v>
      </c>
      <c r="Q1007" t="s">
        <v>22350</v>
      </c>
      <c r="R1007" t="s">
        <v>22351</v>
      </c>
      <c r="S1007" t="s">
        <v>22352</v>
      </c>
      <c r="T1007" t="s">
        <v>22353</v>
      </c>
      <c r="U1007" t="s">
        <v>22354</v>
      </c>
      <c r="V1007" t="s">
        <v>22355</v>
      </c>
      <c r="W1007" t="s">
        <v>22356</v>
      </c>
      <c r="X1007" t="s">
        <v>22357</v>
      </c>
      <c r="Y1007" t="s">
        <v>22358</v>
      </c>
    </row>
    <row r="1008" spans="1:25" x14ac:dyDescent="0.3">
      <c r="A1008">
        <v>50350</v>
      </c>
      <c r="B1008" t="s">
        <v>22359</v>
      </c>
      <c r="C1008" t="s">
        <v>22360</v>
      </c>
      <c r="D1008" t="s">
        <v>22361</v>
      </c>
      <c r="E1008" t="s">
        <v>22362</v>
      </c>
      <c r="F1008" t="s">
        <v>22363</v>
      </c>
      <c r="G1008" t="s">
        <v>22364</v>
      </c>
      <c r="H1008" t="s">
        <v>22365</v>
      </c>
      <c r="I1008" t="s">
        <v>22366</v>
      </c>
      <c r="J1008" t="s">
        <v>22367</v>
      </c>
      <c r="K1008" t="s">
        <v>22368</v>
      </c>
      <c r="L1008" t="s">
        <v>22369</v>
      </c>
      <c r="M1008" t="s">
        <v>22370</v>
      </c>
      <c r="N1008" t="s">
        <v>22371</v>
      </c>
      <c r="O1008" t="s">
        <v>22372</v>
      </c>
      <c r="P1008">
        <f>-677.741417486314 -8.69015843017246 -231.100897652266</f>
        <v>-917.53247356875249</v>
      </c>
      <c r="Q1008" t="s">
        <v>22373</v>
      </c>
      <c r="R1008" t="s">
        <v>22374</v>
      </c>
      <c r="S1008" t="s">
        <v>22375</v>
      </c>
      <c r="T1008" t="s">
        <v>22376</v>
      </c>
      <c r="U1008" t="s">
        <v>22377</v>
      </c>
      <c r="V1008" t="s">
        <v>22378</v>
      </c>
      <c r="W1008" t="s">
        <v>22379</v>
      </c>
      <c r="X1008" t="s">
        <v>22380</v>
      </c>
      <c r="Y1008" t="s">
        <v>22381</v>
      </c>
    </row>
    <row r="1009" spans="1:25" x14ac:dyDescent="0.3">
      <c r="A1009">
        <v>50400</v>
      </c>
      <c r="B1009" t="s">
        <v>22382</v>
      </c>
      <c r="C1009" t="s">
        <v>22383</v>
      </c>
      <c r="D1009" t="s">
        <v>22384</v>
      </c>
      <c r="E1009" t="s">
        <v>22385</v>
      </c>
      <c r="F1009" t="s">
        <v>22386</v>
      </c>
      <c r="G1009" t="s">
        <v>22387</v>
      </c>
      <c r="H1009" t="s">
        <v>22388</v>
      </c>
      <c r="I1009" t="s">
        <v>22389</v>
      </c>
      <c r="J1009" t="s">
        <v>22390</v>
      </c>
      <c r="K1009" t="s">
        <v>22391</v>
      </c>
      <c r="L1009" t="s">
        <v>22392</v>
      </c>
      <c r="M1009" t="s">
        <v>22393</v>
      </c>
      <c r="N1009" t="s">
        <v>22394</v>
      </c>
      <c r="O1009" t="s">
        <v>22395</v>
      </c>
      <c r="P1009">
        <f>-677.459214087843 -8.88005309574169 -231.10184645015</f>
        <v>-917.44111363373463</v>
      </c>
      <c r="Q1009" t="s">
        <v>22396</v>
      </c>
      <c r="R1009" t="s">
        <v>22397</v>
      </c>
      <c r="S1009" t="s">
        <v>22398</v>
      </c>
      <c r="T1009" t="s">
        <v>22399</v>
      </c>
      <c r="U1009" t="s">
        <v>22400</v>
      </c>
      <c r="V1009" t="s">
        <v>22401</v>
      </c>
      <c r="W1009" t="s">
        <v>22402</v>
      </c>
      <c r="X1009" t="s">
        <v>22403</v>
      </c>
      <c r="Y1009" t="s">
        <v>22404</v>
      </c>
    </row>
    <row r="1010" spans="1:25" x14ac:dyDescent="0.3">
      <c r="A1010">
        <v>50450</v>
      </c>
      <c r="B1010" t="s">
        <v>22405</v>
      </c>
      <c r="C1010" t="s">
        <v>22406</v>
      </c>
      <c r="D1010" t="s">
        <v>22407</v>
      </c>
      <c r="E1010" t="s">
        <v>22408</v>
      </c>
      <c r="F1010" t="s">
        <v>22409</v>
      </c>
      <c r="G1010" t="s">
        <v>22410</v>
      </c>
      <c r="H1010" t="s">
        <v>22411</v>
      </c>
      <c r="I1010" t="s">
        <v>22412</v>
      </c>
      <c r="J1010" t="s">
        <v>22413</v>
      </c>
      <c r="K1010" t="s">
        <v>22414</v>
      </c>
      <c r="L1010" t="s">
        <v>22415</v>
      </c>
      <c r="M1010" t="s">
        <v>22416</v>
      </c>
      <c r="N1010" t="s">
        <v>22417</v>
      </c>
      <c r="O1010" t="s">
        <v>22418</v>
      </c>
      <c r="P1010">
        <f>-676.629238941879 -9.47240710167239 -231.0218189537</f>
        <v>-917.1234649972514</v>
      </c>
      <c r="Q1010" t="s">
        <v>22419</v>
      </c>
      <c r="R1010" t="s">
        <v>22420</v>
      </c>
      <c r="S1010" t="s">
        <v>22421</v>
      </c>
      <c r="T1010" t="s">
        <v>22422</v>
      </c>
      <c r="U1010" t="s">
        <v>22423</v>
      </c>
      <c r="V1010" t="s">
        <v>22424</v>
      </c>
      <c r="W1010" t="s">
        <v>22425</v>
      </c>
      <c r="X1010" t="s">
        <v>22426</v>
      </c>
      <c r="Y1010" t="s">
        <v>22427</v>
      </c>
    </row>
    <row r="1011" spans="1:25" x14ac:dyDescent="0.3">
      <c r="A1011">
        <v>50500</v>
      </c>
      <c r="B1011" t="s">
        <v>22428</v>
      </c>
      <c r="C1011" t="s">
        <v>22429</v>
      </c>
      <c r="D1011" t="s">
        <v>22430</v>
      </c>
      <c r="E1011" t="s">
        <v>22431</v>
      </c>
      <c r="F1011" t="s">
        <v>22432</v>
      </c>
      <c r="G1011" t="s">
        <v>22433</v>
      </c>
      <c r="H1011" t="s">
        <v>22434</v>
      </c>
      <c r="I1011" t="s">
        <v>22435</v>
      </c>
      <c r="J1011" t="s">
        <v>22436</v>
      </c>
      <c r="K1011" t="s">
        <v>22437</v>
      </c>
      <c r="L1011" t="s">
        <v>22438</v>
      </c>
      <c r="M1011" t="s">
        <v>22439</v>
      </c>
      <c r="N1011" t="s">
        <v>22440</v>
      </c>
      <c r="O1011" t="s">
        <v>22441</v>
      </c>
      <c r="P1011">
        <f>-676.461069610998 -9.74773088450593 -231.020973946079</f>
        <v>-917.229774441583</v>
      </c>
      <c r="Q1011" t="s">
        <v>22442</v>
      </c>
      <c r="R1011" t="s">
        <v>22443</v>
      </c>
      <c r="S1011" t="s">
        <v>22444</v>
      </c>
      <c r="T1011" t="s">
        <v>22445</v>
      </c>
      <c r="U1011" t="s">
        <v>22446</v>
      </c>
      <c r="V1011" t="s">
        <v>22447</v>
      </c>
      <c r="W1011" t="s">
        <v>22448</v>
      </c>
      <c r="X1011" t="s">
        <v>22449</v>
      </c>
      <c r="Y1011" t="s">
        <v>22450</v>
      </c>
    </row>
    <row r="1012" spans="1:25" x14ac:dyDescent="0.3">
      <c r="A1012">
        <v>50550</v>
      </c>
      <c r="B1012" t="s">
        <v>22451</v>
      </c>
      <c r="C1012" t="s">
        <v>22452</v>
      </c>
      <c r="D1012" t="s">
        <v>22453</v>
      </c>
      <c r="E1012" t="s">
        <v>22454</v>
      </c>
      <c r="F1012" t="s">
        <v>22455</v>
      </c>
      <c r="G1012" t="s">
        <v>22456</v>
      </c>
      <c r="H1012" t="s">
        <v>22457</v>
      </c>
      <c r="I1012" t="s">
        <v>22458</v>
      </c>
      <c r="J1012" t="s">
        <v>22459</v>
      </c>
      <c r="K1012" t="s">
        <v>22460</v>
      </c>
      <c r="L1012" t="s">
        <v>22461</v>
      </c>
      <c r="M1012" t="s">
        <v>22462</v>
      </c>
      <c r="N1012" t="s">
        <v>22463</v>
      </c>
      <c r="O1012" t="s">
        <v>22464</v>
      </c>
      <c r="P1012">
        <f>-676.308149627463 -10.067603351001 -230.994194506225</f>
        <v>-917.36994748468896</v>
      </c>
      <c r="Q1012" t="s">
        <v>22465</v>
      </c>
      <c r="R1012" t="s">
        <v>22466</v>
      </c>
      <c r="S1012" t="s">
        <v>22467</v>
      </c>
      <c r="T1012" t="s">
        <v>22468</v>
      </c>
      <c r="U1012" t="s">
        <v>22469</v>
      </c>
      <c r="V1012" t="s">
        <v>22470</v>
      </c>
      <c r="W1012" t="s">
        <v>22471</v>
      </c>
      <c r="X1012" t="s">
        <v>22472</v>
      </c>
      <c r="Y1012" t="s">
        <v>22473</v>
      </c>
    </row>
    <row r="1013" spans="1:25" x14ac:dyDescent="0.3">
      <c r="A1013">
        <v>50600</v>
      </c>
      <c r="B1013" t="s">
        <v>22474</v>
      </c>
      <c r="C1013" t="s">
        <v>22475</v>
      </c>
      <c r="D1013" t="s">
        <v>22476</v>
      </c>
      <c r="E1013" t="s">
        <v>22477</v>
      </c>
      <c r="F1013" t="s">
        <v>22478</v>
      </c>
      <c r="G1013" t="s">
        <v>22479</v>
      </c>
      <c r="H1013" t="s">
        <v>22480</v>
      </c>
      <c r="I1013" t="s">
        <v>22481</v>
      </c>
      <c r="J1013" t="s">
        <v>22482</v>
      </c>
      <c r="K1013" t="s">
        <v>22483</v>
      </c>
      <c r="L1013" t="s">
        <v>22484</v>
      </c>
      <c r="M1013" t="s">
        <v>22485</v>
      </c>
      <c r="N1013" t="s">
        <v>22486</v>
      </c>
      <c r="O1013" t="s">
        <v>22487</v>
      </c>
      <c r="P1013">
        <f>-676.052735823335 -10.1896785511258 -230.914367999016</f>
        <v>-917.15678237347674</v>
      </c>
      <c r="Q1013" t="s">
        <v>22488</v>
      </c>
      <c r="R1013" t="s">
        <v>22489</v>
      </c>
      <c r="S1013" t="s">
        <v>22490</v>
      </c>
      <c r="T1013" t="s">
        <v>22491</v>
      </c>
      <c r="U1013" t="s">
        <v>22492</v>
      </c>
      <c r="V1013" t="s">
        <v>22493</v>
      </c>
      <c r="W1013" t="s">
        <v>22494</v>
      </c>
      <c r="X1013" t="s">
        <v>22495</v>
      </c>
      <c r="Y1013" t="s">
        <v>22496</v>
      </c>
    </row>
    <row r="1014" spans="1:25" x14ac:dyDescent="0.3">
      <c r="A1014">
        <v>50650</v>
      </c>
      <c r="B1014" t="s">
        <v>22497</v>
      </c>
      <c r="C1014" t="s">
        <v>22498</v>
      </c>
      <c r="D1014" t="s">
        <v>22499</v>
      </c>
      <c r="E1014" t="s">
        <v>22500</v>
      </c>
      <c r="F1014" t="s">
        <v>22501</v>
      </c>
      <c r="G1014" t="s">
        <v>22502</v>
      </c>
      <c r="H1014" t="s">
        <v>22503</v>
      </c>
      <c r="I1014" t="s">
        <v>22504</v>
      </c>
      <c r="J1014" t="s">
        <v>22505</v>
      </c>
      <c r="K1014" t="s">
        <v>22506</v>
      </c>
      <c r="L1014" t="s">
        <v>22507</v>
      </c>
      <c r="M1014" t="s">
        <v>22508</v>
      </c>
      <c r="N1014" t="s">
        <v>22509</v>
      </c>
      <c r="O1014" t="s">
        <v>22510</v>
      </c>
      <c r="P1014">
        <f>-675.572927584531 -10.1849733020729 -230.63080508354</f>
        <v>-916.38870597014397</v>
      </c>
      <c r="Q1014" t="s">
        <v>22511</v>
      </c>
      <c r="R1014" t="s">
        <v>22512</v>
      </c>
      <c r="S1014" t="s">
        <v>22513</v>
      </c>
      <c r="T1014" t="s">
        <v>22514</v>
      </c>
      <c r="U1014" t="s">
        <v>22515</v>
      </c>
      <c r="V1014" t="s">
        <v>22516</v>
      </c>
      <c r="W1014" t="s">
        <v>22517</v>
      </c>
      <c r="X1014" t="s">
        <v>22518</v>
      </c>
      <c r="Y1014" t="s">
        <v>22519</v>
      </c>
    </row>
    <row r="1015" spans="1:25" x14ac:dyDescent="0.3">
      <c r="A1015">
        <v>50700</v>
      </c>
      <c r="B1015" t="s">
        <v>22520</v>
      </c>
      <c r="C1015" t="s">
        <v>22521</v>
      </c>
      <c r="D1015" t="s">
        <v>22522</v>
      </c>
      <c r="E1015" t="s">
        <v>22523</v>
      </c>
      <c r="F1015" t="s">
        <v>22524</v>
      </c>
      <c r="G1015" t="s">
        <v>22525</v>
      </c>
      <c r="H1015" t="s">
        <v>22526</v>
      </c>
      <c r="I1015" t="s">
        <v>22527</v>
      </c>
      <c r="J1015" t="s">
        <v>22528</v>
      </c>
      <c r="K1015" t="s">
        <v>22529</v>
      </c>
      <c r="L1015" t="s">
        <v>22530</v>
      </c>
      <c r="M1015" t="s">
        <v>22531</v>
      </c>
      <c r="N1015" t="s">
        <v>22532</v>
      </c>
      <c r="O1015" t="s">
        <v>22533</v>
      </c>
      <c r="P1015">
        <f>-675.506932599325 -10.1326244422519 -230.467000875244</f>
        <v>-916.10655791682086</v>
      </c>
      <c r="Q1015" t="s">
        <v>22534</v>
      </c>
      <c r="R1015" t="s">
        <v>22535</v>
      </c>
      <c r="S1015" t="s">
        <v>22536</v>
      </c>
      <c r="T1015" t="s">
        <v>22537</v>
      </c>
      <c r="U1015" t="s">
        <v>22538</v>
      </c>
      <c r="V1015" t="s">
        <v>22539</v>
      </c>
      <c r="W1015" t="s">
        <v>22540</v>
      </c>
      <c r="X1015" t="s">
        <v>22541</v>
      </c>
      <c r="Y1015" t="s">
        <v>22542</v>
      </c>
    </row>
    <row r="1016" spans="1:25" x14ac:dyDescent="0.3">
      <c r="A1016">
        <v>50750</v>
      </c>
      <c r="B1016" t="s">
        <v>22543</v>
      </c>
      <c r="C1016" t="s">
        <v>22544</v>
      </c>
      <c r="D1016" t="s">
        <v>22545</v>
      </c>
      <c r="E1016" t="s">
        <v>22546</v>
      </c>
      <c r="F1016" t="s">
        <v>22547</v>
      </c>
      <c r="G1016" t="s">
        <v>22548</v>
      </c>
      <c r="H1016" t="s">
        <v>22549</v>
      </c>
      <c r="I1016" t="s">
        <v>22550</v>
      </c>
      <c r="J1016" t="s">
        <v>22551</v>
      </c>
      <c r="K1016" t="s">
        <v>22552</v>
      </c>
      <c r="L1016" t="s">
        <v>22553</v>
      </c>
      <c r="M1016" t="s">
        <v>22554</v>
      </c>
      <c r="N1016" t="s">
        <v>22555</v>
      </c>
      <c r="O1016" t="s">
        <v>22556</v>
      </c>
      <c r="P1016">
        <f>-675.502578441227 -10.0922158888011 -230.221822265816</f>
        <v>-915.81661659584415</v>
      </c>
      <c r="Q1016" t="s">
        <v>22557</v>
      </c>
      <c r="R1016" t="s">
        <v>22558</v>
      </c>
      <c r="S1016" t="s">
        <v>22559</v>
      </c>
      <c r="T1016" t="s">
        <v>22560</v>
      </c>
      <c r="U1016" t="s">
        <v>22561</v>
      </c>
      <c r="V1016" t="s">
        <v>22562</v>
      </c>
      <c r="W1016" t="s">
        <v>22563</v>
      </c>
      <c r="X1016" t="s">
        <v>22564</v>
      </c>
      <c r="Y1016" t="s">
        <v>22565</v>
      </c>
    </row>
    <row r="1017" spans="1:25" x14ac:dyDescent="0.3">
      <c r="A1017">
        <v>50800</v>
      </c>
      <c r="B1017" t="s">
        <v>22566</v>
      </c>
      <c r="C1017" t="s">
        <v>22567</v>
      </c>
      <c r="D1017" t="s">
        <v>22568</v>
      </c>
      <c r="E1017" t="s">
        <v>22569</v>
      </c>
      <c r="F1017" t="s">
        <v>22570</v>
      </c>
      <c r="G1017" t="s">
        <v>22571</v>
      </c>
      <c r="H1017" t="s">
        <v>22572</v>
      </c>
      <c r="I1017" t="s">
        <v>22573</v>
      </c>
      <c r="J1017" t="s">
        <v>22574</v>
      </c>
      <c r="K1017" t="s">
        <v>22575</v>
      </c>
      <c r="L1017" t="s">
        <v>22576</v>
      </c>
      <c r="M1017" t="s">
        <v>22577</v>
      </c>
      <c r="N1017" t="s">
        <v>22578</v>
      </c>
      <c r="O1017" t="s">
        <v>22579</v>
      </c>
      <c r="P1017">
        <f>-675.644390085671 -9.94711832506027 -230.081367008225</f>
        <v>-915.67287541895632</v>
      </c>
      <c r="Q1017" t="s">
        <v>22580</v>
      </c>
      <c r="R1017" t="s">
        <v>22581</v>
      </c>
      <c r="S1017" t="s">
        <v>22582</v>
      </c>
      <c r="T1017" t="s">
        <v>22583</v>
      </c>
      <c r="U1017" t="s">
        <v>22584</v>
      </c>
      <c r="V1017" t="s">
        <v>22585</v>
      </c>
      <c r="W1017" t="s">
        <v>22586</v>
      </c>
      <c r="X1017" t="s">
        <v>22587</v>
      </c>
      <c r="Y1017" t="s">
        <v>22588</v>
      </c>
    </row>
    <row r="1018" spans="1:25" x14ac:dyDescent="0.3">
      <c r="A1018">
        <v>50850</v>
      </c>
      <c r="B1018" t="s">
        <v>22589</v>
      </c>
      <c r="C1018" t="s">
        <v>22590</v>
      </c>
      <c r="D1018" t="s">
        <v>22591</v>
      </c>
      <c r="E1018" t="s">
        <v>22592</v>
      </c>
      <c r="F1018" t="s">
        <v>22593</v>
      </c>
      <c r="G1018" t="s">
        <v>22594</v>
      </c>
      <c r="H1018" t="s">
        <v>22595</v>
      </c>
      <c r="I1018" t="s">
        <v>22596</v>
      </c>
      <c r="J1018" t="s">
        <v>22597</v>
      </c>
      <c r="K1018" t="s">
        <v>22598</v>
      </c>
      <c r="L1018" t="s">
        <v>22599</v>
      </c>
      <c r="M1018" t="s">
        <v>22600</v>
      </c>
      <c r="N1018" t="s">
        <v>22601</v>
      </c>
      <c r="O1018" t="s">
        <v>22602</v>
      </c>
      <c r="P1018">
        <f>-675.731048524411 -9.67053388838644 -229.743228101044</f>
        <v>-915.14481051384143</v>
      </c>
      <c r="Q1018" t="s">
        <v>22603</v>
      </c>
      <c r="R1018" t="s">
        <v>22604</v>
      </c>
      <c r="S1018" t="s">
        <v>22605</v>
      </c>
      <c r="T1018" t="s">
        <v>22606</v>
      </c>
      <c r="U1018" t="s">
        <v>22607</v>
      </c>
      <c r="V1018" t="s">
        <v>22608</v>
      </c>
      <c r="W1018" t="s">
        <v>22609</v>
      </c>
      <c r="X1018" t="s">
        <v>22610</v>
      </c>
      <c r="Y1018" t="s">
        <v>22611</v>
      </c>
    </row>
    <row r="1019" spans="1:25" x14ac:dyDescent="0.3">
      <c r="A1019">
        <v>50900</v>
      </c>
      <c r="B1019" t="s">
        <v>22612</v>
      </c>
      <c r="C1019" t="s">
        <v>22613</v>
      </c>
      <c r="D1019" t="s">
        <v>22614</v>
      </c>
      <c r="E1019" t="s">
        <v>22615</v>
      </c>
      <c r="F1019" t="s">
        <v>22616</v>
      </c>
      <c r="G1019" t="s">
        <v>22617</v>
      </c>
      <c r="H1019" t="s">
        <v>22618</v>
      </c>
      <c r="I1019" t="s">
        <v>22619</v>
      </c>
      <c r="J1019" t="s">
        <v>22620</v>
      </c>
      <c r="K1019" t="s">
        <v>22621</v>
      </c>
      <c r="L1019" t="s">
        <v>22622</v>
      </c>
      <c r="M1019" t="s">
        <v>22623</v>
      </c>
      <c r="N1019" t="s">
        <v>22624</v>
      </c>
      <c r="O1019" t="s">
        <v>22625</v>
      </c>
      <c r="P1019">
        <f>-675.856100839426 -9.59857366842289 -229.494542316859</f>
        <v>-914.94921682470783</v>
      </c>
      <c r="Q1019" t="s">
        <v>22626</v>
      </c>
      <c r="R1019" t="s">
        <v>22627</v>
      </c>
      <c r="S1019" t="s">
        <v>22628</v>
      </c>
      <c r="T1019" t="s">
        <v>22629</v>
      </c>
      <c r="U1019" t="s">
        <v>22630</v>
      </c>
      <c r="V1019" t="s">
        <v>22631</v>
      </c>
      <c r="W1019" t="s">
        <v>22632</v>
      </c>
      <c r="X1019" t="s">
        <v>22633</v>
      </c>
      <c r="Y1019" t="s">
        <v>22634</v>
      </c>
    </row>
    <row r="1020" spans="1:25" x14ac:dyDescent="0.3">
      <c r="A1020">
        <v>50950</v>
      </c>
      <c r="B1020" t="s">
        <v>22635</v>
      </c>
      <c r="C1020" t="s">
        <v>22636</v>
      </c>
      <c r="D1020" t="s">
        <v>22637</v>
      </c>
      <c r="E1020" t="s">
        <v>22638</v>
      </c>
      <c r="F1020" t="s">
        <v>22639</v>
      </c>
      <c r="G1020" t="s">
        <v>22640</v>
      </c>
      <c r="H1020" t="s">
        <v>22641</v>
      </c>
      <c r="I1020" t="s">
        <v>22642</v>
      </c>
      <c r="J1020" t="s">
        <v>22643</v>
      </c>
      <c r="K1020" t="s">
        <v>22644</v>
      </c>
      <c r="L1020" t="s">
        <v>22645</v>
      </c>
      <c r="M1020" t="s">
        <v>22646</v>
      </c>
      <c r="N1020" t="s">
        <v>22647</v>
      </c>
      <c r="O1020" t="s">
        <v>22648</v>
      </c>
      <c r="P1020">
        <f>-676.106051843754 -9.61197532298502 -229.407651847198</f>
        <v>-915.12567901393709</v>
      </c>
      <c r="Q1020" t="s">
        <v>22649</v>
      </c>
      <c r="R1020" t="s">
        <v>22650</v>
      </c>
      <c r="S1020" t="s">
        <v>22651</v>
      </c>
      <c r="T1020" t="s">
        <v>22652</v>
      </c>
      <c r="U1020" t="s">
        <v>22653</v>
      </c>
      <c r="V1020" t="s">
        <v>22654</v>
      </c>
      <c r="W1020" t="s">
        <v>22655</v>
      </c>
      <c r="X1020" t="s">
        <v>22656</v>
      </c>
      <c r="Y1020" t="s">
        <v>22657</v>
      </c>
    </row>
    <row r="1021" spans="1:25" x14ac:dyDescent="0.3">
      <c r="A1021">
        <v>51000</v>
      </c>
      <c r="B1021" t="s">
        <v>22658</v>
      </c>
      <c r="C1021" t="s">
        <v>22659</v>
      </c>
      <c r="D1021" t="s">
        <v>22660</v>
      </c>
      <c r="E1021" t="s">
        <v>22661</v>
      </c>
      <c r="F1021" t="s">
        <v>22662</v>
      </c>
      <c r="G1021" t="s">
        <v>22663</v>
      </c>
      <c r="H1021" t="s">
        <v>22664</v>
      </c>
      <c r="I1021" t="s">
        <v>22665</v>
      </c>
      <c r="J1021" t="s">
        <v>22666</v>
      </c>
      <c r="K1021" t="s">
        <v>22667</v>
      </c>
      <c r="L1021" t="s">
        <v>22668</v>
      </c>
      <c r="M1021" t="s">
        <v>22669</v>
      </c>
      <c r="N1021" t="s">
        <v>22670</v>
      </c>
      <c r="O1021" t="s">
        <v>22671</v>
      </c>
      <c r="P1021">
        <f>-676.274932358642 -9.60892553092253 -229.309089696038</f>
        <v>-915.1929475856025</v>
      </c>
      <c r="Q1021" t="s">
        <v>22672</v>
      </c>
      <c r="R1021" t="s">
        <v>22673</v>
      </c>
      <c r="S1021" t="s">
        <v>22674</v>
      </c>
      <c r="T1021" t="s">
        <v>22675</v>
      </c>
      <c r="U1021" t="s">
        <v>22676</v>
      </c>
      <c r="V1021" t="s">
        <v>22677</v>
      </c>
      <c r="W1021" t="s">
        <v>22678</v>
      </c>
      <c r="X1021" t="s">
        <v>22679</v>
      </c>
      <c r="Y1021" t="s">
        <v>22680</v>
      </c>
    </row>
    <row r="1022" spans="1:25" x14ac:dyDescent="0.3">
      <c r="A1022">
        <v>51050</v>
      </c>
      <c r="B1022" t="s">
        <v>22681</v>
      </c>
      <c r="C1022" t="s">
        <v>22682</v>
      </c>
      <c r="D1022" t="s">
        <v>22683</v>
      </c>
      <c r="E1022" t="s">
        <v>22684</v>
      </c>
      <c r="F1022" t="s">
        <v>22685</v>
      </c>
      <c r="G1022" t="s">
        <v>22686</v>
      </c>
      <c r="H1022" t="s">
        <v>22687</v>
      </c>
      <c r="I1022" t="s">
        <v>22688</v>
      </c>
      <c r="J1022" t="s">
        <v>22689</v>
      </c>
      <c r="K1022" t="s">
        <v>22690</v>
      </c>
      <c r="L1022" t="s">
        <v>22691</v>
      </c>
      <c r="M1022" t="s">
        <v>22692</v>
      </c>
      <c r="N1022" t="s">
        <v>22693</v>
      </c>
      <c r="O1022" t="s">
        <v>22694</v>
      </c>
      <c r="P1022">
        <f>-676.261040503771 -8.90306311558356 -229.181533372244</f>
        <v>-914.34563699159855</v>
      </c>
      <c r="Q1022" t="s">
        <v>22695</v>
      </c>
      <c r="R1022" t="s">
        <v>22696</v>
      </c>
      <c r="S1022" t="s">
        <v>22697</v>
      </c>
      <c r="T1022" t="s">
        <v>22698</v>
      </c>
      <c r="U1022" t="s">
        <v>22699</v>
      </c>
      <c r="V1022" t="s">
        <v>22700</v>
      </c>
      <c r="W1022" t="s">
        <v>22701</v>
      </c>
      <c r="X1022" t="s">
        <v>22702</v>
      </c>
      <c r="Y1022" t="s">
        <v>22703</v>
      </c>
    </row>
    <row r="1023" spans="1:25" x14ac:dyDescent="0.3">
      <c r="A1023">
        <v>51100</v>
      </c>
      <c r="B1023" t="s">
        <v>22704</v>
      </c>
      <c r="C1023" t="s">
        <v>22705</v>
      </c>
      <c r="D1023" t="s">
        <v>22706</v>
      </c>
      <c r="E1023" t="s">
        <v>22707</v>
      </c>
      <c r="F1023" t="s">
        <v>22708</v>
      </c>
      <c r="G1023" t="s">
        <v>22709</v>
      </c>
      <c r="H1023" t="s">
        <v>22710</v>
      </c>
      <c r="I1023" t="s">
        <v>22711</v>
      </c>
      <c r="J1023" t="s">
        <v>22712</v>
      </c>
      <c r="K1023" t="s">
        <v>22713</v>
      </c>
      <c r="L1023" t="s">
        <v>22714</v>
      </c>
      <c r="M1023" t="s">
        <v>22715</v>
      </c>
      <c r="N1023" t="s">
        <v>22716</v>
      </c>
      <c r="O1023" t="s">
        <v>22717</v>
      </c>
      <c r="P1023">
        <f>-675.951011682584 -8.80590660559574 -229.136335758232</f>
        <v>-913.8932540464117</v>
      </c>
      <c r="Q1023" t="s">
        <v>22718</v>
      </c>
      <c r="R1023" t="s">
        <v>22719</v>
      </c>
      <c r="S1023" t="s">
        <v>22720</v>
      </c>
      <c r="T1023" t="s">
        <v>22721</v>
      </c>
      <c r="U1023" t="s">
        <v>22722</v>
      </c>
      <c r="V1023" t="s">
        <v>22723</v>
      </c>
      <c r="W1023" t="s">
        <v>22724</v>
      </c>
      <c r="X1023" t="s">
        <v>22725</v>
      </c>
      <c r="Y1023" t="s">
        <v>22726</v>
      </c>
    </row>
    <row r="1024" spans="1:25" x14ac:dyDescent="0.3">
      <c r="A1024">
        <v>51150</v>
      </c>
      <c r="B1024" t="s">
        <v>22727</v>
      </c>
      <c r="C1024" t="s">
        <v>22728</v>
      </c>
      <c r="D1024" t="s">
        <v>22729</v>
      </c>
      <c r="E1024" t="s">
        <v>22730</v>
      </c>
      <c r="F1024" t="s">
        <v>22731</v>
      </c>
      <c r="G1024" t="s">
        <v>22732</v>
      </c>
      <c r="H1024" t="s">
        <v>22733</v>
      </c>
      <c r="I1024" t="s">
        <v>22734</v>
      </c>
      <c r="J1024" t="s">
        <v>22735</v>
      </c>
      <c r="K1024" t="s">
        <v>22736</v>
      </c>
      <c r="L1024" t="s">
        <v>22737</v>
      </c>
      <c r="M1024" t="s">
        <v>22738</v>
      </c>
      <c r="N1024" t="s">
        <v>22739</v>
      </c>
      <c r="O1024" t="s">
        <v>22740</v>
      </c>
      <c r="P1024">
        <f>-675.137548805706 -8.79865672430014 -228.953197204084</f>
        <v>-912.88940273409025</v>
      </c>
      <c r="Q1024" t="s">
        <v>22741</v>
      </c>
      <c r="R1024" t="s">
        <v>22742</v>
      </c>
      <c r="S1024" t="s">
        <v>22743</v>
      </c>
      <c r="T1024" t="s">
        <v>22744</v>
      </c>
      <c r="U1024" t="s">
        <v>22745</v>
      </c>
      <c r="V1024" t="s">
        <v>22746</v>
      </c>
      <c r="W1024" t="s">
        <v>22747</v>
      </c>
      <c r="X1024" t="s">
        <v>22748</v>
      </c>
      <c r="Y1024" t="s">
        <v>22749</v>
      </c>
    </row>
    <row r="1025" spans="1:25" x14ac:dyDescent="0.3">
      <c r="A1025">
        <v>51200</v>
      </c>
      <c r="B1025" t="s">
        <v>22750</v>
      </c>
      <c r="C1025" t="s">
        <v>22751</v>
      </c>
      <c r="D1025" t="s">
        <v>22752</v>
      </c>
      <c r="E1025" t="s">
        <v>22753</v>
      </c>
      <c r="F1025" t="s">
        <v>22754</v>
      </c>
      <c r="G1025" t="s">
        <v>22755</v>
      </c>
      <c r="H1025" t="s">
        <v>22756</v>
      </c>
      <c r="I1025" t="s">
        <v>22757</v>
      </c>
      <c r="J1025" t="s">
        <v>22758</v>
      </c>
      <c r="K1025" t="s">
        <v>22759</v>
      </c>
      <c r="L1025" t="s">
        <v>22760</v>
      </c>
      <c r="M1025" t="s">
        <v>22761</v>
      </c>
      <c r="N1025" t="s">
        <v>22762</v>
      </c>
      <c r="O1025" t="s">
        <v>22763</v>
      </c>
      <c r="P1025">
        <f>-674.565526549392 -8.65453690007507 -228.844869891478</f>
        <v>-912.064933340945</v>
      </c>
      <c r="Q1025" t="s">
        <v>22764</v>
      </c>
      <c r="R1025" t="s">
        <v>22765</v>
      </c>
      <c r="S1025" t="s">
        <v>22766</v>
      </c>
      <c r="T1025" t="s">
        <v>22767</v>
      </c>
      <c r="U1025" t="s">
        <v>22768</v>
      </c>
      <c r="V1025" t="s">
        <v>22769</v>
      </c>
      <c r="W1025" t="s">
        <v>22770</v>
      </c>
      <c r="X1025" t="s">
        <v>22771</v>
      </c>
      <c r="Y1025" t="s">
        <v>22772</v>
      </c>
    </row>
    <row r="1026" spans="1:25" x14ac:dyDescent="0.3">
      <c r="A1026">
        <v>51250</v>
      </c>
      <c r="B1026" t="s">
        <v>22773</v>
      </c>
      <c r="C1026" t="s">
        <v>22774</v>
      </c>
      <c r="D1026" t="s">
        <v>22775</v>
      </c>
      <c r="E1026" t="s">
        <v>22776</v>
      </c>
      <c r="F1026" t="s">
        <v>22777</v>
      </c>
      <c r="G1026" t="s">
        <v>22778</v>
      </c>
      <c r="H1026" t="s">
        <v>22779</v>
      </c>
      <c r="I1026" t="s">
        <v>22780</v>
      </c>
      <c r="J1026" t="s">
        <v>22781</v>
      </c>
      <c r="K1026" t="s">
        <v>22782</v>
      </c>
      <c r="L1026" t="s">
        <v>22783</v>
      </c>
      <c r="M1026" t="s">
        <v>22784</v>
      </c>
      <c r="N1026" t="s">
        <v>22785</v>
      </c>
      <c r="O1026" t="s">
        <v>22786</v>
      </c>
      <c r="P1026">
        <f>-673.435490724719 -8.26599002298826 -228.636772271257</f>
        <v>-910.33825301896422</v>
      </c>
      <c r="Q1026" t="s">
        <v>22787</v>
      </c>
      <c r="R1026" t="s">
        <v>22788</v>
      </c>
      <c r="S1026" t="s">
        <v>22789</v>
      </c>
      <c r="T1026" t="s">
        <v>22790</v>
      </c>
      <c r="U1026" t="s">
        <v>22791</v>
      </c>
      <c r="V1026" t="s">
        <v>22792</v>
      </c>
      <c r="W1026" t="s">
        <v>22793</v>
      </c>
      <c r="X1026" t="s">
        <v>22794</v>
      </c>
      <c r="Y1026" t="s">
        <v>22795</v>
      </c>
    </row>
    <row r="1027" spans="1:25" x14ac:dyDescent="0.3">
      <c r="A1027">
        <v>51300</v>
      </c>
      <c r="B1027" t="s">
        <v>22796</v>
      </c>
      <c r="C1027" t="s">
        <v>22797</v>
      </c>
      <c r="D1027" t="s">
        <v>22798</v>
      </c>
      <c r="E1027" t="s">
        <v>22799</v>
      </c>
      <c r="F1027" t="s">
        <v>22800</v>
      </c>
      <c r="G1027" t="s">
        <v>22801</v>
      </c>
      <c r="H1027" t="s">
        <v>22802</v>
      </c>
      <c r="I1027" t="s">
        <v>22803</v>
      </c>
      <c r="J1027" t="s">
        <v>22804</v>
      </c>
      <c r="K1027" t="s">
        <v>22805</v>
      </c>
      <c r="L1027" t="s">
        <v>22806</v>
      </c>
      <c r="M1027" t="s">
        <v>22807</v>
      </c>
      <c r="N1027" t="s">
        <v>22808</v>
      </c>
      <c r="O1027" t="s">
        <v>22809</v>
      </c>
      <c r="P1027">
        <f>-672.851921427271 -8.14656739592351 -228.563189339285</f>
        <v>-909.56167816247955</v>
      </c>
      <c r="Q1027" t="s">
        <v>22810</v>
      </c>
      <c r="R1027" t="s">
        <v>22811</v>
      </c>
      <c r="S1027" t="s">
        <v>22812</v>
      </c>
      <c r="T1027" t="s">
        <v>22813</v>
      </c>
      <c r="U1027" t="s">
        <v>22814</v>
      </c>
      <c r="V1027" t="s">
        <v>22815</v>
      </c>
      <c r="W1027" t="s">
        <v>22816</v>
      </c>
      <c r="X1027" t="s">
        <v>22817</v>
      </c>
      <c r="Y1027" t="s">
        <v>22818</v>
      </c>
    </row>
    <row r="1028" spans="1:25" x14ac:dyDescent="0.3">
      <c r="A1028">
        <v>51350</v>
      </c>
      <c r="B1028" t="s">
        <v>22819</v>
      </c>
      <c r="C1028" t="s">
        <v>22820</v>
      </c>
      <c r="D1028" t="s">
        <v>22821</v>
      </c>
      <c r="E1028" t="s">
        <v>22822</v>
      </c>
      <c r="F1028" t="s">
        <v>22823</v>
      </c>
      <c r="G1028" t="s">
        <v>22824</v>
      </c>
      <c r="H1028" t="s">
        <v>22825</v>
      </c>
      <c r="I1028" t="s">
        <v>22826</v>
      </c>
      <c r="J1028" t="s">
        <v>22827</v>
      </c>
      <c r="K1028" t="s">
        <v>22828</v>
      </c>
      <c r="L1028" t="s">
        <v>22829</v>
      </c>
      <c r="M1028" t="s">
        <v>22830</v>
      </c>
      <c r="N1028" t="s">
        <v>22831</v>
      </c>
      <c r="O1028" t="s">
        <v>22832</v>
      </c>
      <c r="P1028">
        <f>-671.699154912554 -8.23632570024915 -228.500967928229</f>
        <v>-908.43644854103218</v>
      </c>
      <c r="Q1028" t="s">
        <v>22833</v>
      </c>
      <c r="R1028" t="s">
        <v>22834</v>
      </c>
      <c r="S1028" t="s">
        <v>22835</v>
      </c>
      <c r="T1028" t="s">
        <v>22836</v>
      </c>
      <c r="U1028" t="s">
        <v>22837</v>
      </c>
      <c r="V1028" t="s">
        <v>22838</v>
      </c>
      <c r="W1028" t="s">
        <v>22839</v>
      </c>
      <c r="X1028" t="s">
        <v>22840</v>
      </c>
      <c r="Y1028" t="s">
        <v>22841</v>
      </c>
    </row>
    <row r="1029" spans="1:25" x14ac:dyDescent="0.3">
      <c r="A1029">
        <v>51400</v>
      </c>
      <c r="B1029" t="s">
        <v>22842</v>
      </c>
      <c r="C1029" t="s">
        <v>22843</v>
      </c>
      <c r="D1029" t="s">
        <v>22844</v>
      </c>
      <c r="E1029" t="s">
        <v>22845</v>
      </c>
      <c r="F1029" t="s">
        <v>22846</v>
      </c>
      <c r="G1029" t="s">
        <v>22847</v>
      </c>
      <c r="H1029" t="s">
        <v>22848</v>
      </c>
      <c r="I1029" t="s">
        <v>22849</v>
      </c>
      <c r="J1029" t="s">
        <v>22850</v>
      </c>
      <c r="K1029" t="s">
        <v>22851</v>
      </c>
      <c r="L1029" t="s">
        <v>22852</v>
      </c>
      <c r="M1029" t="s">
        <v>22853</v>
      </c>
      <c r="N1029" t="s">
        <v>22854</v>
      </c>
      <c r="O1029" t="s">
        <v>22855</v>
      </c>
      <c r="P1029">
        <f>-671.149540065251 -8.4603241962177 -228.549037441292</f>
        <v>-908.15890170276066</v>
      </c>
      <c r="Q1029" t="s">
        <v>22856</v>
      </c>
      <c r="R1029" t="s">
        <v>22857</v>
      </c>
      <c r="S1029" t="s">
        <v>22858</v>
      </c>
      <c r="T1029" t="s">
        <v>22859</v>
      </c>
      <c r="U1029" t="s">
        <v>22860</v>
      </c>
      <c r="V1029" t="s">
        <v>22861</v>
      </c>
      <c r="W1029" t="s">
        <v>22862</v>
      </c>
      <c r="X1029" t="s">
        <v>22863</v>
      </c>
      <c r="Y1029" t="s">
        <v>22864</v>
      </c>
    </row>
    <row r="1030" spans="1:25" x14ac:dyDescent="0.3">
      <c r="A1030">
        <v>51450</v>
      </c>
      <c r="B1030" t="s">
        <v>22865</v>
      </c>
      <c r="C1030" t="s">
        <v>22866</v>
      </c>
      <c r="D1030" t="s">
        <v>22867</v>
      </c>
      <c r="E1030" t="s">
        <v>22868</v>
      </c>
      <c r="F1030" t="s">
        <v>22869</v>
      </c>
      <c r="G1030" t="s">
        <v>22870</v>
      </c>
      <c r="H1030" t="s">
        <v>22871</v>
      </c>
      <c r="I1030" t="s">
        <v>22872</v>
      </c>
      <c r="J1030" t="s">
        <v>22873</v>
      </c>
      <c r="K1030" t="s">
        <v>22874</v>
      </c>
      <c r="L1030" t="s">
        <v>22875</v>
      </c>
      <c r="M1030" t="s">
        <v>22876</v>
      </c>
      <c r="N1030" t="s">
        <v>22877</v>
      </c>
      <c r="O1030" t="s">
        <v>22878</v>
      </c>
      <c r="P1030">
        <f>-670.352050009838 -8.93737073109605 -228.61290861396</f>
        <v>-907.90232935489405</v>
      </c>
      <c r="Q1030" t="s">
        <v>22879</v>
      </c>
      <c r="R1030" t="s">
        <v>22880</v>
      </c>
      <c r="S1030" t="s">
        <v>22881</v>
      </c>
      <c r="T1030" t="s">
        <v>22882</v>
      </c>
      <c r="U1030" t="s">
        <v>22883</v>
      </c>
      <c r="V1030" t="s">
        <v>22884</v>
      </c>
      <c r="W1030" t="s">
        <v>22885</v>
      </c>
      <c r="X1030" t="s">
        <v>22886</v>
      </c>
      <c r="Y1030" t="s">
        <v>22887</v>
      </c>
    </row>
    <row r="1031" spans="1:25" x14ac:dyDescent="0.3">
      <c r="A1031">
        <v>51500</v>
      </c>
      <c r="B1031" t="s">
        <v>22888</v>
      </c>
      <c r="C1031" t="s">
        <v>22889</v>
      </c>
      <c r="D1031" t="s">
        <v>22890</v>
      </c>
      <c r="E1031" t="s">
        <v>22891</v>
      </c>
      <c r="F1031" t="s">
        <v>22892</v>
      </c>
      <c r="G1031" t="s">
        <v>22893</v>
      </c>
      <c r="H1031" t="s">
        <v>22894</v>
      </c>
      <c r="I1031" t="s">
        <v>22895</v>
      </c>
      <c r="J1031" t="s">
        <v>22896</v>
      </c>
      <c r="K1031" t="s">
        <v>22897</v>
      </c>
      <c r="L1031" t="s">
        <v>22898</v>
      </c>
      <c r="M1031" t="s">
        <v>22899</v>
      </c>
      <c r="N1031" t="s">
        <v>22900</v>
      </c>
      <c r="O1031" t="s">
        <v>22901</v>
      </c>
      <c r="P1031">
        <f>-670.190645316308 -9.24002619535941 -228.610304738411</f>
        <v>-908.0409762500783</v>
      </c>
      <c r="Q1031" t="s">
        <v>22902</v>
      </c>
      <c r="R1031" t="s">
        <v>22903</v>
      </c>
      <c r="S1031" t="s">
        <v>22904</v>
      </c>
      <c r="T1031" t="s">
        <v>22905</v>
      </c>
      <c r="U1031" t="s">
        <v>22906</v>
      </c>
      <c r="V1031" t="s">
        <v>22907</v>
      </c>
      <c r="W1031" t="s">
        <v>22908</v>
      </c>
      <c r="X1031" t="s">
        <v>22909</v>
      </c>
      <c r="Y1031" t="s">
        <v>22910</v>
      </c>
    </row>
    <row r="1032" spans="1:25" x14ac:dyDescent="0.3">
      <c r="A1032">
        <v>51550</v>
      </c>
      <c r="B1032" t="s">
        <v>22911</v>
      </c>
      <c r="C1032" t="s">
        <v>22912</v>
      </c>
      <c r="D1032" t="s">
        <v>22913</v>
      </c>
      <c r="E1032" t="s">
        <v>22914</v>
      </c>
      <c r="F1032" t="s">
        <v>22915</v>
      </c>
      <c r="G1032" t="s">
        <v>22916</v>
      </c>
      <c r="H1032" t="s">
        <v>22917</v>
      </c>
      <c r="I1032" t="s">
        <v>22918</v>
      </c>
      <c r="J1032" t="s">
        <v>22919</v>
      </c>
      <c r="K1032" t="s">
        <v>22920</v>
      </c>
      <c r="L1032" t="s">
        <v>22921</v>
      </c>
      <c r="M1032" t="s">
        <v>22922</v>
      </c>
      <c r="N1032" t="s">
        <v>22923</v>
      </c>
      <c r="O1032" t="s">
        <v>22924</v>
      </c>
      <c r="P1032">
        <f>-670.132953494372 -10.004942290514 -228.678929793654</f>
        <v>-908.81682557854003</v>
      </c>
      <c r="Q1032" t="s">
        <v>22925</v>
      </c>
      <c r="R1032" t="s">
        <v>22926</v>
      </c>
      <c r="S1032" t="s">
        <v>22927</v>
      </c>
      <c r="T1032" t="s">
        <v>22928</v>
      </c>
      <c r="U1032" t="s">
        <v>22929</v>
      </c>
      <c r="V1032" t="s">
        <v>22930</v>
      </c>
      <c r="W1032" t="s">
        <v>22931</v>
      </c>
      <c r="X1032" t="s">
        <v>22932</v>
      </c>
      <c r="Y1032" t="s">
        <v>22933</v>
      </c>
    </row>
    <row r="1033" spans="1:25" x14ac:dyDescent="0.3">
      <c r="A1033">
        <v>51600</v>
      </c>
      <c r="B1033" t="s">
        <v>22934</v>
      </c>
      <c r="C1033" t="s">
        <v>22935</v>
      </c>
      <c r="D1033" t="s">
        <v>22936</v>
      </c>
      <c r="E1033" t="s">
        <v>22937</v>
      </c>
      <c r="F1033" t="s">
        <v>22938</v>
      </c>
      <c r="G1033" t="s">
        <v>22939</v>
      </c>
      <c r="H1033" t="s">
        <v>22940</v>
      </c>
      <c r="I1033" t="s">
        <v>22941</v>
      </c>
      <c r="J1033" t="s">
        <v>22942</v>
      </c>
      <c r="K1033" t="s">
        <v>22943</v>
      </c>
      <c r="L1033" t="s">
        <v>22944</v>
      </c>
      <c r="M1033" t="s">
        <v>22945</v>
      </c>
      <c r="N1033" t="s">
        <v>22946</v>
      </c>
      <c r="O1033" t="s">
        <v>22947</v>
      </c>
      <c r="P1033">
        <f>-670.196126960552 -10.5374345429091 -228.731411407951</f>
        <v>-909.46497291141202</v>
      </c>
      <c r="Q1033" t="s">
        <v>22948</v>
      </c>
      <c r="R1033" t="s">
        <v>22949</v>
      </c>
      <c r="S1033" t="s">
        <v>22950</v>
      </c>
      <c r="T1033" t="s">
        <v>22951</v>
      </c>
      <c r="U1033" t="s">
        <v>22952</v>
      </c>
      <c r="V1033" t="s">
        <v>22953</v>
      </c>
      <c r="W1033" t="s">
        <v>22954</v>
      </c>
      <c r="X1033" t="s">
        <v>22955</v>
      </c>
      <c r="Y1033" t="s">
        <v>22956</v>
      </c>
    </row>
    <row r="1034" spans="1:25" x14ac:dyDescent="0.3">
      <c r="A1034">
        <v>51650</v>
      </c>
      <c r="B1034" t="s">
        <v>22957</v>
      </c>
      <c r="C1034" t="s">
        <v>22958</v>
      </c>
      <c r="D1034" t="s">
        <v>22959</v>
      </c>
      <c r="E1034" t="s">
        <v>22960</v>
      </c>
      <c r="F1034" t="s">
        <v>22961</v>
      </c>
      <c r="G1034" t="s">
        <v>22962</v>
      </c>
      <c r="H1034" t="s">
        <v>22963</v>
      </c>
      <c r="I1034" t="s">
        <v>22964</v>
      </c>
      <c r="J1034" t="s">
        <v>22965</v>
      </c>
      <c r="K1034" t="s">
        <v>22966</v>
      </c>
      <c r="L1034" t="s">
        <v>22967</v>
      </c>
      <c r="M1034" t="s">
        <v>22968</v>
      </c>
      <c r="N1034" t="s">
        <v>22969</v>
      </c>
      <c r="O1034" t="s">
        <v>22970</v>
      </c>
      <c r="P1034">
        <f>-669.643230033234 -11.6174924061336 -228.977890306949</f>
        <v>-910.23861274631656</v>
      </c>
      <c r="Q1034" t="s">
        <v>22971</v>
      </c>
      <c r="R1034" t="s">
        <v>22972</v>
      </c>
      <c r="S1034" t="s">
        <v>22973</v>
      </c>
      <c r="T1034" t="s">
        <v>22974</v>
      </c>
      <c r="U1034" t="s">
        <v>22975</v>
      </c>
      <c r="V1034" t="s">
        <v>22976</v>
      </c>
      <c r="W1034" t="s">
        <v>22977</v>
      </c>
      <c r="X1034" t="s">
        <v>22978</v>
      </c>
      <c r="Y1034" t="s">
        <v>22979</v>
      </c>
    </row>
    <row r="1035" spans="1:25" x14ac:dyDescent="0.3">
      <c r="A1035">
        <v>51700</v>
      </c>
      <c r="B1035" t="s">
        <v>22980</v>
      </c>
      <c r="C1035" t="s">
        <v>22981</v>
      </c>
      <c r="D1035" t="s">
        <v>22982</v>
      </c>
      <c r="E1035" t="s">
        <v>22983</v>
      </c>
      <c r="F1035" t="s">
        <v>22984</v>
      </c>
      <c r="G1035" t="s">
        <v>22985</v>
      </c>
      <c r="H1035" t="s">
        <v>22986</v>
      </c>
      <c r="I1035" t="s">
        <v>22987</v>
      </c>
      <c r="J1035" t="s">
        <v>22988</v>
      </c>
      <c r="K1035" t="s">
        <v>22989</v>
      </c>
      <c r="L1035" t="s">
        <v>22990</v>
      </c>
      <c r="M1035" t="s">
        <v>22991</v>
      </c>
      <c r="N1035" t="s">
        <v>22992</v>
      </c>
      <c r="O1035" t="s">
        <v>22993</v>
      </c>
      <c r="P1035">
        <f>-669.152893255933 -12.1231818389838 -229.038149140809</f>
        <v>-910.31422423572576</v>
      </c>
      <c r="Q1035" t="s">
        <v>22994</v>
      </c>
      <c r="R1035" t="s">
        <v>22995</v>
      </c>
      <c r="S1035" t="s">
        <v>22996</v>
      </c>
      <c r="T1035" t="s">
        <v>22997</v>
      </c>
      <c r="U1035" t="s">
        <v>22998</v>
      </c>
      <c r="V1035" t="s">
        <v>22999</v>
      </c>
      <c r="W1035" t="s">
        <v>23000</v>
      </c>
      <c r="X1035" t="s">
        <v>23001</v>
      </c>
      <c r="Y1035" t="s">
        <v>23002</v>
      </c>
    </row>
    <row r="1036" spans="1:25" x14ac:dyDescent="0.3">
      <c r="A1036">
        <v>51750</v>
      </c>
      <c r="B1036" t="s">
        <v>23003</v>
      </c>
      <c r="C1036" t="s">
        <v>23004</v>
      </c>
      <c r="D1036" t="s">
        <v>23005</v>
      </c>
      <c r="E1036" t="s">
        <v>23006</v>
      </c>
      <c r="F1036" t="s">
        <v>23007</v>
      </c>
      <c r="G1036" t="s">
        <v>23008</v>
      </c>
      <c r="H1036" t="s">
        <v>23009</v>
      </c>
      <c r="I1036" t="s">
        <v>23010</v>
      </c>
      <c r="J1036" t="s">
        <v>23011</v>
      </c>
      <c r="K1036" t="s">
        <v>23012</v>
      </c>
      <c r="L1036" t="s">
        <v>23013</v>
      </c>
      <c r="M1036" t="s">
        <v>23014</v>
      </c>
      <c r="N1036" t="s">
        <v>23015</v>
      </c>
      <c r="O1036" t="s">
        <v>23016</v>
      </c>
      <c r="P1036">
        <f>-667.850633258305 -12.8321911562837 -229.023092720724</f>
        <v>-909.70591713531269</v>
      </c>
      <c r="Q1036" t="s">
        <v>23017</v>
      </c>
      <c r="R1036" t="s">
        <v>23018</v>
      </c>
      <c r="S1036" t="s">
        <v>23019</v>
      </c>
      <c r="T1036" t="s">
        <v>23020</v>
      </c>
      <c r="U1036" t="s">
        <v>23021</v>
      </c>
      <c r="V1036" t="s">
        <v>23022</v>
      </c>
      <c r="W1036" t="s">
        <v>23023</v>
      </c>
      <c r="X1036" t="s">
        <v>23024</v>
      </c>
      <c r="Y1036" t="s">
        <v>23025</v>
      </c>
    </row>
    <row r="1037" spans="1:25" x14ac:dyDescent="0.3">
      <c r="A1037">
        <v>51800</v>
      </c>
      <c r="B1037" t="s">
        <v>23026</v>
      </c>
      <c r="C1037" t="s">
        <v>23027</v>
      </c>
      <c r="D1037" t="s">
        <v>23028</v>
      </c>
      <c r="E1037" t="s">
        <v>23029</v>
      </c>
      <c r="F1037" t="s">
        <v>23030</v>
      </c>
      <c r="G1037" t="s">
        <v>23031</v>
      </c>
      <c r="H1037" t="s">
        <v>23032</v>
      </c>
      <c r="I1037" t="s">
        <v>23033</v>
      </c>
      <c r="J1037" t="s">
        <v>23034</v>
      </c>
      <c r="K1037" t="s">
        <v>23035</v>
      </c>
      <c r="L1037" t="s">
        <v>23036</v>
      </c>
      <c r="M1037" t="s">
        <v>23037</v>
      </c>
      <c r="N1037" t="s">
        <v>23038</v>
      </c>
      <c r="O1037" t="s">
        <v>23039</v>
      </c>
      <c r="P1037">
        <f>-667.337475062248 -13.0208338338161 -229.017236113945</f>
        <v>-909.37554501000909</v>
      </c>
      <c r="Q1037" t="s">
        <v>23040</v>
      </c>
      <c r="R1037" t="s">
        <v>23041</v>
      </c>
      <c r="S1037" t="s">
        <v>23042</v>
      </c>
      <c r="T1037" t="s">
        <v>23043</v>
      </c>
      <c r="U1037" t="s">
        <v>23044</v>
      </c>
      <c r="V1037" t="s">
        <v>23045</v>
      </c>
      <c r="W1037" t="s">
        <v>23046</v>
      </c>
      <c r="X1037" t="s">
        <v>23047</v>
      </c>
      <c r="Y1037" t="s">
        <v>23048</v>
      </c>
    </row>
    <row r="1038" spans="1:25" x14ac:dyDescent="0.3">
      <c r="A1038">
        <v>51850</v>
      </c>
      <c r="B1038" t="s">
        <v>23049</v>
      </c>
      <c r="C1038" t="s">
        <v>23050</v>
      </c>
      <c r="D1038" t="s">
        <v>23051</v>
      </c>
      <c r="E1038" t="s">
        <v>23052</v>
      </c>
      <c r="F1038" t="s">
        <v>23053</v>
      </c>
      <c r="G1038" t="s">
        <v>23054</v>
      </c>
      <c r="H1038" t="s">
        <v>23055</v>
      </c>
      <c r="I1038" t="s">
        <v>23056</v>
      </c>
      <c r="J1038" t="s">
        <v>23057</v>
      </c>
      <c r="K1038" t="s">
        <v>23058</v>
      </c>
      <c r="L1038" t="s">
        <v>23059</v>
      </c>
      <c r="M1038" t="s">
        <v>23060</v>
      </c>
      <c r="N1038" t="s">
        <v>23061</v>
      </c>
      <c r="O1038" t="s">
        <v>23062</v>
      </c>
      <c r="P1038">
        <f>-666.309908608052 -13.4235677285233 -229.117962897688</f>
        <v>-908.85143923426324</v>
      </c>
      <c r="Q1038" t="s">
        <v>23063</v>
      </c>
      <c r="R1038" t="s">
        <v>23064</v>
      </c>
      <c r="S1038" t="s">
        <v>23065</v>
      </c>
      <c r="T1038" t="s">
        <v>23066</v>
      </c>
      <c r="U1038" t="s">
        <v>23067</v>
      </c>
      <c r="V1038" t="s">
        <v>23068</v>
      </c>
      <c r="W1038" t="s">
        <v>23069</v>
      </c>
      <c r="X1038" t="s">
        <v>23070</v>
      </c>
      <c r="Y1038" t="s">
        <v>23071</v>
      </c>
    </row>
    <row r="1039" spans="1:25" x14ac:dyDescent="0.3">
      <c r="A1039">
        <v>51900</v>
      </c>
      <c r="B1039" t="s">
        <v>23072</v>
      </c>
      <c r="C1039" t="s">
        <v>23073</v>
      </c>
      <c r="D1039" t="s">
        <v>23074</v>
      </c>
      <c r="E1039" t="s">
        <v>23075</v>
      </c>
      <c r="F1039" t="s">
        <v>23076</v>
      </c>
      <c r="G1039" t="s">
        <v>23077</v>
      </c>
      <c r="H1039" t="s">
        <v>23078</v>
      </c>
      <c r="I1039" t="s">
        <v>23079</v>
      </c>
      <c r="J1039" t="s">
        <v>23080</v>
      </c>
      <c r="K1039" t="s">
        <v>23081</v>
      </c>
      <c r="L1039" t="s">
        <v>23082</v>
      </c>
      <c r="M1039" t="s">
        <v>23083</v>
      </c>
      <c r="N1039" t="s">
        <v>23084</v>
      </c>
      <c r="O1039" t="s">
        <v>23085</v>
      </c>
      <c r="P1039">
        <f>-665.801969398975 -13.7452993966861 -229.174286213129</f>
        <v>-908.72155500879001</v>
      </c>
      <c r="Q1039" t="s">
        <v>23086</v>
      </c>
      <c r="R1039" t="s">
        <v>23087</v>
      </c>
      <c r="S1039" t="s">
        <v>23088</v>
      </c>
      <c r="T1039" t="s">
        <v>23089</v>
      </c>
      <c r="U1039" t="s">
        <v>23090</v>
      </c>
      <c r="V1039" t="s">
        <v>23091</v>
      </c>
      <c r="W1039" t="s">
        <v>23092</v>
      </c>
      <c r="X1039" t="s">
        <v>23093</v>
      </c>
      <c r="Y1039" t="s">
        <v>23094</v>
      </c>
    </row>
    <row r="1040" spans="1:25" x14ac:dyDescent="0.3">
      <c r="A1040">
        <v>51950</v>
      </c>
      <c r="B1040" t="s">
        <v>23095</v>
      </c>
      <c r="C1040" t="s">
        <v>23096</v>
      </c>
      <c r="D1040" t="s">
        <v>23097</v>
      </c>
      <c r="E1040" t="s">
        <v>23098</v>
      </c>
      <c r="F1040" t="s">
        <v>23099</v>
      </c>
      <c r="G1040" t="s">
        <v>23100</v>
      </c>
      <c r="H1040" t="s">
        <v>23101</v>
      </c>
      <c r="I1040" t="s">
        <v>23102</v>
      </c>
      <c r="J1040" t="s">
        <v>23103</v>
      </c>
      <c r="K1040" t="s">
        <v>23104</v>
      </c>
      <c r="L1040" t="s">
        <v>23105</v>
      </c>
      <c r="M1040" t="s">
        <v>23106</v>
      </c>
      <c r="N1040" t="s">
        <v>23107</v>
      </c>
      <c r="O1040" t="s">
        <v>23108</v>
      </c>
      <c r="P1040">
        <f>-664.583522156908 -14.2809105842277 -229.120336597165</f>
        <v>-907.98476933830068</v>
      </c>
      <c r="Q1040" t="s">
        <v>23109</v>
      </c>
      <c r="R1040" t="s">
        <v>23110</v>
      </c>
      <c r="S1040" t="s">
        <v>23111</v>
      </c>
      <c r="T1040" t="s">
        <v>23112</v>
      </c>
      <c r="U1040" t="s">
        <v>23113</v>
      </c>
      <c r="V1040" t="s">
        <v>23114</v>
      </c>
      <c r="W1040" t="s">
        <v>23115</v>
      </c>
      <c r="X1040" t="s">
        <v>23116</v>
      </c>
      <c r="Y1040" t="s">
        <v>23117</v>
      </c>
    </row>
    <row r="1041" spans="1:25" x14ac:dyDescent="0.3">
      <c r="A1041">
        <v>52000</v>
      </c>
      <c r="B1041" t="s">
        <v>23118</v>
      </c>
      <c r="C1041" t="s">
        <v>23119</v>
      </c>
      <c r="D1041" t="s">
        <v>23120</v>
      </c>
      <c r="E1041" t="s">
        <v>23121</v>
      </c>
      <c r="F1041" t="s">
        <v>23122</v>
      </c>
      <c r="G1041" t="s">
        <v>23123</v>
      </c>
      <c r="H1041" t="s">
        <v>23124</v>
      </c>
      <c r="I1041" t="s">
        <v>23125</v>
      </c>
      <c r="J1041" t="s">
        <v>23126</v>
      </c>
      <c r="K1041" t="s">
        <v>23127</v>
      </c>
      <c r="L1041" t="s">
        <v>23128</v>
      </c>
      <c r="M1041" t="s">
        <v>23129</v>
      </c>
      <c r="N1041" t="s">
        <v>23130</v>
      </c>
      <c r="O1041" t="s">
        <v>23131</v>
      </c>
      <c r="P1041">
        <f>-663.940612463467 -14.2966465606166 -228.956701943526</f>
        <v>-907.19396096760966</v>
      </c>
      <c r="Q1041" t="s">
        <v>23132</v>
      </c>
      <c r="R1041" t="s">
        <v>23133</v>
      </c>
      <c r="S1041" t="s">
        <v>23134</v>
      </c>
      <c r="T1041" t="s">
        <v>23135</v>
      </c>
      <c r="U1041" t="s">
        <v>23136</v>
      </c>
      <c r="V1041" t="s">
        <v>23137</v>
      </c>
      <c r="W1041" t="s">
        <v>23138</v>
      </c>
      <c r="X1041" t="s">
        <v>23139</v>
      </c>
      <c r="Y1041" t="s">
        <v>23140</v>
      </c>
    </row>
    <row r="1042" spans="1:25" x14ac:dyDescent="0.3">
      <c r="A1042">
        <v>52050</v>
      </c>
      <c r="B1042" t="s">
        <v>23141</v>
      </c>
      <c r="C1042" t="s">
        <v>23142</v>
      </c>
      <c r="D1042" t="s">
        <v>23143</v>
      </c>
      <c r="E1042" t="s">
        <v>23144</v>
      </c>
      <c r="F1042" t="s">
        <v>23145</v>
      </c>
      <c r="G1042" t="s">
        <v>23146</v>
      </c>
      <c r="H1042" t="s">
        <v>23147</v>
      </c>
      <c r="I1042" t="s">
        <v>23148</v>
      </c>
      <c r="J1042" t="s">
        <v>23149</v>
      </c>
      <c r="K1042" t="s">
        <v>23150</v>
      </c>
      <c r="L1042" t="s">
        <v>23151</v>
      </c>
      <c r="M1042" t="s">
        <v>23152</v>
      </c>
      <c r="N1042" t="s">
        <v>23153</v>
      </c>
      <c r="O1042" t="s">
        <v>23154</v>
      </c>
      <c r="P1042">
        <f>-662.832366149775 -13.8830648163707 -228.431882717319</f>
        <v>-905.14731368346474</v>
      </c>
      <c r="Q1042" t="s">
        <v>23155</v>
      </c>
      <c r="R1042" t="s">
        <v>23156</v>
      </c>
      <c r="S1042" t="s">
        <v>23157</v>
      </c>
      <c r="T1042" t="s">
        <v>23158</v>
      </c>
      <c r="U1042" t="s">
        <v>23159</v>
      </c>
      <c r="V1042" t="s">
        <v>23160</v>
      </c>
      <c r="W1042" t="s">
        <v>23161</v>
      </c>
      <c r="X1042" t="s">
        <v>23162</v>
      </c>
      <c r="Y1042" t="s">
        <v>23163</v>
      </c>
    </row>
    <row r="1043" spans="1:25" x14ac:dyDescent="0.3">
      <c r="A1043">
        <v>52100</v>
      </c>
      <c r="B1043" t="s">
        <v>23164</v>
      </c>
      <c r="C1043" t="s">
        <v>23165</v>
      </c>
      <c r="D1043" t="s">
        <v>23166</v>
      </c>
      <c r="E1043" t="s">
        <v>23167</v>
      </c>
      <c r="F1043" t="s">
        <v>23168</v>
      </c>
      <c r="G1043" t="s">
        <v>23169</v>
      </c>
      <c r="H1043" t="s">
        <v>23170</v>
      </c>
      <c r="I1043" t="s">
        <v>23171</v>
      </c>
      <c r="J1043" t="s">
        <v>23172</v>
      </c>
      <c r="K1043" t="s">
        <v>23173</v>
      </c>
      <c r="L1043" t="s">
        <v>23174</v>
      </c>
      <c r="M1043" t="s">
        <v>23175</v>
      </c>
      <c r="N1043" t="s">
        <v>23176</v>
      </c>
      <c r="O1043" t="s">
        <v>23177</v>
      </c>
      <c r="P1043">
        <f>-662.301587843364 -13.569531153443 -228.166559229619</f>
        <v>-904.03767822642601</v>
      </c>
      <c r="Q1043" t="s">
        <v>23178</v>
      </c>
      <c r="R1043" t="s">
        <v>23179</v>
      </c>
      <c r="S1043" t="s">
        <v>23180</v>
      </c>
      <c r="T1043" t="s">
        <v>23181</v>
      </c>
      <c r="U1043" t="s">
        <v>23182</v>
      </c>
      <c r="V1043" t="s">
        <v>23183</v>
      </c>
      <c r="W1043" t="s">
        <v>23184</v>
      </c>
      <c r="X1043" t="s">
        <v>23185</v>
      </c>
      <c r="Y1043" t="s">
        <v>23186</v>
      </c>
    </row>
    <row r="1044" spans="1:25" x14ac:dyDescent="0.3">
      <c r="A1044">
        <v>52150</v>
      </c>
      <c r="B1044" t="s">
        <v>23187</v>
      </c>
      <c r="C1044" t="s">
        <v>23188</v>
      </c>
      <c r="D1044" t="s">
        <v>23189</v>
      </c>
      <c r="E1044" t="s">
        <v>23190</v>
      </c>
      <c r="F1044" t="s">
        <v>23191</v>
      </c>
      <c r="G1044" t="s">
        <v>23192</v>
      </c>
      <c r="H1044" t="s">
        <v>23193</v>
      </c>
      <c r="I1044" t="s">
        <v>23194</v>
      </c>
      <c r="J1044" t="s">
        <v>23195</v>
      </c>
      <c r="K1044" t="s">
        <v>23196</v>
      </c>
      <c r="L1044" t="s">
        <v>23197</v>
      </c>
      <c r="M1044" t="s">
        <v>23198</v>
      </c>
      <c r="N1044" t="s">
        <v>23199</v>
      </c>
      <c r="O1044" t="s">
        <v>23200</v>
      </c>
      <c r="P1044">
        <f>-661.428876097047 -13.4550022177218 -227.850656092312</f>
        <v>-902.73453440708079</v>
      </c>
      <c r="Q1044" t="s">
        <v>23201</v>
      </c>
      <c r="R1044" t="s">
        <v>23202</v>
      </c>
      <c r="S1044" t="s">
        <v>23203</v>
      </c>
      <c r="T1044" t="s">
        <v>23204</v>
      </c>
      <c r="U1044" t="s">
        <v>23205</v>
      </c>
      <c r="V1044" t="s">
        <v>23206</v>
      </c>
      <c r="W1044" t="s">
        <v>23207</v>
      </c>
      <c r="X1044" t="s">
        <v>23208</v>
      </c>
      <c r="Y1044" t="s">
        <v>23209</v>
      </c>
    </row>
    <row r="1045" spans="1:25" x14ac:dyDescent="0.3">
      <c r="A1045">
        <v>52200</v>
      </c>
      <c r="B1045" t="s">
        <v>23210</v>
      </c>
      <c r="C1045" t="s">
        <v>23211</v>
      </c>
      <c r="D1045" t="s">
        <v>23212</v>
      </c>
      <c r="E1045" t="s">
        <v>23213</v>
      </c>
      <c r="F1045" t="s">
        <v>23214</v>
      </c>
      <c r="G1045" t="s">
        <v>23215</v>
      </c>
      <c r="H1045" t="s">
        <v>23216</v>
      </c>
      <c r="I1045" t="s">
        <v>23217</v>
      </c>
      <c r="J1045" t="s">
        <v>23218</v>
      </c>
      <c r="K1045" t="s">
        <v>23219</v>
      </c>
      <c r="L1045" t="s">
        <v>23220</v>
      </c>
      <c r="M1045" t="s">
        <v>23221</v>
      </c>
      <c r="N1045" t="s">
        <v>23222</v>
      </c>
      <c r="O1045" t="s">
        <v>23223</v>
      </c>
      <c r="P1045">
        <f>-660.571116273181 -13.3379732416577 -227.640711318714</f>
        <v>-901.54980083355269</v>
      </c>
      <c r="Q1045" t="s">
        <v>23224</v>
      </c>
      <c r="R1045" t="s">
        <v>23225</v>
      </c>
      <c r="S1045" t="s">
        <v>23226</v>
      </c>
      <c r="T1045" t="s">
        <v>23227</v>
      </c>
      <c r="U1045" t="s">
        <v>23228</v>
      </c>
      <c r="V1045" t="s">
        <v>23229</v>
      </c>
      <c r="W1045" t="s">
        <v>23230</v>
      </c>
      <c r="X1045" t="s">
        <v>23231</v>
      </c>
      <c r="Y1045" t="s">
        <v>23232</v>
      </c>
    </row>
    <row r="1046" spans="1:25" x14ac:dyDescent="0.3">
      <c r="A1046">
        <v>52250</v>
      </c>
      <c r="B1046" t="s">
        <v>23233</v>
      </c>
      <c r="C1046" t="s">
        <v>23234</v>
      </c>
      <c r="D1046" t="s">
        <v>23235</v>
      </c>
      <c r="E1046" t="s">
        <v>23236</v>
      </c>
      <c r="F1046" t="s">
        <v>23237</v>
      </c>
      <c r="G1046" t="s">
        <v>23238</v>
      </c>
      <c r="H1046" t="s">
        <v>23239</v>
      </c>
      <c r="I1046" t="s">
        <v>23240</v>
      </c>
      <c r="J1046" t="s">
        <v>23241</v>
      </c>
      <c r="K1046" t="s">
        <v>23242</v>
      </c>
      <c r="L1046" t="s">
        <v>23243</v>
      </c>
      <c r="M1046" t="s">
        <v>23244</v>
      </c>
      <c r="N1046" t="s">
        <v>23245</v>
      </c>
      <c r="O1046" t="s">
        <v>23246</v>
      </c>
      <c r="P1046">
        <f>-660.088417878525 -13.2707876374959 -227.554631073486</f>
        <v>-900.9138365895069</v>
      </c>
      <c r="Q1046" t="s">
        <v>23247</v>
      </c>
      <c r="R1046" t="s">
        <v>23248</v>
      </c>
      <c r="S1046" t="s">
        <v>23249</v>
      </c>
      <c r="T1046" t="s">
        <v>23250</v>
      </c>
      <c r="U1046" t="s">
        <v>23251</v>
      </c>
      <c r="V1046" t="s">
        <v>23252</v>
      </c>
      <c r="W1046" t="s">
        <v>23253</v>
      </c>
      <c r="X1046" t="s">
        <v>23254</v>
      </c>
      <c r="Y1046" t="s">
        <v>23255</v>
      </c>
    </row>
    <row r="1047" spans="1:25" x14ac:dyDescent="0.3">
      <c r="A1047">
        <v>52300</v>
      </c>
      <c r="B1047" t="s">
        <v>23256</v>
      </c>
      <c r="C1047" t="s">
        <v>23257</v>
      </c>
      <c r="D1047" t="s">
        <v>23258</v>
      </c>
      <c r="E1047" t="s">
        <v>23259</v>
      </c>
      <c r="F1047" t="s">
        <v>23260</v>
      </c>
      <c r="G1047" t="s">
        <v>23261</v>
      </c>
      <c r="H1047" t="s">
        <v>23262</v>
      </c>
      <c r="I1047" t="s">
        <v>23263</v>
      </c>
      <c r="J1047" t="s">
        <v>23264</v>
      </c>
      <c r="K1047" t="s">
        <v>23265</v>
      </c>
      <c r="L1047" t="s">
        <v>23266</v>
      </c>
      <c r="M1047" t="s">
        <v>23267</v>
      </c>
      <c r="N1047" t="s">
        <v>23268</v>
      </c>
      <c r="O1047" t="s">
        <v>23269</v>
      </c>
      <c r="P1047">
        <f>-659.509267213827 -13.0543980403515 -227.468477000906</f>
        <v>-900.03214225508452</v>
      </c>
      <c r="Q1047" t="s">
        <v>23270</v>
      </c>
      <c r="R1047" t="s">
        <v>23271</v>
      </c>
      <c r="S1047" t="s">
        <v>23272</v>
      </c>
      <c r="T1047" t="s">
        <v>23273</v>
      </c>
      <c r="U1047" t="s">
        <v>23274</v>
      </c>
      <c r="V1047" t="s">
        <v>23275</v>
      </c>
      <c r="W1047" t="s">
        <v>23276</v>
      </c>
      <c r="X1047" t="s">
        <v>23277</v>
      </c>
      <c r="Y1047" t="s">
        <v>23278</v>
      </c>
    </row>
    <row r="1048" spans="1:25" x14ac:dyDescent="0.3">
      <c r="A1048">
        <v>52350</v>
      </c>
      <c r="B1048" t="s">
        <v>23279</v>
      </c>
      <c r="C1048" t="s">
        <v>23280</v>
      </c>
      <c r="D1048" t="s">
        <v>23281</v>
      </c>
      <c r="E1048" t="s">
        <v>23282</v>
      </c>
      <c r="F1048" t="s">
        <v>23283</v>
      </c>
      <c r="G1048" t="s">
        <v>23284</v>
      </c>
      <c r="H1048" t="s">
        <v>23285</v>
      </c>
      <c r="I1048" t="s">
        <v>23286</v>
      </c>
      <c r="J1048" t="s">
        <v>23287</v>
      </c>
      <c r="K1048" t="s">
        <v>23288</v>
      </c>
      <c r="L1048" t="s">
        <v>23289</v>
      </c>
      <c r="M1048" t="s">
        <v>23290</v>
      </c>
      <c r="N1048" t="s">
        <v>23291</v>
      </c>
      <c r="O1048" t="s">
        <v>23292</v>
      </c>
      <c r="P1048">
        <f>-658.967630995254 -12.7425385935126 -227.3613501016</f>
        <v>-899.07151969036659</v>
      </c>
      <c r="Q1048" t="s">
        <v>23293</v>
      </c>
      <c r="R1048" t="s">
        <v>23294</v>
      </c>
      <c r="S1048" t="s">
        <v>23295</v>
      </c>
      <c r="T1048" t="s">
        <v>23296</v>
      </c>
      <c r="U1048" t="s">
        <v>23297</v>
      </c>
      <c r="V1048" t="s">
        <v>23298</v>
      </c>
      <c r="W1048" t="s">
        <v>23299</v>
      </c>
      <c r="X1048" t="s">
        <v>23300</v>
      </c>
      <c r="Y1048" t="s">
        <v>23301</v>
      </c>
    </row>
    <row r="1049" spans="1:25" x14ac:dyDescent="0.3">
      <c r="A1049">
        <v>52400</v>
      </c>
      <c r="B1049" t="s">
        <v>23302</v>
      </c>
      <c r="C1049" t="s">
        <v>23303</v>
      </c>
      <c r="D1049" t="s">
        <v>23304</v>
      </c>
      <c r="E1049" t="s">
        <v>23305</v>
      </c>
      <c r="F1049" t="s">
        <v>23306</v>
      </c>
      <c r="G1049" t="s">
        <v>23307</v>
      </c>
      <c r="H1049" t="s">
        <v>23308</v>
      </c>
      <c r="I1049" t="s">
        <v>23309</v>
      </c>
      <c r="J1049" t="s">
        <v>23310</v>
      </c>
      <c r="K1049" t="s">
        <v>23311</v>
      </c>
      <c r="L1049" t="s">
        <v>23312</v>
      </c>
      <c r="M1049" t="s">
        <v>23313</v>
      </c>
      <c r="N1049" t="s">
        <v>23314</v>
      </c>
      <c r="O1049" t="s">
        <v>23315</v>
      </c>
      <c r="P1049">
        <f>-658.040787277843 -12.2840848745993 -227.169851634436</f>
        <v>-897.49472378687835</v>
      </c>
      <c r="Q1049" t="s">
        <v>23316</v>
      </c>
      <c r="R1049" t="s">
        <v>23317</v>
      </c>
      <c r="S1049" t="s">
        <v>23318</v>
      </c>
      <c r="T1049" t="s">
        <v>23319</v>
      </c>
      <c r="U1049" t="s">
        <v>23320</v>
      </c>
      <c r="V1049" t="s">
        <v>23321</v>
      </c>
      <c r="W1049" t="s">
        <v>23322</v>
      </c>
      <c r="X1049" t="s">
        <v>23323</v>
      </c>
      <c r="Y1049" t="s">
        <v>23324</v>
      </c>
    </row>
    <row r="1050" spans="1:25" x14ac:dyDescent="0.3">
      <c r="A1050">
        <v>52450</v>
      </c>
      <c r="B1050" t="s">
        <v>23325</v>
      </c>
      <c r="C1050" t="s">
        <v>23326</v>
      </c>
      <c r="D1050" t="s">
        <v>23327</v>
      </c>
      <c r="E1050" t="s">
        <v>23328</v>
      </c>
      <c r="F1050" t="s">
        <v>23329</v>
      </c>
      <c r="G1050" t="s">
        <v>23330</v>
      </c>
      <c r="H1050" t="s">
        <v>23331</v>
      </c>
      <c r="I1050" t="s">
        <v>23332</v>
      </c>
      <c r="J1050" t="s">
        <v>23333</v>
      </c>
      <c r="K1050" t="s">
        <v>23334</v>
      </c>
      <c r="L1050" t="s">
        <v>23335</v>
      </c>
      <c r="M1050" t="s">
        <v>23336</v>
      </c>
      <c r="N1050" t="s">
        <v>23337</v>
      </c>
      <c r="O1050" t="s">
        <v>23338</v>
      </c>
      <c r="P1050">
        <f>-656.934008425879 -12.5188254169168 -227.138038681546</f>
        <v>-896.59087252434188</v>
      </c>
      <c r="Q1050" t="s">
        <v>23339</v>
      </c>
      <c r="R1050" t="s">
        <v>23340</v>
      </c>
      <c r="S1050" t="s">
        <v>23341</v>
      </c>
      <c r="T1050" t="s">
        <v>23342</v>
      </c>
      <c r="U1050" t="s">
        <v>23343</v>
      </c>
      <c r="V1050" t="s">
        <v>23344</v>
      </c>
      <c r="W1050" t="s">
        <v>23345</v>
      </c>
      <c r="X1050" t="s">
        <v>23346</v>
      </c>
      <c r="Y1050" t="s">
        <v>23347</v>
      </c>
    </row>
    <row r="1051" spans="1:25" x14ac:dyDescent="0.3">
      <c r="A1051">
        <v>52500</v>
      </c>
      <c r="B1051" t="s">
        <v>23348</v>
      </c>
      <c r="C1051" t="s">
        <v>23349</v>
      </c>
      <c r="D1051" t="s">
        <v>23350</v>
      </c>
      <c r="E1051" t="s">
        <v>23351</v>
      </c>
      <c r="F1051" t="s">
        <v>23352</v>
      </c>
      <c r="G1051" t="s">
        <v>23353</v>
      </c>
      <c r="H1051" t="s">
        <v>23354</v>
      </c>
      <c r="I1051" t="s">
        <v>23355</v>
      </c>
      <c r="J1051" t="s">
        <v>23356</v>
      </c>
      <c r="K1051" t="s">
        <v>23357</v>
      </c>
      <c r="L1051" t="s">
        <v>23358</v>
      </c>
      <c r="M1051" t="s">
        <v>23359</v>
      </c>
      <c r="N1051" t="s">
        <v>23360</v>
      </c>
      <c r="O1051" t="s">
        <v>23361</v>
      </c>
      <c r="P1051">
        <f>-655.885278628939 -12.9009672767897 -227.137497669568</f>
        <v>-895.92374357529673</v>
      </c>
      <c r="Q1051" t="s">
        <v>23362</v>
      </c>
      <c r="R1051" t="s">
        <v>23363</v>
      </c>
      <c r="S1051" t="s">
        <v>23364</v>
      </c>
      <c r="T1051" t="s">
        <v>23365</v>
      </c>
      <c r="U1051" t="s">
        <v>23366</v>
      </c>
      <c r="V1051" t="s">
        <v>23367</v>
      </c>
      <c r="W1051" t="s">
        <v>23368</v>
      </c>
      <c r="X1051" t="s">
        <v>23369</v>
      </c>
      <c r="Y1051" t="s">
        <v>23370</v>
      </c>
    </row>
    <row r="1052" spans="1:25" x14ac:dyDescent="0.3">
      <c r="A1052">
        <v>52550</v>
      </c>
      <c r="B1052" t="s">
        <v>23371</v>
      </c>
      <c r="C1052" t="s">
        <v>23372</v>
      </c>
      <c r="D1052" t="s">
        <v>23373</v>
      </c>
      <c r="E1052" t="s">
        <v>23374</v>
      </c>
      <c r="F1052" t="s">
        <v>23375</v>
      </c>
      <c r="G1052" t="s">
        <v>23376</v>
      </c>
      <c r="H1052" t="s">
        <v>23377</v>
      </c>
      <c r="I1052" t="s">
        <v>23378</v>
      </c>
      <c r="J1052" t="s">
        <v>23379</v>
      </c>
      <c r="K1052" t="s">
        <v>23380</v>
      </c>
      <c r="L1052" t="s">
        <v>23381</v>
      </c>
      <c r="M1052" t="s">
        <v>23382</v>
      </c>
      <c r="N1052" t="s">
        <v>23383</v>
      </c>
      <c r="O1052" t="s">
        <v>23384</v>
      </c>
      <c r="P1052">
        <f>-655.337988787737 -12.8378443356403 -227.122241042299</f>
        <v>-895.29807416567633</v>
      </c>
      <c r="Q1052" t="s">
        <v>23385</v>
      </c>
      <c r="R1052" t="s">
        <v>23386</v>
      </c>
      <c r="S1052" t="s">
        <v>23387</v>
      </c>
      <c r="T1052" t="s">
        <v>23388</v>
      </c>
      <c r="U1052" t="s">
        <v>23389</v>
      </c>
      <c r="V1052" t="s">
        <v>23390</v>
      </c>
      <c r="W1052" t="s">
        <v>23391</v>
      </c>
      <c r="X1052" t="s">
        <v>23392</v>
      </c>
      <c r="Y1052" t="s">
        <v>23393</v>
      </c>
    </row>
    <row r="1053" spans="1:25" x14ac:dyDescent="0.3">
      <c r="A1053">
        <v>52600</v>
      </c>
      <c r="B1053" t="s">
        <v>23394</v>
      </c>
      <c r="C1053" t="s">
        <v>23395</v>
      </c>
      <c r="D1053" t="s">
        <v>23396</v>
      </c>
      <c r="E1053" t="s">
        <v>23397</v>
      </c>
      <c r="F1053" t="s">
        <v>23398</v>
      </c>
      <c r="G1053" t="s">
        <v>23399</v>
      </c>
      <c r="H1053" t="s">
        <v>23400</v>
      </c>
      <c r="I1053" t="s">
        <v>23401</v>
      </c>
      <c r="J1053" t="s">
        <v>23402</v>
      </c>
      <c r="K1053" t="s">
        <v>23403</v>
      </c>
      <c r="L1053" t="s">
        <v>23404</v>
      </c>
      <c r="M1053" t="s">
        <v>23405</v>
      </c>
      <c r="N1053" t="s">
        <v>23406</v>
      </c>
      <c r="O1053" t="s">
        <v>23407</v>
      </c>
      <c r="P1053">
        <f>-654.882260143183 -12.6487553405857 -227.136916714222</f>
        <v>-894.66793219799069</v>
      </c>
      <c r="Q1053" t="s">
        <v>23408</v>
      </c>
      <c r="R1053" t="s">
        <v>23409</v>
      </c>
      <c r="S1053" t="s">
        <v>23410</v>
      </c>
      <c r="T1053" t="s">
        <v>23411</v>
      </c>
      <c r="U1053" t="s">
        <v>23412</v>
      </c>
      <c r="V1053" t="s">
        <v>23413</v>
      </c>
      <c r="W1053" t="s">
        <v>23414</v>
      </c>
      <c r="X1053" t="s">
        <v>23415</v>
      </c>
      <c r="Y1053" t="s">
        <v>23416</v>
      </c>
    </row>
    <row r="1054" spans="1:25" x14ac:dyDescent="0.3">
      <c r="A1054">
        <v>52650</v>
      </c>
      <c r="B1054" t="s">
        <v>23417</v>
      </c>
      <c r="C1054" t="s">
        <v>23418</v>
      </c>
      <c r="D1054" t="s">
        <v>23419</v>
      </c>
      <c r="E1054" t="s">
        <v>23420</v>
      </c>
      <c r="F1054" t="s">
        <v>23421</v>
      </c>
      <c r="G1054" t="s">
        <v>23422</v>
      </c>
      <c r="H1054" t="s">
        <v>23423</v>
      </c>
      <c r="I1054" t="s">
        <v>23424</v>
      </c>
      <c r="J1054" t="s">
        <v>23425</v>
      </c>
      <c r="K1054" t="s">
        <v>23426</v>
      </c>
      <c r="L1054" t="s">
        <v>23427</v>
      </c>
      <c r="M1054" t="s">
        <v>23428</v>
      </c>
      <c r="N1054" t="s">
        <v>23429</v>
      </c>
      <c r="O1054" t="s">
        <v>23430</v>
      </c>
      <c r="P1054">
        <f>-654.134531827171 -12.5071335767111 -227.195580609899</f>
        <v>-893.83724601378117</v>
      </c>
      <c r="Q1054" t="s">
        <v>23431</v>
      </c>
      <c r="R1054" t="s">
        <v>23432</v>
      </c>
      <c r="S1054" t="s">
        <v>23433</v>
      </c>
      <c r="T1054" t="s">
        <v>23434</v>
      </c>
      <c r="U1054" t="s">
        <v>23435</v>
      </c>
      <c r="V1054" t="s">
        <v>23436</v>
      </c>
      <c r="W1054" t="s">
        <v>23437</v>
      </c>
      <c r="X1054" t="s">
        <v>23438</v>
      </c>
      <c r="Y1054" t="s">
        <v>23439</v>
      </c>
    </row>
    <row r="1055" spans="1:25" x14ac:dyDescent="0.3">
      <c r="A1055">
        <v>52700</v>
      </c>
      <c r="B1055" t="s">
        <v>23440</v>
      </c>
      <c r="C1055" t="s">
        <v>23441</v>
      </c>
      <c r="D1055" t="s">
        <v>23442</v>
      </c>
      <c r="E1055" t="s">
        <v>23443</v>
      </c>
      <c r="F1055" t="s">
        <v>23444</v>
      </c>
      <c r="G1055" t="s">
        <v>23445</v>
      </c>
      <c r="H1055" t="s">
        <v>23446</v>
      </c>
      <c r="I1055" t="s">
        <v>23447</v>
      </c>
      <c r="J1055" t="s">
        <v>23448</v>
      </c>
      <c r="K1055" t="s">
        <v>23449</v>
      </c>
      <c r="L1055" t="s">
        <v>23450</v>
      </c>
      <c r="M1055" t="s">
        <v>23451</v>
      </c>
      <c r="N1055" t="s">
        <v>23452</v>
      </c>
      <c r="O1055" t="s">
        <v>23453</v>
      </c>
      <c r="P1055">
        <f>-654.013222402262 -12.7100138838771 -227.16041161924</f>
        <v>-893.88364790537912</v>
      </c>
      <c r="Q1055" t="s">
        <v>23454</v>
      </c>
      <c r="R1055" t="s">
        <v>23455</v>
      </c>
      <c r="S1055" t="s">
        <v>23456</v>
      </c>
      <c r="T1055" t="s">
        <v>23457</v>
      </c>
      <c r="U1055" t="s">
        <v>23458</v>
      </c>
      <c r="V1055" t="s">
        <v>23459</v>
      </c>
      <c r="W1055" t="s">
        <v>23460</v>
      </c>
      <c r="X1055" t="s">
        <v>23461</v>
      </c>
      <c r="Y1055" t="s">
        <v>23462</v>
      </c>
    </row>
    <row r="1056" spans="1:25" x14ac:dyDescent="0.3">
      <c r="A1056">
        <v>52750</v>
      </c>
      <c r="B1056" t="s">
        <v>23463</v>
      </c>
      <c r="C1056" t="s">
        <v>23464</v>
      </c>
      <c r="D1056" t="s">
        <v>23465</v>
      </c>
      <c r="E1056" t="s">
        <v>23466</v>
      </c>
      <c r="F1056" t="s">
        <v>23467</v>
      </c>
      <c r="G1056" t="s">
        <v>23468</v>
      </c>
      <c r="H1056" t="s">
        <v>23469</v>
      </c>
      <c r="I1056" t="s">
        <v>23470</v>
      </c>
      <c r="J1056" t="s">
        <v>23471</v>
      </c>
      <c r="K1056" t="s">
        <v>23472</v>
      </c>
      <c r="L1056" t="s">
        <v>23473</v>
      </c>
      <c r="M1056" t="s">
        <v>23474</v>
      </c>
      <c r="N1056" t="s">
        <v>23475</v>
      </c>
      <c r="O1056" t="s">
        <v>23476</v>
      </c>
      <c r="P1056">
        <f>-654.702153142331 -12.8832654085752 -227.238895553081</f>
        <v>-894.82431410398715</v>
      </c>
      <c r="Q1056" t="s">
        <v>23477</v>
      </c>
      <c r="R1056" t="s">
        <v>23478</v>
      </c>
      <c r="S1056" t="s">
        <v>23479</v>
      </c>
      <c r="T1056" t="s">
        <v>23480</v>
      </c>
      <c r="U1056" t="s">
        <v>23481</v>
      </c>
      <c r="V1056" t="s">
        <v>23482</v>
      </c>
      <c r="W1056" t="s">
        <v>23483</v>
      </c>
      <c r="X1056" t="s">
        <v>23484</v>
      </c>
      <c r="Y1056" t="s">
        <v>23485</v>
      </c>
    </row>
    <row r="1057" spans="1:25" x14ac:dyDescent="0.3">
      <c r="A1057">
        <v>52800</v>
      </c>
      <c r="B1057" t="s">
        <v>23486</v>
      </c>
      <c r="C1057" t="s">
        <v>23487</v>
      </c>
      <c r="D1057" t="s">
        <v>23488</v>
      </c>
      <c r="E1057" t="s">
        <v>23489</v>
      </c>
      <c r="F1057" t="s">
        <v>23490</v>
      </c>
      <c r="G1057" t="s">
        <v>23491</v>
      </c>
      <c r="H1057" t="s">
        <v>23492</v>
      </c>
      <c r="I1057" t="s">
        <v>23493</v>
      </c>
      <c r="J1057" t="s">
        <v>23494</v>
      </c>
      <c r="K1057" t="s">
        <v>23495</v>
      </c>
      <c r="L1057" t="s">
        <v>23496</v>
      </c>
      <c r="M1057" t="s">
        <v>23497</v>
      </c>
      <c r="N1057" t="s">
        <v>23498</v>
      </c>
      <c r="O1057" t="s">
        <v>23499</v>
      </c>
      <c r="P1057">
        <f>-655.224003139009 -12.6900090592092 -227.292822634493</f>
        <v>-895.20683483271114</v>
      </c>
      <c r="Q1057" t="s">
        <v>23500</v>
      </c>
      <c r="R1057" t="s">
        <v>23501</v>
      </c>
      <c r="S1057" t="s">
        <v>23502</v>
      </c>
      <c r="T1057" t="s">
        <v>23503</v>
      </c>
      <c r="U1057" t="s">
        <v>23504</v>
      </c>
      <c r="V1057" t="s">
        <v>23505</v>
      </c>
      <c r="W1057" t="s">
        <v>23506</v>
      </c>
      <c r="X1057" t="s">
        <v>23507</v>
      </c>
      <c r="Y1057" t="s">
        <v>23508</v>
      </c>
    </row>
    <row r="1058" spans="1:25" x14ac:dyDescent="0.3">
      <c r="A1058">
        <v>52850</v>
      </c>
      <c r="B1058" t="s">
        <v>23509</v>
      </c>
      <c r="C1058" t="s">
        <v>23510</v>
      </c>
      <c r="D1058" t="s">
        <v>23511</v>
      </c>
      <c r="E1058" t="s">
        <v>23512</v>
      </c>
      <c r="F1058" t="s">
        <v>23513</v>
      </c>
      <c r="G1058" t="s">
        <v>23514</v>
      </c>
      <c r="H1058" t="s">
        <v>23515</v>
      </c>
      <c r="I1058" t="s">
        <v>23516</v>
      </c>
      <c r="J1058" t="s">
        <v>23517</v>
      </c>
      <c r="K1058" t="s">
        <v>23518</v>
      </c>
      <c r="L1058" t="s">
        <v>23519</v>
      </c>
      <c r="M1058" t="s">
        <v>23520</v>
      </c>
      <c r="N1058" t="s">
        <v>23521</v>
      </c>
      <c r="O1058" t="s">
        <v>23522</v>
      </c>
      <c r="P1058">
        <f>-656.363126284558 -12.4367110658868 -227.434776737077</f>
        <v>-896.23461408752178</v>
      </c>
      <c r="Q1058" t="s">
        <v>23523</v>
      </c>
      <c r="R1058" t="s">
        <v>23524</v>
      </c>
      <c r="S1058" t="s">
        <v>23525</v>
      </c>
      <c r="T1058" t="s">
        <v>23526</v>
      </c>
      <c r="U1058" t="s">
        <v>23527</v>
      </c>
      <c r="V1058" t="s">
        <v>23528</v>
      </c>
      <c r="W1058" t="s">
        <v>23529</v>
      </c>
      <c r="X1058" t="s">
        <v>23530</v>
      </c>
      <c r="Y1058" t="s">
        <v>23531</v>
      </c>
    </row>
    <row r="1059" spans="1:25" x14ac:dyDescent="0.3">
      <c r="A1059">
        <v>52900</v>
      </c>
      <c r="B1059" t="s">
        <v>23532</v>
      </c>
      <c r="C1059" t="s">
        <v>23533</v>
      </c>
      <c r="D1059" t="s">
        <v>23534</v>
      </c>
      <c r="E1059" t="s">
        <v>23535</v>
      </c>
      <c r="F1059" t="s">
        <v>23536</v>
      </c>
      <c r="G1059" t="s">
        <v>23537</v>
      </c>
      <c r="H1059" t="s">
        <v>23538</v>
      </c>
      <c r="I1059" t="s">
        <v>23539</v>
      </c>
      <c r="J1059" t="s">
        <v>23540</v>
      </c>
      <c r="K1059" t="s">
        <v>23541</v>
      </c>
      <c r="L1059" t="s">
        <v>23542</v>
      </c>
      <c r="M1059" t="s">
        <v>23543</v>
      </c>
      <c r="N1059" t="s">
        <v>23544</v>
      </c>
      <c r="O1059" t="s">
        <v>23545</v>
      </c>
      <c r="P1059">
        <f>-656.943988506851 -12.125787643959 -227.602531869863</f>
        <v>-896.67230802067309</v>
      </c>
      <c r="Q1059" t="s">
        <v>23546</v>
      </c>
      <c r="R1059" t="s">
        <v>23547</v>
      </c>
      <c r="S1059" t="s">
        <v>23548</v>
      </c>
      <c r="T1059" t="s">
        <v>23549</v>
      </c>
      <c r="U1059" t="s">
        <v>23550</v>
      </c>
      <c r="V1059" t="s">
        <v>23551</v>
      </c>
      <c r="W1059" t="s">
        <v>23552</v>
      </c>
      <c r="X1059" t="s">
        <v>23553</v>
      </c>
      <c r="Y1059" t="s">
        <v>23554</v>
      </c>
    </row>
    <row r="1060" spans="1:25" x14ac:dyDescent="0.3">
      <c r="A1060">
        <v>52950</v>
      </c>
      <c r="B1060" t="s">
        <v>23555</v>
      </c>
      <c r="C1060" t="s">
        <v>23556</v>
      </c>
      <c r="D1060" t="s">
        <v>23557</v>
      </c>
      <c r="E1060" t="s">
        <v>23558</v>
      </c>
      <c r="F1060" t="s">
        <v>23559</v>
      </c>
      <c r="G1060" t="s">
        <v>23560</v>
      </c>
      <c r="H1060" t="s">
        <v>23561</v>
      </c>
      <c r="I1060" t="s">
        <v>23562</v>
      </c>
      <c r="J1060" t="s">
        <v>23563</v>
      </c>
      <c r="K1060" t="s">
        <v>23564</v>
      </c>
      <c r="L1060" t="s">
        <v>23565</v>
      </c>
      <c r="M1060" t="s">
        <v>23566</v>
      </c>
      <c r="N1060" t="s">
        <v>23567</v>
      </c>
      <c r="O1060" t="s">
        <v>23568</v>
      </c>
      <c r="P1060">
        <f>-658.226328726108 -11.9423420420776 -227.656892434847</f>
        <v>-897.82556320303263</v>
      </c>
      <c r="Q1060" t="s">
        <v>23569</v>
      </c>
      <c r="R1060" t="s">
        <v>23570</v>
      </c>
      <c r="S1060" t="s">
        <v>23571</v>
      </c>
      <c r="T1060" t="s">
        <v>23572</v>
      </c>
      <c r="U1060" t="s">
        <v>23573</v>
      </c>
      <c r="V1060" t="s">
        <v>23574</v>
      </c>
      <c r="W1060" t="s">
        <v>23575</v>
      </c>
      <c r="X1060" t="s">
        <v>23576</v>
      </c>
      <c r="Y1060" t="s">
        <v>23577</v>
      </c>
    </row>
    <row r="1061" spans="1:25" x14ac:dyDescent="0.3">
      <c r="A1061">
        <v>53000</v>
      </c>
      <c r="B1061" t="s">
        <v>23578</v>
      </c>
      <c r="C1061" t="s">
        <v>23579</v>
      </c>
      <c r="D1061" t="s">
        <v>23580</v>
      </c>
      <c r="E1061" t="s">
        <v>23581</v>
      </c>
      <c r="F1061" t="s">
        <v>23582</v>
      </c>
      <c r="G1061" t="s">
        <v>23583</v>
      </c>
      <c r="H1061" t="s">
        <v>23584</v>
      </c>
      <c r="I1061" t="s">
        <v>23585</v>
      </c>
      <c r="J1061" t="s">
        <v>23586</v>
      </c>
      <c r="K1061" t="s">
        <v>23587</v>
      </c>
      <c r="L1061" t="s">
        <v>23588</v>
      </c>
      <c r="M1061" t="s">
        <v>23589</v>
      </c>
      <c r="N1061" t="s">
        <v>23590</v>
      </c>
      <c r="O1061" t="s">
        <v>23591</v>
      </c>
      <c r="P1061">
        <f>-658.872195990412 -11.6628804586715 -227.643590128947</f>
        <v>-898.17866657803052</v>
      </c>
      <c r="Q1061" t="s">
        <v>23592</v>
      </c>
      <c r="R1061" t="s">
        <v>23593</v>
      </c>
      <c r="S1061" t="s">
        <v>23594</v>
      </c>
      <c r="T1061" t="s">
        <v>23595</v>
      </c>
      <c r="U1061" t="s">
        <v>23596</v>
      </c>
      <c r="V1061" t="s">
        <v>23597</v>
      </c>
      <c r="W1061" t="s">
        <v>23598</v>
      </c>
      <c r="X1061" t="s">
        <v>23599</v>
      </c>
      <c r="Y1061" t="s">
        <v>23600</v>
      </c>
    </row>
    <row r="1062" spans="1:25" x14ac:dyDescent="0.3">
      <c r="A1062">
        <v>53050</v>
      </c>
      <c r="B1062" t="s">
        <v>23601</v>
      </c>
      <c r="C1062" t="s">
        <v>23602</v>
      </c>
      <c r="D1062" t="s">
        <v>23603</v>
      </c>
      <c r="E1062" t="s">
        <v>23604</v>
      </c>
      <c r="F1062" t="s">
        <v>23605</v>
      </c>
      <c r="G1062" t="s">
        <v>23606</v>
      </c>
      <c r="H1062" t="s">
        <v>23607</v>
      </c>
      <c r="I1062" t="s">
        <v>23608</v>
      </c>
      <c r="J1062" t="s">
        <v>23609</v>
      </c>
      <c r="K1062" t="s">
        <v>23610</v>
      </c>
      <c r="L1062" t="s">
        <v>23611</v>
      </c>
      <c r="M1062" t="s">
        <v>23612</v>
      </c>
      <c r="N1062" t="s">
        <v>23613</v>
      </c>
      <c r="O1062" t="s">
        <v>23614</v>
      </c>
      <c r="P1062">
        <f>-659.730897503201 -10.5585203576743 -227.529482162484</f>
        <v>-897.81890002335933</v>
      </c>
      <c r="Q1062" t="s">
        <v>23615</v>
      </c>
      <c r="R1062" t="s">
        <v>23616</v>
      </c>
      <c r="S1062" t="s">
        <v>23617</v>
      </c>
      <c r="T1062" t="s">
        <v>23618</v>
      </c>
      <c r="U1062" t="s">
        <v>23619</v>
      </c>
      <c r="V1062" t="s">
        <v>23620</v>
      </c>
      <c r="W1062" t="s">
        <v>23621</v>
      </c>
      <c r="X1062" t="s">
        <v>23622</v>
      </c>
      <c r="Y1062" t="s">
        <v>23623</v>
      </c>
    </row>
    <row r="1063" spans="1:25" x14ac:dyDescent="0.3">
      <c r="A1063">
        <v>53100</v>
      </c>
      <c r="B1063" t="s">
        <v>23624</v>
      </c>
      <c r="C1063" t="s">
        <v>23625</v>
      </c>
      <c r="D1063" t="s">
        <v>23626</v>
      </c>
      <c r="E1063" t="s">
        <v>23627</v>
      </c>
      <c r="F1063" t="s">
        <v>23628</v>
      </c>
      <c r="G1063" t="s">
        <v>23629</v>
      </c>
      <c r="H1063" t="s">
        <v>23630</v>
      </c>
      <c r="I1063" t="s">
        <v>23631</v>
      </c>
      <c r="J1063" t="s">
        <v>23632</v>
      </c>
      <c r="K1063" t="s">
        <v>23633</v>
      </c>
      <c r="L1063" t="s">
        <v>23634</v>
      </c>
      <c r="M1063" t="s">
        <v>23635</v>
      </c>
      <c r="N1063" t="s">
        <v>23636</v>
      </c>
      <c r="O1063" t="s">
        <v>23637</v>
      </c>
      <c r="P1063">
        <f>-659.949200607684 -9.79503314230419 -227.203272519201</f>
        <v>-896.94750626918926</v>
      </c>
      <c r="Q1063" t="s">
        <v>23638</v>
      </c>
      <c r="R1063" t="s">
        <v>23639</v>
      </c>
      <c r="S1063" t="s">
        <v>23640</v>
      </c>
      <c r="T1063" t="s">
        <v>23641</v>
      </c>
      <c r="U1063" t="s">
        <v>23642</v>
      </c>
      <c r="V1063" t="s">
        <v>23643</v>
      </c>
      <c r="W1063" t="s">
        <v>23644</v>
      </c>
      <c r="X1063" t="s">
        <v>23645</v>
      </c>
      <c r="Y1063" t="s">
        <v>23646</v>
      </c>
    </row>
    <row r="1064" spans="1:25" x14ac:dyDescent="0.3">
      <c r="A1064">
        <v>53150</v>
      </c>
      <c r="B1064" t="s">
        <v>23647</v>
      </c>
      <c r="C1064" t="s">
        <v>23648</v>
      </c>
      <c r="D1064" t="s">
        <v>23649</v>
      </c>
      <c r="E1064" t="s">
        <v>23650</v>
      </c>
      <c r="F1064" t="s">
        <v>23651</v>
      </c>
      <c r="G1064" t="s">
        <v>23652</v>
      </c>
      <c r="H1064" t="s">
        <v>23653</v>
      </c>
      <c r="I1064" t="s">
        <v>23654</v>
      </c>
      <c r="J1064" t="s">
        <v>23655</v>
      </c>
      <c r="K1064" t="s">
        <v>23656</v>
      </c>
      <c r="L1064" t="s">
        <v>23657</v>
      </c>
      <c r="M1064" t="s">
        <v>23658</v>
      </c>
      <c r="N1064" t="s">
        <v>23659</v>
      </c>
      <c r="O1064" t="s">
        <v>23660</v>
      </c>
      <c r="P1064">
        <f>-660.166522598514 -9.83963961657673 -226.967821576914</f>
        <v>-896.97398379200467</v>
      </c>
      <c r="Q1064" t="s">
        <v>23661</v>
      </c>
      <c r="R1064" t="s">
        <v>23662</v>
      </c>
      <c r="S1064" t="s">
        <v>23663</v>
      </c>
      <c r="T1064" t="s">
        <v>23664</v>
      </c>
      <c r="U1064" t="s">
        <v>23665</v>
      </c>
      <c r="V1064" t="s">
        <v>23666</v>
      </c>
      <c r="W1064" t="s">
        <v>23667</v>
      </c>
      <c r="X1064" t="s">
        <v>23668</v>
      </c>
      <c r="Y1064" t="s">
        <v>23669</v>
      </c>
    </row>
    <row r="1065" spans="1:25" x14ac:dyDescent="0.3">
      <c r="A1065">
        <v>53200</v>
      </c>
      <c r="B1065" t="s">
        <v>23670</v>
      </c>
      <c r="C1065" t="s">
        <v>23671</v>
      </c>
      <c r="D1065" t="s">
        <v>23672</v>
      </c>
      <c r="E1065" t="s">
        <v>23673</v>
      </c>
      <c r="F1065" t="s">
        <v>23674</v>
      </c>
      <c r="G1065" t="s">
        <v>23675</v>
      </c>
      <c r="H1065" t="s">
        <v>23676</v>
      </c>
      <c r="I1065" t="s">
        <v>23677</v>
      </c>
      <c r="J1065" t="s">
        <v>23678</v>
      </c>
      <c r="K1065" t="s">
        <v>23679</v>
      </c>
      <c r="L1065" t="s">
        <v>23680</v>
      </c>
      <c r="M1065" t="s">
        <v>23681</v>
      </c>
      <c r="N1065" t="s">
        <v>23682</v>
      </c>
      <c r="O1065" t="s">
        <v>23683</v>
      </c>
      <c r="P1065">
        <f>-660.482211966556 -9.95401508529244 -226.796751299113</f>
        <v>-897.23297835096139</v>
      </c>
      <c r="Q1065" t="s">
        <v>23684</v>
      </c>
      <c r="R1065" t="s">
        <v>23685</v>
      </c>
      <c r="S1065" t="s">
        <v>23686</v>
      </c>
      <c r="T1065" t="s">
        <v>23687</v>
      </c>
      <c r="U1065" t="s">
        <v>23688</v>
      </c>
      <c r="V1065" t="s">
        <v>23689</v>
      </c>
      <c r="W1065" t="s">
        <v>23690</v>
      </c>
      <c r="X1065" t="s">
        <v>23691</v>
      </c>
      <c r="Y1065" t="s">
        <v>23692</v>
      </c>
    </row>
    <row r="1066" spans="1:25" x14ac:dyDescent="0.3">
      <c r="A1066">
        <v>53250</v>
      </c>
      <c r="B1066" t="s">
        <v>23693</v>
      </c>
      <c r="C1066" t="s">
        <v>23694</v>
      </c>
      <c r="D1066" t="s">
        <v>23695</v>
      </c>
      <c r="E1066" t="s">
        <v>23696</v>
      </c>
      <c r="F1066" t="s">
        <v>23697</v>
      </c>
      <c r="G1066" t="s">
        <v>23698</v>
      </c>
      <c r="H1066" t="s">
        <v>23699</v>
      </c>
      <c r="I1066" t="s">
        <v>23700</v>
      </c>
      <c r="J1066" t="s">
        <v>23701</v>
      </c>
      <c r="K1066" t="s">
        <v>23702</v>
      </c>
      <c r="L1066" t="s">
        <v>23703</v>
      </c>
      <c r="M1066" t="s">
        <v>23704</v>
      </c>
      <c r="N1066" t="s">
        <v>23705</v>
      </c>
      <c r="O1066" t="s">
        <v>23706</v>
      </c>
      <c r="P1066">
        <f>-661.353217012923 -9.95795644060695 -226.468586704086</f>
        <v>-897.7797601576159</v>
      </c>
      <c r="Q1066" t="s">
        <v>23707</v>
      </c>
      <c r="R1066" t="s">
        <v>23708</v>
      </c>
      <c r="S1066" t="s">
        <v>23709</v>
      </c>
      <c r="T1066" t="s">
        <v>23710</v>
      </c>
      <c r="U1066" t="s">
        <v>23711</v>
      </c>
      <c r="V1066" t="s">
        <v>23712</v>
      </c>
      <c r="W1066" t="s">
        <v>23713</v>
      </c>
      <c r="X1066" t="s">
        <v>23714</v>
      </c>
      <c r="Y1066" t="s">
        <v>23715</v>
      </c>
    </row>
    <row r="1067" spans="1:25" x14ac:dyDescent="0.3">
      <c r="A1067">
        <v>53300</v>
      </c>
      <c r="B1067" t="s">
        <v>23716</v>
      </c>
      <c r="C1067" t="s">
        <v>23717</v>
      </c>
      <c r="D1067" t="s">
        <v>23718</v>
      </c>
      <c r="E1067" t="s">
        <v>23719</v>
      </c>
      <c r="F1067" t="s">
        <v>23720</v>
      </c>
      <c r="G1067" t="s">
        <v>23721</v>
      </c>
      <c r="H1067" t="s">
        <v>23722</v>
      </c>
      <c r="I1067" t="s">
        <v>23723</v>
      </c>
      <c r="J1067" t="s">
        <v>23724</v>
      </c>
      <c r="K1067" t="s">
        <v>23725</v>
      </c>
      <c r="L1067" t="s">
        <v>23726</v>
      </c>
      <c r="M1067" t="s">
        <v>23727</v>
      </c>
      <c r="N1067" t="s">
        <v>23728</v>
      </c>
      <c r="O1067" t="s">
        <v>23729</v>
      </c>
      <c r="P1067">
        <f>-661.665226613276 -9.99123870164271 -226.277143337295</f>
        <v>-897.93360865221371</v>
      </c>
      <c r="Q1067" t="s">
        <v>23730</v>
      </c>
      <c r="R1067" t="s">
        <v>23731</v>
      </c>
      <c r="S1067" t="s">
        <v>23732</v>
      </c>
      <c r="T1067" t="s">
        <v>23733</v>
      </c>
      <c r="U1067" t="s">
        <v>23734</v>
      </c>
      <c r="V1067" t="s">
        <v>23735</v>
      </c>
      <c r="W1067" t="s">
        <v>23736</v>
      </c>
      <c r="X1067" t="s">
        <v>23737</v>
      </c>
      <c r="Y1067" t="s">
        <v>23738</v>
      </c>
    </row>
    <row r="1068" spans="1:25" x14ac:dyDescent="0.3">
      <c r="A1068">
        <v>53350</v>
      </c>
      <c r="B1068" t="s">
        <v>23739</v>
      </c>
      <c r="C1068" t="s">
        <v>23740</v>
      </c>
      <c r="D1068" t="s">
        <v>23741</v>
      </c>
      <c r="E1068" t="s">
        <v>23742</v>
      </c>
      <c r="F1068" t="s">
        <v>23743</v>
      </c>
      <c r="G1068" t="s">
        <v>23744</v>
      </c>
      <c r="H1068" t="s">
        <v>23745</v>
      </c>
      <c r="I1068" t="s">
        <v>23746</v>
      </c>
      <c r="J1068" t="s">
        <v>23747</v>
      </c>
      <c r="K1068" t="s">
        <v>23748</v>
      </c>
      <c r="L1068" t="s">
        <v>23749</v>
      </c>
      <c r="M1068" t="s">
        <v>23750</v>
      </c>
      <c r="N1068" t="s">
        <v>23751</v>
      </c>
      <c r="O1068" t="s">
        <v>23752</v>
      </c>
      <c r="P1068">
        <f>-661.994338447717 -9.61625767520331 -225.860358977028</f>
        <v>-897.47095509994836</v>
      </c>
      <c r="Q1068" t="s">
        <v>23753</v>
      </c>
      <c r="R1068" t="s">
        <v>23754</v>
      </c>
      <c r="S1068" t="s">
        <v>23755</v>
      </c>
      <c r="T1068" t="s">
        <v>23756</v>
      </c>
      <c r="U1068" t="s">
        <v>23757</v>
      </c>
      <c r="V1068" t="s">
        <v>23758</v>
      </c>
      <c r="W1068" t="s">
        <v>23759</v>
      </c>
      <c r="X1068" t="s">
        <v>23760</v>
      </c>
      <c r="Y1068" t="s">
        <v>23761</v>
      </c>
    </row>
    <row r="1069" spans="1:25" x14ac:dyDescent="0.3">
      <c r="A1069">
        <v>53400</v>
      </c>
      <c r="B1069" t="s">
        <v>23762</v>
      </c>
      <c r="C1069" t="s">
        <v>23763</v>
      </c>
      <c r="D1069" t="s">
        <v>23764</v>
      </c>
      <c r="E1069" t="s">
        <v>23765</v>
      </c>
      <c r="F1069" t="s">
        <v>23766</v>
      </c>
      <c r="G1069" t="s">
        <v>23767</v>
      </c>
      <c r="H1069" t="s">
        <v>23768</v>
      </c>
      <c r="I1069" t="s">
        <v>23769</v>
      </c>
      <c r="J1069" t="s">
        <v>23770</v>
      </c>
      <c r="K1069" t="s">
        <v>23771</v>
      </c>
      <c r="L1069" t="s">
        <v>23772</v>
      </c>
      <c r="M1069" t="s">
        <v>23773</v>
      </c>
      <c r="N1069" t="s">
        <v>23774</v>
      </c>
      <c r="O1069" t="s">
        <v>23775</v>
      </c>
      <c r="P1069">
        <f>-661.855671172902 -9.27119428087303 -225.558278542516</f>
        <v>-896.68514399629112</v>
      </c>
      <c r="Q1069" t="s">
        <v>23776</v>
      </c>
      <c r="R1069" t="s">
        <v>23777</v>
      </c>
      <c r="S1069" t="s">
        <v>23778</v>
      </c>
      <c r="T1069" t="s">
        <v>23779</v>
      </c>
      <c r="U1069" t="s">
        <v>23780</v>
      </c>
      <c r="V1069" t="s">
        <v>23781</v>
      </c>
      <c r="W1069" t="s">
        <v>23782</v>
      </c>
      <c r="X1069" t="s">
        <v>23783</v>
      </c>
      <c r="Y1069" t="s">
        <v>23784</v>
      </c>
    </row>
    <row r="1070" spans="1:25" x14ac:dyDescent="0.3">
      <c r="A1070">
        <v>53450</v>
      </c>
      <c r="B1070" t="s">
        <v>23785</v>
      </c>
      <c r="C1070" t="s">
        <v>23786</v>
      </c>
      <c r="D1070" t="s">
        <v>23787</v>
      </c>
      <c r="E1070" t="s">
        <v>23788</v>
      </c>
      <c r="F1070" t="s">
        <v>23789</v>
      </c>
      <c r="G1070" t="s">
        <v>23790</v>
      </c>
      <c r="H1070" t="s">
        <v>23791</v>
      </c>
      <c r="I1070" t="s">
        <v>23792</v>
      </c>
      <c r="J1070" t="s">
        <v>23793</v>
      </c>
      <c r="K1070" t="s">
        <v>23794</v>
      </c>
      <c r="L1070" t="s">
        <v>23795</v>
      </c>
      <c r="M1070" t="s">
        <v>23796</v>
      </c>
      <c r="N1070" t="s">
        <v>23797</v>
      </c>
      <c r="O1070" t="s">
        <v>23798</v>
      </c>
      <c r="P1070">
        <f>-661.606708733957 -9.44809981746084 -225.403701564977</f>
        <v>-896.4585101163949</v>
      </c>
      <c r="Q1070" t="s">
        <v>23799</v>
      </c>
      <c r="R1070" t="s">
        <v>23800</v>
      </c>
      <c r="S1070" t="s">
        <v>23801</v>
      </c>
      <c r="T1070" t="s">
        <v>23802</v>
      </c>
      <c r="U1070" t="s">
        <v>23803</v>
      </c>
      <c r="V1070" t="s">
        <v>23804</v>
      </c>
      <c r="W1070" t="s">
        <v>23805</v>
      </c>
      <c r="X1070" t="s">
        <v>23806</v>
      </c>
      <c r="Y1070" t="s">
        <v>23807</v>
      </c>
    </row>
    <row r="1071" spans="1:25" x14ac:dyDescent="0.3">
      <c r="A1071">
        <v>53500</v>
      </c>
      <c r="B1071" t="s">
        <v>23808</v>
      </c>
      <c r="C1071" t="s">
        <v>23809</v>
      </c>
      <c r="D1071" t="s">
        <v>23810</v>
      </c>
      <c r="E1071" t="s">
        <v>23811</v>
      </c>
      <c r="F1071" t="s">
        <v>23812</v>
      </c>
      <c r="G1071" t="s">
        <v>23813</v>
      </c>
      <c r="H1071" t="s">
        <v>23814</v>
      </c>
      <c r="I1071" t="s">
        <v>23815</v>
      </c>
      <c r="J1071" t="s">
        <v>23816</v>
      </c>
      <c r="K1071" t="s">
        <v>23817</v>
      </c>
      <c r="L1071" t="s">
        <v>23818</v>
      </c>
      <c r="M1071" t="s">
        <v>23819</v>
      </c>
      <c r="N1071" t="s">
        <v>23820</v>
      </c>
      <c r="O1071" t="s">
        <v>23821</v>
      </c>
      <c r="P1071">
        <f>-661.501023244668 -9.68197674105841 -225.229165229925</f>
        <v>-896.41216521565138</v>
      </c>
      <c r="Q1071" t="s">
        <v>23822</v>
      </c>
      <c r="R1071" t="s">
        <v>23823</v>
      </c>
      <c r="S1071" t="s">
        <v>23824</v>
      </c>
      <c r="T1071" t="s">
        <v>23825</v>
      </c>
      <c r="U1071" t="s">
        <v>23826</v>
      </c>
      <c r="V1071" t="s">
        <v>23827</v>
      </c>
      <c r="W1071" t="s">
        <v>23828</v>
      </c>
      <c r="X1071" t="s">
        <v>23829</v>
      </c>
      <c r="Y1071" t="s">
        <v>23830</v>
      </c>
    </row>
    <row r="1072" spans="1:25" x14ac:dyDescent="0.3">
      <c r="A1072">
        <v>53550</v>
      </c>
      <c r="B1072" t="s">
        <v>23831</v>
      </c>
      <c r="C1072" t="s">
        <v>23832</v>
      </c>
      <c r="D1072" t="s">
        <v>23833</v>
      </c>
      <c r="E1072" t="s">
        <v>23834</v>
      </c>
      <c r="F1072" t="s">
        <v>23835</v>
      </c>
      <c r="G1072" t="s">
        <v>23836</v>
      </c>
      <c r="H1072" t="s">
        <v>23837</v>
      </c>
      <c r="I1072" t="s">
        <v>23838</v>
      </c>
      <c r="J1072" t="s">
        <v>23839</v>
      </c>
      <c r="K1072" t="s">
        <v>23840</v>
      </c>
      <c r="L1072" t="s">
        <v>23841</v>
      </c>
      <c r="M1072" t="s">
        <v>23842</v>
      </c>
      <c r="N1072" t="s">
        <v>23843</v>
      </c>
      <c r="O1072" t="s">
        <v>23844</v>
      </c>
      <c r="P1072">
        <f>-661.370988173049 -10.081251750609 -224.918386715472</f>
        <v>-896.37062663913002</v>
      </c>
      <c r="Q1072" t="s">
        <v>23845</v>
      </c>
      <c r="R1072" t="s">
        <v>23846</v>
      </c>
      <c r="S1072" t="s">
        <v>23847</v>
      </c>
      <c r="T1072" t="s">
        <v>23848</v>
      </c>
      <c r="U1072" t="s">
        <v>23849</v>
      </c>
      <c r="V1072" t="s">
        <v>23850</v>
      </c>
      <c r="W1072" t="s">
        <v>23851</v>
      </c>
      <c r="X1072" t="s">
        <v>23852</v>
      </c>
      <c r="Y1072" t="s">
        <v>23853</v>
      </c>
    </row>
    <row r="1073" spans="1:25" x14ac:dyDescent="0.3">
      <c r="A1073">
        <v>53600</v>
      </c>
      <c r="B1073" t="s">
        <v>23854</v>
      </c>
      <c r="C1073" t="s">
        <v>23855</v>
      </c>
      <c r="D1073" t="s">
        <v>23856</v>
      </c>
      <c r="E1073" t="s">
        <v>23857</v>
      </c>
      <c r="F1073" t="s">
        <v>23858</v>
      </c>
      <c r="G1073" t="s">
        <v>23859</v>
      </c>
      <c r="H1073" t="s">
        <v>23860</v>
      </c>
      <c r="I1073" t="s">
        <v>23861</v>
      </c>
      <c r="J1073" t="s">
        <v>23862</v>
      </c>
      <c r="K1073" t="s">
        <v>23863</v>
      </c>
      <c r="L1073" t="s">
        <v>23864</v>
      </c>
      <c r="M1073" t="s">
        <v>23865</v>
      </c>
      <c r="N1073" t="s">
        <v>23866</v>
      </c>
      <c r="O1073" t="s">
        <v>23867</v>
      </c>
      <c r="P1073">
        <f>-661.366359374289 -10.0386231823554 -224.790199267228</f>
        <v>-896.19518182387242</v>
      </c>
      <c r="Q1073" t="s">
        <v>23868</v>
      </c>
      <c r="R1073" t="s">
        <v>23869</v>
      </c>
      <c r="S1073" t="s">
        <v>23870</v>
      </c>
      <c r="T1073" t="s">
        <v>23871</v>
      </c>
      <c r="U1073" t="s">
        <v>23872</v>
      </c>
      <c r="V1073" t="s">
        <v>23873</v>
      </c>
      <c r="W1073" t="s">
        <v>23874</v>
      </c>
      <c r="X1073" t="s">
        <v>23875</v>
      </c>
      <c r="Y1073" t="s">
        <v>23876</v>
      </c>
    </row>
    <row r="1074" spans="1:25" x14ac:dyDescent="0.3">
      <c r="A1074">
        <v>53650</v>
      </c>
      <c r="B1074" t="s">
        <v>23877</v>
      </c>
      <c r="C1074" t="s">
        <v>23878</v>
      </c>
      <c r="D1074" t="s">
        <v>23879</v>
      </c>
      <c r="E1074" t="s">
        <v>23880</v>
      </c>
      <c r="F1074" t="s">
        <v>23881</v>
      </c>
      <c r="G1074" t="s">
        <v>23882</v>
      </c>
      <c r="H1074" t="s">
        <v>23883</v>
      </c>
      <c r="I1074" t="s">
        <v>23884</v>
      </c>
      <c r="J1074" t="s">
        <v>23885</v>
      </c>
      <c r="K1074" t="s">
        <v>23886</v>
      </c>
      <c r="L1074" t="s">
        <v>23887</v>
      </c>
      <c r="M1074" t="s">
        <v>23888</v>
      </c>
      <c r="N1074" t="s">
        <v>23889</v>
      </c>
      <c r="O1074" t="s">
        <v>23890</v>
      </c>
      <c r="P1074">
        <f>-661.235479555288 -10.0328153443118 -224.438267511632</f>
        <v>-895.70656241123174</v>
      </c>
      <c r="Q1074" t="s">
        <v>23891</v>
      </c>
      <c r="R1074" t="s">
        <v>23892</v>
      </c>
      <c r="S1074" t="s">
        <v>23893</v>
      </c>
      <c r="T1074" t="s">
        <v>23894</v>
      </c>
      <c r="U1074" t="s">
        <v>23895</v>
      </c>
      <c r="V1074" t="s">
        <v>23896</v>
      </c>
      <c r="W1074" t="s">
        <v>23897</v>
      </c>
      <c r="X1074" t="s">
        <v>23898</v>
      </c>
      <c r="Y1074" t="s">
        <v>23899</v>
      </c>
    </row>
    <row r="1075" spans="1:25" x14ac:dyDescent="0.3">
      <c r="A1075">
        <v>53700</v>
      </c>
      <c r="B1075" t="s">
        <v>23900</v>
      </c>
      <c r="C1075" t="s">
        <v>23901</v>
      </c>
      <c r="D1075" t="s">
        <v>23902</v>
      </c>
      <c r="E1075" t="s">
        <v>23903</v>
      </c>
      <c r="F1075" t="s">
        <v>23904</v>
      </c>
      <c r="G1075" t="s">
        <v>23905</v>
      </c>
      <c r="H1075" t="s">
        <v>23906</v>
      </c>
      <c r="I1075" t="s">
        <v>23907</v>
      </c>
      <c r="J1075" t="s">
        <v>23908</v>
      </c>
      <c r="K1075" t="s">
        <v>23909</v>
      </c>
      <c r="L1075" t="s">
        <v>23910</v>
      </c>
      <c r="M1075" t="s">
        <v>23911</v>
      </c>
      <c r="N1075" t="s">
        <v>23912</v>
      </c>
      <c r="O1075" t="s">
        <v>23913</v>
      </c>
      <c r="P1075">
        <f>-661.193016678151 -10.2642643463169 -224.254616966706</f>
        <v>-895.71189799117383</v>
      </c>
      <c r="Q1075" t="s">
        <v>23914</v>
      </c>
      <c r="R1075" t="s">
        <v>23915</v>
      </c>
      <c r="S1075" t="s">
        <v>23916</v>
      </c>
      <c r="T1075" t="s">
        <v>23917</v>
      </c>
      <c r="U1075" t="s">
        <v>23918</v>
      </c>
      <c r="V1075" t="s">
        <v>23919</v>
      </c>
      <c r="W1075" t="s">
        <v>23920</v>
      </c>
      <c r="X1075" t="s">
        <v>23921</v>
      </c>
      <c r="Y1075" t="s">
        <v>23922</v>
      </c>
    </row>
    <row r="1076" spans="1:25" x14ac:dyDescent="0.3">
      <c r="A1076">
        <v>53750</v>
      </c>
      <c r="B1076" t="s">
        <v>23923</v>
      </c>
      <c r="C1076" t="s">
        <v>23924</v>
      </c>
      <c r="D1076" t="s">
        <v>23925</v>
      </c>
      <c r="E1076" t="s">
        <v>23926</v>
      </c>
      <c r="F1076" t="s">
        <v>23927</v>
      </c>
      <c r="G1076" t="s">
        <v>23928</v>
      </c>
      <c r="H1076" t="s">
        <v>23929</v>
      </c>
      <c r="I1076" t="s">
        <v>23930</v>
      </c>
      <c r="J1076" t="s">
        <v>23931</v>
      </c>
      <c r="K1076" t="s">
        <v>23932</v>
      </c>
      <c r="L1076" t="s">
        <v>23933</v>
      </c>
      <c r="M1076" t="s">
        <v>23934</v>
      </c>
      <c r="N1076" t="s">
        <v>23935</v>
      </c>
      <c r="O1076" t="s">
        <v>23936</v>
      </c>
      <c r="P1076">
        <f>-661.217428799994 -10.4947728456621 -223.948304161791</f>
        <v>-895.66050580744695</v>
      </c>
      <c r="Q1076" t="s">
        <v>23937</v>
      </c>
      <c r="R1076" t="s">
        <v>23938</v>
      </c>
      <c r="S1076" t="s">
        <v>23939</v>
      </c>
      <c r="T1076" t="s">
        <v>23940</v>
      </c>
      <c r="U1076" t="s">
        <v>23941</v>
      </c>
      <c r="V1076" t="s">
        <v>23942</v>
      </c>
      <c r="W1076" t="s">
        <v>23943</v>
      </c>
      <c r="X1076" t="s">
        <v>23944</v>
      </c>
      <c r="Y1076" t="s">
        <v>23945</v>
      </c>
    </row>
    <row r="1077" spans="1:25" x14ac:dyDescent="0.3">
      <c r="A1077">
        <v>53800</v>
      </c>
      <c r="B1077" t="s">
        <v>23946</v>
      </c>
      <c r="C1077" t="s">
        <v>23947</v>
      </c>
      <c r="D1077" t="s">
        <v>23948</v>
      </c>
      <c r="E1077" t="s">
        <v>23949</v>
      </c>
      <c r="F1077" t="s">
        <v>23950</v>
      </c>
      <c r="G1077" t="s">
        <v>23951</v>
      </c>
      <c r="H1077" t="s">
        <v>23952</v>
      </c>
      <c r="I1077" t="s">
        <v>23953</v>
      </c>
      <c r="J1077" t="s">
        <v>23954</v>
      </c>
      <c r="K1077" t="s">
        <v>23955</v>
      </c>
      <c r="L1077" t="s">
        <v>23956</v>
      </c>
      <c r="M1077" t="s">
        <v>23957</v>
      </c>
      <c r="N1077" t="s">
        <v>23958</v>
      </c>
      <c r="O1077" t="s">
        <v>23959</v>
      </c>
      <c r="P1077">
        <f>-661.205129849557 -10.456031647323 -223.864152864438</f>
        <v>-895.52531436131801</v>
      </c>
      <c r="Q1077" t="s">
        <v>23960</v>
      </c>
      <c r="R1077" t="s">
        <v>23961</v>
      </c>
      <c r="S1077" t="s">
        <v>23962</v>
      </c>
      <c r="T1077" t="s">
        <v>23963</v>
      </c>
      <c r="U1077" t="s">
        <v>23964</v>
      </c>
      <c r="V1077" t="s">
        <v>23965</v>
      </c>
      <c r="W1077" t="s">
        <v>23966</v>
      </c>
      <c r="X1077" t="s">
        <v>23967</v>
      </c>
      <c r="Y1077" t="s">
        <v>23968</v>
      </c>
    </row>
    <row r="1078" spans="1:25" x14ac:dyDescent="0.3">
      <c r="A1078">
        <v>53850</v>
      </c>
      <c r="B1078" t="s">
        <v>23969</v>
      </c>
      <c r="C1078" t="s">
        <v>23970</v>
      </c>
      <c r="D1078" t="s">
        <v>23971</v>
      </c>
      <c r="E1078" t="s">
        <v>23972</v>
      </c>
      <c r="F1078" t="s">
        <v>23973</v>
      </c>
      <c r="G1078" t="s">
        <v>23974</v>
      </c>
      <c r="H1078" t="s">
        <v>23975</v>
      </c>
      <c r="I1078" t="s">
        <v>23976</v>
      </c>
      <c r="J1078" t="s">
        <v>23977</v>
      </c>
      <c r="K1078" t="s">
        <v>23978</v>
      </c>
      <c r="L1078" t="s">
        <v>23979</v>
      </c>
      <c r="M1078" t="s">
        <v>23980</v>
      </c>
      <c r="N1078" t="s">
        <v>23981</v>
      </c>
      <c r="O1078" t="s">
        <v>23982</v>
      </c>
      <c r="P1078">
        <f>-661.004836923428 -9.97078435801723 -223.66820307475</f>
        <v>-894.64382435619518</v>
      </c>
      <c r="Q1078" t="s">
        <v>23983</v>
      </c>
      <c r="R1078" t="s">
        <v>23984</v>
      </c>
      <c r="S1078" t="s">
        <v>23985</v>
      </c>
      <c r="T1078" t="s">
        <v>23986</v>
      </c>
      <c r="U1078" t="s">
        <v>23987</v>
      </c>
      <c r="V1078" t="s">
        <v>23988</v>
      </c>
      <c r="W1078" t="s">
        <v>23989</v>
      </c>
      <c r="X1078" t="s">
        <v>23990</v>
      </c>
      <c r="Y1078" t="s">
        <v>23991</v>
      </c>
    </row>
    <row r="1079" spans="1:25" x14ac:dyDescent="0.3">
      <c r="A1079">
        <v>53900</v>
      </c>
      <c r="B1079" t="s">
        <v>23992</v>
      </c>
      <c r="C1079" t="s">
        <v>23993</v>
      </c>
      <c r="D1079" t="s">
        <v>23994</v>
      </c>
      <c r="E1079" t="s">
        <v>23995</v>
      </c>
      <c r="F1079" t="s">
        <v>23996</v>
      </c>
      <c r="G1079" t="s">
        <v>23997</v>
      </c>
      <c r="H1079" t="s">
        <v>23998</v>
      </c>
      <c r="I1079" t="s">
        <v>23999</v>
      </c>
      <c r="J1079" t="s">
        <v>24000</v>
      </c>
      <c r="K1079" t="s">
        <v>24001</v>
      </c>
      <c r="L1079" t="s">
        <v>24002</v>
      </c>
      <c r="M1079" t="s">
        <v>24003</v>
      </c>
      <c r="N1079" t="s">
        <v>24004</v>
      </c>
      <c r="O1079" t="s">
        <v>24005</v>
      </c>
      <c r="P1079">
        <f>-660.868041344335 -9.67367333416337 -223.618779063695</f>
        <v>-894.16049374219335</v>
      </c>
      <c r="Q1079" t="s">
        <v>24006</v>
      </c>
      <c r="R1079" t="s">
        <v>24007</v>
      </c>
      <c r="S1079" t="s">
        <v>24008</v>
      </c>
      <c r="T1079" t="s">
        <v>24009</v>
      </c>
      <c r="U1079" t="s">
        <v>24010</v>
      </c>
      <c r="V1079" t="s">
        <v>24011</v>
      </c>
      <c r="W1079" t="s">
        <v>24012</v>
      </c>
      <c r="X1079" t="s">
        <v>24013</v>
      </c>
      <c r="Y1079" t="s">
        <v>24014</v>
      </c>
    </row>
    <row r="1080" spans="1:25" x14ac:dyDescent="0.3">
      <c r="A1080">
        <v>53950</v>
      </c>
      <c r="B1080" t="s">
        <v>24015</v>
      </c>
      <c r="C1080" t="s">
        <v>24016</v>
      </c>
      <c r="D1080" t="s">
        <v>24017</v>
      </c>
      <c r="E1080" t="s">
        <v>24018</v>
      </c>
      <c r="F1080" t="s">
        <v>24019</v>
      </c>
      <c r="G1080" t="s">
        <v>24020</v>
      </c>
      <c r="H1080" t="s">
        <v>24021</v>
      </c>
      <c r="I1080" t="s">
        <v>24022</v>
      </c>
      <c r="J1080" t="s">
        <v>24023</v>
      </c>
      <c r="K1080" t="s">
        <v>24024</v>
      </c>
      <c r="L1080" t="s">
        <v>24025</v>
      </c>
      <c r="M1080" t="s">
        <v>24026</v>
      </c>
      <c r="N1080" t="s">
        <v>24027</v>
      </c>
      <c r="O1080" t="s">
        <v>24028</v>
      </c>
      <c r="P1080">
        <f>-660.799958385634 -9.38824302319972 -223.742365417997</f>
        <v>-893.93056682683073</v>
      </c>
      <c r="Q1080" t="s">
        <v>24029</v>
      </c>
      <c r="R1080" t="s">
        <v>24030</v>
      </c>
      <c r="S1080" t="s">
        <v>24031</v>
      </c>
      <c r="T1080" t="s">
        <v>24032</v>
      </c>
      <c r="U1080" t="s">
        <v>24033</v>
      </c>
      <c r="V1080" t="s">
        <v>24034</v>
      </c>
      <c r="W1080" t="s">
        <v>24035</v>
      </c>
      <c r="X1080" t="s">
        <v>24036</v>
      </c>
      <c r="Y1080" t="s">
        <v>24037</v>
      </c>
    </row>
    <row r="1081" spans="1:25" x14ac:dyDescent="0.3">
      <c r="A1081">
        <v>54000</v>
      </c>
      <c r="B1081" t="s">
        <v>24038</v>
      </c>
      <c r="C1081" t="s">
        <v>24039</v>
      </c>
      <c r="D1081" t="s">
        <v>24040</v>
      </c>
      <c r="E1081" t="s">
        <v>24041</v>
      </c>
      <c r="F1081" t="s">
        <v>24042</v>
      </c>
      <c r="G1081" t="s">
        <v>24043</v>
      </c>
      <c r="H1081" t="s">
        <v>24044</v>
      </c>
      <c r="I1081" t="s">
        <v>24045</v>
      </c>
      <c r="J1081" t="s">
        <v>24046</v>
      </c>
      <c r="K1081" t="s">
        <v>24047</v>
      </c>
      <c r="L1081" t="s">
        <v>24048</v>
      </c>
      <c r="M1081" t="s">
        <v>24049</v>
      </c>
      <c r="N1081" t="s">
        <v>24050</v>
      </c>
      <c r="O1081" t="s">
        <v>24051</v>
      </c>
      <c r="P1081">
        <f>-660.928437481892 -9.27931325988993 -223.885442110265</f>
        <v>-894.09319285204697</v>
      </c>
      <c r="Q1081" t="s">
        <v>24052</v>
      </c>
      <c r="R1081" t="s">
        <v>24053</v>
      </c>
      <c r="S1081" t="s">
        <v>24054</v>
      </c>
      <c r="T1081" t="s">
        <v>24055</v>
      </c>
      <c r="U1081" t="s">
        <v>24056</v>
      </c>
      <c r="V1081" t="s">
        <v>24057</v>
      </c>
      <c r="W1081" t="s">
        <v>24058</v>
      </c>
      <c r="X1081" t="s">
        <v>24059</v>
      </c>
      <c r="Y1081" t="s">
        <v>24060</v>
      </c>
    </row>
    <row r="1082" spans="1:25" x14ac:dyDescent="0.3">
      <c r="A1082">
        <v>54050</v>
      </c>
      <c r="B1082" t="s">
        <v>24061</v>
      </c>
      <c r="C1082" t="s">
        <v>24062</v>
      </c>
      <c r="D1082" t="s">
        <v>24063</v>
      </c>
      <c r="E1082" t="s">
        <v>24064</v>
      </c>
      <c r="F1082" t="s">
        <v>24065</v>
      </c>
      <c r="G1082" t="s">
        <v>24066</v>
      </c>
      <c r="H1082" t="s">
        <v>24067</v>
      </c>
      <c r="I1082" t="s">
        <v>24068</v>
      </c>
      <c r="J1082" t="s">
        <v>24069</v>
      </c>
      <c r="K1082" t="s">
        <v>24070</v>
      </c>
      <c r="L1082" t="s">
        <v>24071</v>
      </c>
      <c r="M1082" t="s">
        <v>24072</v>
      </c>
      <c r="N1082" t="s">
        <v>24073</v>
      </c>
      <c r="O1082" t="s">
        <v>24074</v>
      </c>
      <c r="P1082">
        <f>-660.908205732835 -8.77651383008561 -224.16819949965</f>
        <v>-893.85291906257055</v>
      </c>
      <c r="Q1082" t="s">
        <v>24075</v>
      </c>
      <c r="R1082" t="s">
        <v>24076</v>
      </c>
      <c r="S1082" t="s">
        <v>24077</v>
      </c>
      <c r="T1082" t="s">
        <v>24078</v>
      </c>
      <c r="U1082" t="s">
        <v>24079</v>
      </c>
      <c r="V1082" t="s">
        <v>24080</v>
      </c>
      <c r="W1082" t="s">
        <v>24081</v>
      </c>
      <c r="X1082" t="s">
        <v>24082</v>
      </c>
      <c r="Y1082" t="s">
        <v>24083</v>
      </c>
    </row>
    <row r="1083" spans="1:25" x14ac:dyDescent="0.3">
      <c r="A1083">
        <v>54100</v>
      </c>
      <c r="B1083" t="s">
        <v>24084</v>
      </c>
      <c r="C1083" t="s">
        <v>24085</v>
      </c>
      <c r="D1083" t="s">
        <v>24086</v>
      </c>
      <c r="E1083" t="s">
        <v>24087</v>
      </c>
      <c r="F1083" t="s">
        <v>24088</v>
      </c>
      <c r="G1083" t="s">
        <v>24089</v>
      </c>
      <c r="H1083" t="s">
        <v>24090</v>
      </c>
      <c r="I1083" t="s">
        <v>24091</v>
      </c>
      <c r="J1083" t="s">
        <v>24092</v>
      </c>
      <c r="K1083" t="s">
        <v>24093</v>
      </c>
      <c r="L1083" t="s">
        <v>24094</v>
      </c>
      <c r="M1083" t="s">
        <v>24095</v>
      </c>
      <c r="N1083" t="s">
        <v>24096</v>
      </c>
      <c r="O1083" t="s">
        <v>24097</v>
      </c>
      <c r="P1083">
        <f>-660.770479230059 -8.65476807597543 -224.262610529</f>
        <v>-893.68785783503438</v>
      </c>
      <c r="Q1083" t="s">
        <v>24098</v>
      </c>
      <c r="R1083" t="s">
        <v>24099</v>
      </c>
      <c r="S1083" t="s">
        <v>24100</v>
      </c>
      <c r="T1083" t="s">
        <v>24101</v>
      </c>
      <c r="U1083" t="s">
        <v>24102</v>
      </c>
      <c r="V1083" t="s">
        <v>24103</v>
      </c>
      <c r="W1083" t="s">
        <v>24104</v>
      </c>
      <c r="X1083" t="s">
        <v>24105</v>
      </c>
      <c r="Y1083" t="s">
        <v>24106</v>
      </c>
    </row>
    <row r="1084" spans="1:25" x14ac:dyDescent="0.3">
      <c r="A1084">
        <v>54150</v>
      </c>
      <c r="B1084" t="s">
        <v>24107</v>
      </c>
      <c r="C1084" t="s">
        <v>24108</v>
      </c>
      <c r="D1084" t="s">
        <v>24109</v>
      </c>
      <c r="E1084" t="s">
        <v>24110</v>
      </c>
      <c r="F1084" t="s">
        <v>24111</v>
      </c>
      <c r="G1084" t="s">
        <v>24112</v>
      </c>
      <c r="H1084" t="s">
        <v>24113</v>
      </c>
      <c r="I1084" t="s">
        <v>24114</v>
      </c>
      <c r="J1084" t="s">
        <v>24115</v>
      </c>
      <c r="K1084" t="s">
        <v>24116</v>
      </c>
      <c r="L1084" t="s">
        <v>24117</v>
      </c>
      <c r="M1084" t="s">
        <v>24118</v>
      </c>
      <c r="N1084" t="s">
        <v>24119</v>
      </c>
      <c r="O1084" t="s">
        <v>24120</v>
      </c>
      <c r="P1084">
        <f>-660.525486220607 -8.62993337729608 -224.330790961381</f>
        <v>-893.48621055928413</v>
      </c>
      <c r="Q1084" t="s">
        <v>24121</v>
      </c>
      <c r="R1084" t="s">
        <v>24122</v>
      </c>
      <c r="S1084" t="s">
        <v>24123</v>
      </c>
      <c r="T1084" t="s">
        <v>24124</v>
      </c>
      <c r="U1084" t="s">
        <v>24125</v>
      </c>
      <c r="V1084" t="s">
        <v>24126</v>
      </c>
      <c r="W1084" t="s">
        <v>24127</v>
      </c>
      <c r="X1084" t="s">
        <v>24128</v>
      </c>
      <c r="Y1084" t="s">
        <v>24129</v>
      </c>
    </row>
    <row r="1085" spans="1:25" x14ac:dyDescent="0.3">
      <c r="A1085">
        <v>54200</v>
      </c>
      <c r="B1085" t="s">
        <v>24130</v>
      </c>
      <c r="C1085" t="s">
        <v>24131</v>
      </c>
      <c r="D1085" t="s">
        <v>24132</v>
      </c>
      <c r="E1085" t="s">
        <v>24133</v>
      </c>
      <c r="F1085" t="s">
        <v>24134</v>
      </c>
      <c r="G1085" t="s">
        <v>24135</v>
      </c>
      <c r="H1085" t="s">
        <v>24136</v>
      </c>
      <c r="I1085" t="s">
        <v>24137</v>
      </c>
      <c r="J1085" t="s">
        <v>24138</v>
      </c>
      <c r="K1085" t="s">
        <v>24139</v>
      </c>
      <c r="L1085" t="s">
        <v>24140</v>
      </c>
      <c r="M1085" t="s">
        <v>24141</v>
      </c>
      <c r="N1085" t="s">
        <v>24142</v>
      </c>
      <c r="O1085" t="s">
        <v>24143</v>
      </c>
      <c r="P1085">
        <f>-660.444215090772 -8.40328131203887 -224.555180141842</f>
        <v>-893.40267654465288</v>
      </c>
      <c r="Q1085" t="s">
        <v>24144</v>
      </c>
      <c r="R1085" t="s">
        <v>24145</v>
      </c>
      <c r="S1085" t="s">
        <v>24146</v>
      </c>
      <c r="T1085" t="s">
        <v>24147</v>
      </c>
      <c r="U1085" t="s">
        <v>24148</v>
      </c>
      <c r="V1085" t="s">
        <v>24149</v>
      </c>
      <c r="W1085" t="s">
        <v>24150</v>
      </c>
      <c r="X1085" t="s">
        <v>24151</v>
      </c>
      <c r="Y1085" t="s">
        <v>24152</v>
      </c>
    </row>
    <row r="1086" spans="1:25" x14ac:dyDescent="0.3">
      <c r="A1086">
        <v>54250</v>
      </c>
      <c r="B1086" t="s">
        <v>24153</v>
      </c>
      <c r="C1086" t="s">
        <v>24154</v>
      </c>
      <c r="D1086" t="s">
        <v>24155</v>
      </c>
      <c r="E1086" t="s">
        <v>24156</v>
      </c>
      <c r="F1086" t="s">
        <v>24157</v>
      </c>
      <c r="G1086" t="s">
        <v>24158</v>
      </c>
      <c r="H1086" t="s">
        <v>24159</v>
      </c>
      <c r="I1086" t="s">
        <v>24160</v>
      </c>
      <c r="J1086" t="s">
        <v>24161</v>
      </c>
      <c r="K1086" t="s">
        <v>24162</v>
      </c>
      <c r="L1086" t="s">
        <v>24163</v>
      </c>
      <c r="M1086" t="s">
        <v>24164</v>
      </c>
      <c r="N1086" t="s">
        <v>24165</v>
      </c>
      <c r="O1086" t="s">
        <v>24166</v>
      </c>
      <c r="P1086">
        <f>-660.273719380035 -8.52336793651216 -224.776299473809</f>
        <v>-893.57338679035615</v>
      </c>
      <c r="Q1086" t="s">
        <v>24167</v>
      </c>
      <c r="R1086" t="s">
        <v>24168</v>
      </c>
      <c r="S1086" t="s">
        <v>24169</v>
      </c>
      <c r="T1086" t="s">
        <v>24170</v>
      </c>
      <c r="U1086" t="s">
        <v>24171</v>
      </c>
      <c r="V1086" t="s">
        <v>24172</v>
      </c>
      <c r="W1086" t="s">
        <v>24173</v>
      </c>
      <c r="X1086" t="s">
        <v>24174</v>
      </c>
      <c r="Y1086" t="s">
        <v>24175</v>
      </c>
    </row>
    <row r="1087" spans="1:25" x14ac:dyDescent="0.3">
      <c r="A1087">
        <v>54300</v>
      </c>
      <c r="B1087" t="s">
        <v>24176</v>
      </c>
      <c r="C1087" t="s">
        <v>24177</v>
      </c>
      <c r="D1087" t="s">
        <v>24178</v>
      </c>
      <c r="E1087" t="s">
        <v>24179</v>
      </c>
      <c r="F1087" t="s">
        <v>24180</v>
      </c>
      <c r="G1087" t="s">
        <v>24181</v>
      </c>
      <c r="H1087" t="s">
        <v>24182</v>
      </c>
      <c r="I1087" t="s">
        <v>24183</v>
      </c>
      <c r="J1087" t="s">
        <v>24184</v>
      </c>
      <c r="K1087" t="s">
        <v>24185</v>
      </c>
      <c r="L1087" t="s">
        <v>24186</v>
      </c>
      <c r="M1087" t="s">
        <v>24187</v>
      </c>
      <c r="N1087" t="s">
        <v>24188</v>
      </c>
      <c r="O1087" t="s">
        <v>24189</v>
      </c>
      <c r="P1087">
        <f>-660.007441238047 -8.84408631378551 -224.969721049682</f>
        <v>-893.82124860151453</v>
      </c>
      <c r="Q1087" t="s">
        <v>24190</v>
      </c>
      <c r="R1087" t="s">
        <v>24191</v>
      </c>
      <c r="S1087" t="s">
        <v>24192</v>
      </c>
      <c r="T1087" t="s">
        <v>24193</v>
      </c>
      <c r="U1087" t="s">
        <v>24194</v>
      </c>
      <c r="V1087" t="s">
        <v>24195</v>
      </c>
      <c r="W1087" t="s">
        <v>24196</v>
      </c>
      <c r="X1087" t="s">
        <v>24197</v>
      </c>
      <c r="Y1087" t="s">
        <v>24198</v>
      </c>
    </row>
    <row r="1088" spans="1:25" x14ac:dyDescent="0.3">
      <c r="A1088">
        <v>54350</v>
      </c>
      <c r="B1088" t="s">
        <v>24199</v>
      </c>
      <c r="C1088" t="s">
        <v>24200</v>
      </c>
      <c r="D1088" t="s">
        <v>24201</v>
      </c>
      <c r="E1088" t="s">
        <v>24202</v>
      </c>
      <c r="F1088" t="s">
        <v>24203</v>
      </c>
      <c r="G1088" t="s">
        <v>24204</v>
      </c>
      <c r="H1088" t="s">
        <v>24205</v>
      </c>
      <c r="I1088" t="s">
        <v>24206</v>
      </c>
      <c r="J1088" t="s">
        <v>24207</v>
      </c>
      <c r="K1088" t="s">
        <v>24208</v>
      </c>
      <c r="L1088" t="s">
        <v>24209</v>
      </c>
      <c r="M1088" t="s">
        <v>24210</v>
      </c>
      <c r="N1088" t="s">
        <v>24211</v>
      </c>
      <c r="O1088" t="s">
        <v>24212</v>
      </c>
      <c r="P1088">
        <f>-659.377804676848 -9.33519708505651 -225.207845238035</f>
        <v>-893.9208469999395</v>
      </c>
      <c r="Q1088" t="s">
        <v>24213</v>
      </c>
      <c r="R1088" t="s">
        <v>24214</v>
      </c>
      <c r="S1088" t="s">
        <v>24215</v>
      </c>
      <c r="T1088" t="s">
        <v>24216</v>
      </c>
      <c r="U1088" t="s">
        <v>24217</v>
      </c>
      <c r="V1088" t="s">
        <v>24218</v>
      </c>
      <c r="W1088" t="s">
        <v>24219</v>
      </c>
      <c r="X1088" t="s">
        <v>24220</v>
      </c>
      <c r="Y1088" t="s">
        <v>24221</v>
      </c>
    </row>
    <row r="1089" spans="1:25" x14ac:dyDescent="0.3">
      <c r="A1089">
        <v>54400</v>
      </c>
      <c r="B1089" t="s">
        <v>24222</v>
      </c>
      <c r="C1089" t="s">
        <v>24223</v>
      </c>
      <c r="D1089" t="s">
        <v>24224</v>
      </c>
      <c r="E1089" t="s">
        <v>24225</v>
      </c>
      <c r="F1089" t="s">
        <v>24226</v>
      </c>
      <c r="G1089" t="s">
        <v>24227</v>
      </c>
      <c r="H1089" t="s">
        <v>24228</v>
      </c>
      <c r="I1089" t="s">
        <v>24229</v>
      </c>
      <c r="J1089" t="s">
        <v>24230</v>
      </c>
      <c r="K1089" t="s">
        <v>24231</v>
      </c>
      <c r="L1089" t="s">
        <v>24232</v>
      </c>
      <c r="M1089" t="s">
        <v>24233</v>
      </c>
      <c r="N1089" t="s">
        <v>24234</v>
      </c>
      <c r="O1089" t="s">
        <v>24235</v>
      </c>
      <c r="P1089">
        <f>-659.154948142466 -9.41137101190679 -225.315061004789</f>
        <v>-893.88138015916172</v>
      </c>
      <c r="Q1089" t="s">
        <v>24236</v>
      </c>
      <c r="R1089" t="s">
        <v>24237</v>
      </c>
      <c r="S1089" t="s">
        <v>24238</v>
      </c>
      <c r="T1089" t="s">
        <v>24239</v>
      </c>
      <c r="U1089" t="s">
        <v>24240</v>
      </c>
      <c r="V1089" t="s">
        <v>24241</v>
      </c>
      <c r="W1089" t="s">
        <v>24242</v>
      </c>
      <c r="X1089" t="s">
        <v>24243</v>
      </c>
      <c r="Y1089" t="s">
        <v>24244</v>
      </c>
    </row>
    <row r="1090" spans="1:25" x14ac:dyDescent="0.3">
      <c r="A1090">
        <v>54450</v>
      </c>
      <c r="B1090" t="s">
        <v>24245</v>
      </c>
      <c r="C1090" t="s">
        <v>24246</v>
      </c>
      <c r="D1090" t="s">
        <v>24247</v>
      </c>
      <c r="E1090" t="s">
        <v>24248</v>
      </c>
      <c r="F1090" t="s">
        <v>24249</v>
      </c>
      <c r="G1090" t="s">
        <v>24250</v>
      </c>
      <c r="H1090" t="s">
        <v>24251</v>
      </c>
      <c r="I1090" t="s">
        <v>24252</v>
      </c>
      <c r="J1090" t="s">
        <v>24253</v>
      </c>
      <c r="K1090" t="s">
        <v>24254</v>
      </c>
      <c r="L1090" t="s">
        <v>24255</v>
      </c>
      <c r="M1090" t="s">
        <v>24256</v>
      </c>
      <c r="N1090" t="s">
        <v>24257</v>
      </c>
      <c r="O1090" t="s">
        <v>24258</v>
      </c>
      <c r="P1090">
        <f>-658.9901996075 -9.393896155221 -225.475192586901</f>
        <v>-893.85928834962203</v>
      </c>
      <c r="Q1090" t="s">
        <v>24259</v>
      </c>
      <c r="R1090" t="s">
        <v>24260</v>
      </c>
      <c r="S1090" t="s">
        <v>24261</v>
      </c>
      <c r="T1090" t="s">
        <v>24262</v>
      </c>
      <c r="U1090" t="s">
        <v>24263</v>
      </c>
      <c r="V1090" t="s">
        <v>24264</v>
      </c>
      <c r="W1090" t="s">
        <v>24265</v>
      </c>
      <c r="X1090" t="s">
        <v>24266</v>
      </c>
      <c r="Y1090" t="s">
        <v>24267</v>
      </c>
    </row>
    <row r="1091" spans="1:25" x14ac:dyDescent="0.3">
      <c r="A1091">
        <v>54500</v>
      </c>
      <c r="B1091" t="s">
        <v>24268</v>
      </c>
      <c r="C1091" t="s">
        <v>24269</v>
      </c>
      <c r="D1091" t="s">
        <v>24270</v>
      </c>
      <c r="E1091" t="s">
        <v>24271</v>
      </c>
      <c r="F1091" t="s">
        <v>24272</v>
      </c>
      <c r="G1091" t="s">
        <v>24273</v>
      </c>
      <c r="H1091" t="s">
        <v>24274</v>
      </c>
      <c r="I1091" t="s">
        <v>24275</v>
      </c>
      <c r="J1091" t="s">
        <v>24276</v>
      </c>
      <c r="K1091" t="s">
        <v>24277</v>
      </c>
      <c r="L1091" t="s">
        <v>24278</v>
      </c>
      <c r="M1091" t="s">
        <v>24279</v>
      </c>
      <c r="N1091" t="s">
        <v>24280</v>
      </c>
      <c r="O1091" t="s">
        <v>24281</v>
      </c>
      <c r="P1091">
        <f>-658.949645190715 -9.49651016202074 -225.506360450455</f>
        <v>-893.95251580319075</v>
      </c>
      <c r="Q1091" t="s">
        <v>24282</v>
      </c>
      <c r="R1091" t="s">
        <v>24283</v>
      </c>
      <c r="S1091" t="s">
        <v>24284</v>
      </c>
      <c r="T1091" t="s">
        <v>24285</v>
      </c>
      <c r="U1091" t="s">
        <v>24286</v>
      </c>
      <c r="V1091" t="s">
        <v>24287</v>
      </c>
      <c r="W1091" t="s">
        <v>24288</v>
      </c>
      <c r="X1091" t="s">
        <v>24289</v>
      </c>
      <c r="Y1091" t="s">
        <v>24290</v>
      </c>
    </row>
    <row r="1092" spans="1:25" x14ac:dyDescent="0.3">
      <c r="A1092">
        <v>54550</v>
      </c>
      <c r="B1092" t="s">
        <v>24291</v>
      </c>
      <c r="C1092" t="s">
        <v>24292</v>
      </c>
      <c r="D1092" t="s">
        <v>24293</v>
      </c>
      <c r="E1092" t="s">
        <v>24294</v>
      </c>
      <c r="F1092" t="s">
        <v>24295</v>
      </c>
      <c r="G1092" t="s">
        <v>24296</v>
      </c>
      <c r="H1092" t="s">
        <v>24297</v>
      </c>
      <c r="I1092" t="s">
        <v>24298</v>
      </c>
      <c r="J1092" t="s">
        <v>24299</v>
      </c>
      <c r="K1092" t="s">
        <v>24300</v>
      </c>
      <c r="L1092" t="s">
        <v>24301</v>
      </c>
      <c r="M1092" t="s">
        <v>24302</v>
      </c>
      <c r="N1092" t="s">
        <v>24303</v>
      </c>
      <c r="O1092" t="s">
        <v>24304</v>
      </c>
      <c r="P1092">
        <f>-658.78300836637 -9.99285458371514 -225.575329885904</f>
        <v>-894.3511928359892</v>
      </c>
      <c r="Q1092" t="s">
        <v>24305</v>
      </c>
      <c r="R1092" t="s">
        <v>24306</v>
      </c>
      <c r="S1092" t="s">
        <v>24307</v>
      </c>
      <c r="T1092" t="s">
        <v>24308</v>
      </c>
      <c r="U1092" t="s">
        <v>24309</v>
      </c>
      <c r="V1092" t="s">
        <v>24310</v>
      </c>
      <c r="W1092" t="s">
        <v>24311</v>
      </c>
      <c r="X1092" t="s">
        <v>24312</v>
      </c>
      <c r="Y1092" t="s">
        <v>24313</v>
      </c>
    </row>
    <row r="1093" spans="1:25" x14ac:dyDescent="0.3">
      <c r="A1093">
        <v>54600</v>
      </c>
      <c r="B1093" t="s">
        <v>24314</v>
      </c>
      <c r="C1093" t="s">
        <v>24315</v>
      </c>
      <c r="D1093" t="s">
        <v>24316</v>
      </c>
      <c r="E1093" t="s">
        <v>24317</v>
      </c>
      <c r="F1093" t="s">
        <v>24318</v>
      </c>
      <c r="G1093" t="s">
        <v>24319</v>
      </c>
      <c r="H1093" t="s">
        <v>24320</v>
      </c>
      <c r="I1093" t="s">
        <v>24321</v>
      </c>
      <c r="J1093" t="s">
        <v>24322</v>
      </c>
      <c r="K1093" t="s">
        <v>24323</v>
      </c>
      <c r="L1093" t="s">
        <v>24324</v>
      </c>
      <c r="M1093" t="s">
        <v>24325</v>
      </c>
      <c r="N1093" t="s">
        <v>24326</v>
      </c>
      <c r="O1093" t="s">
        <v>24327</v>
      </c>
      <c r="P1093">
        <f>-658.321990808643 -10.8157892807812 -225.768183177878</f>
        <v>-894.90596326730224</v>
      </c>
      <c r="Q1093" t="s">
        <v>24328</v>
      </c>
      <c r="R1093" t="s">
        <v>24329</v>
      </c>
      <c r="S1093" t="s">
        <v>24330</v>
      </c>
      <c r="T1093" t="s">
        <v>24331</v>
      </c>
      <c r="U1093" t="s">
        <v>24332</v>
      </c>
      <c r="V1093" t="s">
        <v>24333</v>
      </c>
      <c r="W1093" t="s">
        <v>24334</v>
      </c>
      <c r="X1093" t="s">
        <v>24335</v>
      </c>
      <c r="Y1093" t="s">
        <v>24336</v>
      </c>
    </row>
    <row r="1094" spans="1:25" x14ac:dyDescent="0.3">
      <c r="A1094">
        <v>54650</v>
      </c>
      <c r="B1094" t="s">
        <v>24337</v>
      </c>
      <c r="C1094" t="s">
        <v>24338</v>
      </c>
      <c r="D1094" t="s">
        <v>24339</v>
      </c>
      <c r="E1094" t="s">
        <v>24340</v>
      </c>
      <c r="F1094" t="s">
        <v>24341</v>
      </c>
      <c r="G1094" t="s">
        <v>24342</v>
      </c>
      <c r="H1094" t="s">
        <v>24343</v>
      </c>
      <c r="I1094" t="s">
        <v>24344</v>
      </c>
      <c r="J1094" t="s">
        <v>24345</v>
      </c>
      <c r="K1094" t="s">
        <v>24346</v>
      </c>
      <c r="L1094" t="s">
        <v>24347</v>
      </c>
      <c r="M1094" t="s">
        <v>24348</v>
      </c>
      <c r="N1094" t="s">
        <v>24349</v>
      </c>
      <c r="O1094" t="s">
        <v>24350</v>
      </c>
      <c r="P1094">
        <f>-657.936309687317 -10.8136816565161 -225.894728855753</f>
        <v>-894.64472019958612</v>
      </c>
      <c r="Q1094" t="s">
        <v>24351</v>
      </c>
      <c r="R1094" t="s">
        <v>24352</v>
      </c>
      <c r="S1094" t="s">
        <v>24353</v>
      </c>
      <c r="T1094" t="s">
        <v>24354</v>
      </c>
      <c r="U1094" t="s">
        <v>24355</v>
      </c>
      <c r="V1094" t="s">
        <v>24356</v>
      </c>
      <c r="W1094" t="s">
        <v>24357</v>
      </c>
      <c r="X1094" t="s">
        <v>24358</v>
      </c>
      <c r="Y1094" t="s">
        <v>24359</v>
      </c>
    </row>
    <row r="1095" spans="1:25" x14ac:dyDescent="0.3">
      <c r="A1095">
        <v>54700</v>
      </c>
      <c r="B1095" t="s">
        <v>24360</v>
      </c>
      <c r="C1095" t="s">
        <v>24361</v>
      </c>
      <c r="D1095" t="s">
        <v>24362</v>
      </c>
      <c r="E1095" t="s">
        <v>24363</v>
      </c>
      <c r="F1095" t="s">
        <v>24364</v>
      </c>
      <c r="G1095" t="s">
        <v>24365</v>
      </c>
      <c r="H1095" t="s">
        <v>24366</v>
      </c>
      <c r="I1095" t="s">
        <v>24367</v>
      </c>
      <c r="J1095" t="s">
        <v>24368</v>
      </c>
      <c r="K1095" t="s">
        <v>24369</v>
      </c>
      <c r="L1095" t="s">
        <v>24370</v>
      </c>
      <c r="M1095" t="s">
        <v>24371</v>
      </c>
      <c r="N1095" t="s">
        <v>24372</v>
      </c>
      <c r="O1095" t="s">
        <v>24373</v>
      </c>
      <c r="P1095">
        <f>-657.449245785001 -10.9742086836598 -225.982481944785</f>
        <v>-894.40593641344583</v>
      </c>
      <c r="Q1095" t="s">
        <v>24374</v>
      </c>
      <c r="R1095" t="s">
        <v>24375</v>
      </c>
      <c r="S1095" t="s">
        <v>24376</v>
      </c>
      <c r="T1095" t="s">
        <v>24377</v>
      </c>
      <c r="U1095" t="s">
        <v>24378</v>
      </c>
      <c r="V1095" t="s">
        <v>24379</v>
      </c>
      <c r="W1095" t="s">
        <v>24380</v>
      </c>
      <c r="X1095" t="s">
        <v>24381</v>
      </c>
      <c r="Y1095" t="s">
        <v>24382</v>
      </c>
    </row>
    <row r="1096" spans="1:25" x14ac:dyDescent="0.3">
      <c r="A1096">
        <v>54750</v>
      </c>
      <c r="B1096" t="s">
        <v>24383</v>
      </c>
      <c r="C1096" t="s">
        <v>24384</v>
      </c>
      <c r="D1096" t="s">
        <v>24385</v>
      </c>
      <c r="E1096" t="s">
        <v>24386</v>
      </c>
      <c r="F1096" t="s">
        <v>24387</v>
      </c>
      <c r="G1096" t="s">
        <v>24388</v>
      </c>
      <c r="H1096" t="s">
        <v>24389</v>
      </c>
      <c r="I1096" t="s">
        <v>24390</v>
      </c>
      <c r="J1096" t="s">
        <v>24391</v>
      </c>
      <c r="K1096" t="s">
        <v>24392</v>
      </c>
      <c r="L1096" t="s">
        <v>24393</v>
      </c>
      <c r="M1096" t="s">
        <v>24394</v>
      </c>
      <c r="N1096" t="s">
        <v>24395</v>
      </c>
      <c r="O1096" t="s">
        <v>24396</v>
      </c>
      <c r="P1096">
        <f>-657.003687812812 -11.8409002387821 -226.210625549118</f>
        <v>-895.05521360071202</v>
      </c>
      <c r="Q1096" t="s">
        <v>24397</v>
      </c>
      <c r="R1096" t="s">
        <v>24398</v>
      </c>
      <c r="S1096" t="s">
        <v>24399</v>
      </c>
      <c r="T1096" t="s">
        <v>24400</v>
      </c>
      <c r="U1096" t="s">
        <v>24401</v>
      </c>
      <c r="V1096" t="s">
        <v>24402</v>
      </c>
      <c r="W1096" t="s">
        <v>24403</v>
      </c>
      <c r="X1096" t="s">
        <v>24404</v>
      </c>
      <c r="Y1096" t="s">
        <v>24405</v>
      </c>
    </row>
    <row r="1097" spans="1:25" x14ac:dyDescent="0.3">
      <c r="A1097">
        <v>54800</v>
      </c>
      <c r="B1097" t="s">
        <v>24406</v>
      </c>
      <c r="C1097" t="s">
        <v>24407</v>
      </c>
      <c r="D1097" t="s">
        <v>24408</v>
      </c>
      <c r="E1097" t="s">
        <v>24409</v>
      </c>
      <c r="F1097" t="s">
        <v>24410</v>
      </c>
      <c r="G1097" t="s">
        <v>24411</v>
      </c>
      <c r="H1097" t="s">
        <v>24412</v>
      </c>
      <c r="I1097" t="s">
        <v>24413</v>
      </c>
      <c r="J1097" t="s">
        <v>24414</v>
      </c>
      <c r="K1097" t="s">
        <v>24415</v>
      </c>
      <c r="L1097" t="s">
        <v>24416</v>
      </c>
      <c r="M1097" t="s">
        <v>24417</v>
      </c>
      <c r="N1097" t="s">
        <v>24418</v>
      </c>
      <c r="O1097" t="s">
        <v>24419</v>
      </c>
      <c r="P1097">
        <f>-656.806764659598 -11.9267040103443 -226.265139604452</f>
        <v>-894.99860827439431</v>
      </c>
      <c r="Q1097" t="s">
        <v>24420</v>
      </c>
      <c r="R1097" t="s">
        <v>24421</v>
      </c>
      <c r="S1097" t="s">
        <v>24422</v>
      </c>
      <c r="T1097" t="s">
        <v>24423</v>
      </c>
      <c r="U1097" t="s">
        <v>24424</v>
      </c>
      <c r="V1097" t="s">
        <v>24425</v>
      </c>
      <c r="W1097" t="s">
        <v>24426</v>
      </c>
      <c r="X1097" t="s">
        <v>24427</v>
      </c>
      <c r="Y1097" t="s">
        <v>24428</v>
      </c>
    </row>
    <row r="1098" spans="1:25" x14ac:dyDescent="0.3">
      <c r="A1098">
        <v>54850</v>
      </c>
      <c r="B1098" t="s">
        <v>24429</v>
      </c>
      <c r="C1098" t="s">
        <v>24430</v>
      </c>
      <c r="D1098" t="s">
        <v>24431</v>
      </c>
      <c r="E1098" t="s">
        <v>24432</v>
      </c>
      <c r="F1098" t="s">
        <v>24433</v>
      </c>
      <c r="G1098" t="s">
        <v>24434</v>
      </c>
      <c r="H1098" t="s">
        <v>24435</v>
      </c>
      <c r="I1098" t="s">
        <v>24436</v>
      </c>
      <c r="J1098" t="s">
        <v>24437</v>
      </c>
      <c r="K1098" t="s">
        <v>24438</v>
      </c>
      <c r="L1098" t="s">
        <v>24439</v>
      </c>
      <c r="M1098" t="s">
        <v>24440</v>
      </c>
      <c r="N1098" t="s">
        <v>24441</v>
      </c>
      <c r="O1098" t="s">
        <v>24442</v>
      </c>
      <c r="P1098">
        <f>-656.311732345838 -12.1650100699019 -226.19671320575</f>
        <v>-894.67345562148989</v>
      </c>
      <c r="Q1098" t="s">
        <v>24443</v>
      </c>
      <c r="R1098" t="s">
        <v>24444</v>
      </c>
      <c r="S1098" t="s">
        <v>24445</v>
      </c>
      <c r="T1098" t="s">
        <v>24446</v>
      </c>
      <c r="U1098" t="s">
        <v>24447</v>
      </c>
      <c r="V1098" t="s">
        <v>24448</v>
      </c>
      <c r="W1098" t="s">
        <v>24449</v>
      </c>
      <c r="X1098" t="s">
        <v>24450</v>
      </c>
      <c r="Y1098" t="s">
        <v>24451</v>
      </c>
    </row>
    <row r="1099" spans="1:25" x14ac:dyDescent="0.3">
      <c r="A1099">
        <v>54900</v>
      </c>
      <c r="B1099" t="s">
        <v>24452</v>
      </c>
      <c r="C1099" t="s">
        <v>24453</v>
      </c>
      <c r="D1099" t="s">
        <v>24454</v>
      </c>
      <c r="E1099" t="s">
        <v>24455</v>
      </c>
      <c r="F1099" t="s">
        <v>24456</v>
      </c>
      <c r="G1099" t="s">
        <v>24457</v>
      </c>
      <c r="H1099" t="s">
        <v>24458</v>
      </c>
      <c r="I1099" t="s">
        <v>24459</v>
      </c>
      <c r="J1099" t="s">
        <v>24460</v>
      </c>
      <c r="K1099" t="s">
        <v>24461</v>
      </c>
      <c r="L1099" t="s">
        <v>24462</v>
      </c>
      <c r="M1099" t="s">
        <v>24463</v>
      </c>
      <c r="N1099" t="s">
        <v>24464</v>
      </c>
      <c r="O1099" t="s">
        <v>24465</v>
      </c>
      <c r="P1099">
        <f>-655.836201388463 -12.4679947975349 -226.175754164081</f>
        <v>-894.47995035007887</v>
      </c>
      <c r="Q1099" t="s">
        <v>24466</v>
      </c>
      <c r="R1099" t="s">
        <v>24467</v>
      </c>
      <c r="S1099" t="s">
        <v>24468</v>
      </c>
      <c r="T1099" t="s">
        <v>24469</v>
      </c>
      <c r="U1099" t="s">
        <v>24470</v>
      </c>
      <c r="V1099" t="s">
        <v>24471</v>
      </c>
      <c r="W1099" t="s">
        <v>24472</v>
      </c>
      <c r="X1099" t="s">
        <v>24473</v>
      </c>
      <c r="Y1099" t="s">
        <v>24474</v>
      </c>
    </row>
    <row r="1100" spans="1:25" x14ac:dyDescent="0.3">
      <c r="A1100">
        <v>54950</v>
      </c>
      <c r="B1100" t="s">
        <v>24475</v>
      </c>
      <c r="C1100" t="s">
        <v>24476</v>
      </c>
      <c r="D1100" t="s">
        <v>24477</v>
      </c>
      <c r="E1100" t="s">
        <v>24478</v>
      </c>
      <c r="F1100" t="s">
        <v>24479</v>
      </c>
      <c r="G1100" t="s">
        <v>24480</v>
      </c>
      <c r="H1100" t="s">
        <v>24481</v>
      </c>
      <c r="I1100" t="s">
        <v>24482</v>
      </c>
      <c r="J1100" t="s">
        <v>24483</v>
      </c>
      <c r="K1100" t="s">
        <v>24484</v>
      </c>
      <c r="L1100" t="s">
        <v>24485</v>
      </c>
      <c r="M1100" t="s">
        <v>24486</v>
      </c>
      <c r="N1100" t="s">
        <v>24487</v>
      </c>
      <c r="O1100" t="s">
        <v>24488</v>
      </c>
      <c r="P1100">
        <f>-654.849275644919 -12.1256218785309 -226.110589728743</f>
        <v>-893.08548725219282</v>
      </c>
      <c r="Q1100" t="s">
        <v>24489</v>
      </c>
      <c r="R1100" t="s">
        <v>24490</v>
      </c>
      <c r="S1100" t="s">
        <v>24491</v>
      </c>
      <c r="T1100" t="s">
        <v>24492</v>
      </c>
      <c r="U1100" t="s">
        <v>24493</v>
      </c>
      <c r="V1100" t="s">
        <v>24494</v>
      </c>
      <c r="W1100" t="s">
        <v>24495</v>
      </c>
      <c r="X1100" t="s">
        <v>24496</v>
      </c>
      <c r="Y1100" t="s">
        <v>24497</v>
      </c>
    </row>
    <row r="1101" spans="1:25" x14ac:dyDescent="0.3">
      <c r="A1101">
        <v>55000</v>
      </c>
      <c r="B1101" t="s">
        <v>24498</v>
      </c>
      <c r="C1101" t="s">
        <v>24499</v>
      </c>
      <c r="D1101" t="s">
        <v>24500</v>
      </c>
      <c r="E1101" t="s">
        <v>24501</v>
      </c>
      <c r="F1101" t="s">
        <v>24502</v>
      </c>
      <c r="G1101" t="s">
        <v>24503</v>
      </c>
      <c r="H1101" t="s">
        <v>24504</v>
      </c>
      <c r="I1101" t="s">
        <v>24505</v>
      </c>
      <c r="J1101" t="s">
        <v>24506</v>
      </c>
      <c r="K1101" t="s">
        <v>24507</v>
      </c>
      <c r="L1101" t="s">
        <v>24508</v>
      </c>
      <c r="M1101" t="s">
        <v>24509</v>
      </c>
      <c r="N1101" t="s">
        <v>24510</v>
      </c>
      <c r="O1101" t="s">
        <v>24511</v>
      </c>
      <c r="P1101">
        <f>-654.485316762043 -11.689731966585 -226.09350642451</f>
        <v>-892.26855515313798</v>
      </c>
      <c r="Q1101" t="s">
        <v>24512</v>
      </c>
      <c r="R1101" t="s">
        <v>24513</v>
      </c>
      <c r="S1101" t="s">
        <v>24514</v>
      </c>
      <c r="T1101" t="s">
        <v>24515</v>
      </c>
      <c r="U1101" t="s">
        <v>24516</v>
      </c>
      <c r="V1101" t="s">
        <v>24517</v>
      </c>
      <c r="W1101" t="s">
        <v>24518</v>
      </c>
      <c r="X1101" t="s">
        <v>24519</v>
      </c>
      <c r="Y1101" t="s">
        <v>24520</v>
      </c>
    </row>
    <row r="1102" spans="1:25" x14ac:dyDescent="0.3">
      <c r="A1102">
        <v>55050</v>
      </c>
      <c r="B1102" t="s">
        <v>24521</v>
      </c>
      <c r="C1102" t="s">
        <v>24522</v>
      </c>
      <c r="D1102" t="s">
        <v>24523</v>
      </c>
      <c r="E1102" t="s">
        <v>24524</v>
      </c>
      <c r="F1102" t="s">
        <v>24525</v>
      </c>
      <c r="G1102" t="s">
        <v>24526</v>
      </c>
      <c r="H1102" t="s">
        <v>24527</v>
      </c>
      <c r="I1102" t="s">
        <v>24528</v>
      </c>
      <c r="J1102" t="s">
        <v>24529</v>
      </c>
      <c r="K1102" t="s">
        <v>24530</v>
      </c>
      <c r="L1102" t="s">
        <v>24531</v>
      </c>
      <c r="M1102" t="s">
        <v>24532</v>
      </c>
      <c r="N1102" t="s">
        <v>24533</v>
      </c>
      <c r="O1102" t="s">
        <v>24534</v>
      </c>
      <c r="P1102">
        <f>-653.952020535492 -10.6799994356315 -226.020963175571</f>
        <v>-890.65298314669462</v>
      </c>
      <c r="Q1102" t="s">
        <v>24535</v>
      </c>
      <c r="R1102" t="s">
        <v>24536</v>
      </c>
      <c r="S1102" t="s">
        <v>24537</v>
      </c>
      <c r="T1102" t="s">
        <v>24538</v>
      </c>
      <c r="U1102" t="s">
        <v>24539</v>
      </c>
      <c r="V1102" t="s">
        <v>24540</v>
      </c>
      <c r="W1102" t="s">
        <v>24541</v>
      </c>
      <c r="X1102" t="s">
        <v>24542</v>
      </c>
      <c r="Y1102" t="s">
        <v>24543</v>
      </c>
    </row>
    <row r="1103" spans="1:25" x14ac:dyDescent="0.3">
      <c r="A1103">
        <v>55100</v>
      </c>
      <c r="B1103" t="s">
        <v>24544</v>
      </c>
      <c r="C1103" t="s">
        <v>24545</v>
      </c>
      <c r="D1103" t="s">
        <v>24546</v>
      </c>
      <c r="E1103" t="s">
        <v>24547</v>
      </c>
      <c r="F1103" t="s">
        <v>24548</v>
      </c>
      <c r="G1103" t="s">
        <v>24549</v>
      </c>
      <c r="H1103" t="s">
        <v>24550</v>
      </c>
      <c r="I1103" t="s">
        <v>24551</v>
      </c>
      <c r="J1103" t="s">
        <v>24552</v>
      </c>
      <c r="K1103" t="s">
        <v>24553</v>
      </c>
      <c r="L1103" t="s">
        <v>24554</v>
      </c>
      <c r="M1103" t="s">
        <v>24555</v>
      </c>
      <c r="N1103" t="s">
        <v>24556</v>
      </c>
      <c r="O1103" t="s">
        <v>24557</v>
      </c>
      <c r="P1103">
        <f>-653.529735554643 -10.2188869323834 -225.869324227334</f>
        <v>-889.61794671436041</v>
      </c>
      <c r="Q1103" t="s">
        <v>24558</v>
      </c>
      <c r="R1103" t="s">
        <v>24559</v>
      </c>
      <c r="S1103" t="s">
        <v>24560</v>
      </c>
      <c r="T1103" t="s">
        <v>24561</v>
      </c>
      <c r="U1103" t="s">
        <v>24562</v>
      </c>
      <c r="V1103" t="s">
        <v>24563</v>
      </c>
      <c r="W1103" t="s">
        <v>24564</v>
      </c>
      <c r="X1103" t="s">
        <v>24565</v>
      </c>
      <c r="Y1103" t="s">
        <v>24566</v>
      </c>
    </row>
    <row r="1104" spans="1:25" x14ac:dyDescent="0.3">
      <c r="A1104">
        <v>55150</v>
      </c>
      <c r="B1104" t="s">
        <v>24567</v>
      </c>
      <c r="C1104" t="s">
        <v>24568</v>
      </c>
      <c r="D1104" t="s">
        <v>24569</v>
      </c>
      <c r="E1104" t="s">
        <v>24570</v>
      </c>
      <c r="F1104" t="s">
        <v>24571</v>
      </c>
      <c r="G1104" t="s">
        <v>24572</v>
      </c>
      <c r="H1104" t="s">
        <v>24573</v>
      </c>
      <c r="I1104" t="s">
        <v>24574</v>
      </c>
      <c r="J1104" t="s">
        <v>24575</v>
      </c>
      <c r="K1104" t="s">
        <v>24576</v>
      </c>
      <c r="L1104" t="s">
        <v>24577</v>
      </c>
      <c r="M1104" t="s">
        <v>24578</v>
      </c>
      <c r="N1104" t="s">
        <v>24579</v>
      </c>
      <c r="O1104" t="s">
        <v>24580</v>
      </c>
      <c r="P1104">
        <f>-652.369886807501 -9.36325281788891 -225.634817365591</f>
        <v>-887.36795699098093</v>
      </c>
      <c r="Q1104" t="s">
        <v>24581</v>
      </c>
      <c r="R1104" t="s">
        <v>24582</v>
      </c>
      <c r="S1104" t="s">
        <v>24583</v>
      </c>
      <c r="T1104" t="s">
        <v>24584</v>
      </c>
      <c r="U1104" t="s">
        <v>24585</v>
      </c>
      <c r="V1104" t="s">
        <v>24586</v>
      </c>
      <c r="W1104" t="s">
        <v>24587</v>
      </c>
      <c r="X1104" t="s">
        <v>24588</v>
      </c>
      <c r="Y1104" t="s">
        <v>24589</v>
      </c>
    </row>
    <row r="1105" spans="1:25" x14ac:dyDescent="0.3">
      <c r="A1105">
        <v>55200</v>
      </c>
      <c r="B1105" t="s">
        <v>24590</v>
      </c>
      <c r="C1105" t="s">
        <v>24591</v>
      </c>
      <c r="D1105" t="s">
        <v>24592</v>
      </c>
      <c r="E1105" t="s">
        <v>24593</v>
      </c>
      <c r="F1105" t="s">
        <v>24594</v>
      </c>
      <c r="G1105" t="s">
        <v>24595</v>
      </c>
      <c r="H1105" t="s">
        <v>24596</v>
      </c>
      <c r="I1105" t="s">
        <v>24597</v>
      </c>
      <c r="J1105" t="s">
        <v>24598</v>
      </c>
      <c r="K1105" t="s">
        <v>24599</v>
      </c>
      <c r="L1105" t="s">
        <v>24600</v>
      </c>
      <c r="M1105" t="s">
        <v>24601</v>
      </c>
      <c r="N1105" t="s">
        <v>24602</v>
      </c>
      <c r="O1105" t="s">
        <v>24603</v>
      </c>
      <c r="P1105">
        <f>-651.815669977497 -8.82712389248513 -225.549732889603</f>
        <v>-886.19252675958512</v>
      </c>
      <c r="Q1105" t="s">
        <v>24604</v>
      </c>
      <c r="R1105" t="s">
        <v>24605</v>
      </c>
      <c r="S1105" t="s">
        <v>24606</v>
      </c>
      <c r="T1105" t="s">
        <v>24607</v>
      </c>
      <c r="U1105" t="s">
        <v>24608</v>
      </c>
      <c r="V1105" t="s">
        <v>24609</v>
      </c>
      <c r="W1105" t="s">
        <v>24610</v>
      </c>
      <c r="X1105" t="s">
        <v>24611</v>
      </c>
      <c r="Y1105" t="s">
        <v>24612</v>
      </c>
    </row>
    <row r="1106" spans="1:25" x14ac:dyDescent="0.3">
      <c r="A1106">
        <v>55250</v>
      </c>
      <c r="B1106" t="s">
        <v>24613</v>
      </c>
      <c r="C1106" t="s">
        <v>24614</v>
      </c>
      <c r="D1106" t="s">
        <v>24615</v>
      </c>
      <c r="E1106" t="s">
        <v>24616</v>
      </c>
      <c r="F1106" t="s">
        <v>24617</v>
      </c>
      <c r="G1106" t="s">
        <v>24618</v>
      </c>
      <c r="H1106" t="s">
        <v>24619</v>
      </c>
      <c r="I1106" t="s">
        <v>24620</v>
      </c>
      <c r="J1106" t="s">
        <v>24621</v>
      </c>
      <c r="K1106" t="s">
        <v>24622</v>
      </c>
      <c r="L1106" t="s">
        <v>24623</v>
      </c>
      <c r="M1106" t="s">
        <v>24624</v>
      </c>
      <c r="N1106" t="s">
        <v>24625</v>
      </c>
      <c r="O1106" t="s">
        <v>24626</v>
      </c>
      <c r="P1106">
        <f>-651.154400080524 -7.3774372302621 -225.466132659326</f>
        <v>-883.99796997011219</v>
      </c>
      <c r="Q1106" t="s">
        <v>24627</v>
      </c>
      <c r="R1106" t="s">
        <v>24628</v>
      </c>
      <c r="S1106" t="s">
        <v>24629</v>
      </c>
      <c r="T1106" t="s">
        <v>24630</v>
      </c>
      <c r="U1106" t="s">
        <v>24631</v>
      </c>
      <c r="V1106" t="s">
        <v>24632</v>
      </c>
      <c r="W1106" t="s">
        <v>24633</v>
      </c>
      <c r="X1106" t="s">
        <v>24634</v>
      </c>
      <c r="Y1106" t="s">
        <v>24635</v>
      </c>
    </row>
    <row r="1107" spans="1:25" x14ac:dyDescent="0.3">
      <c r="A1107">
        <v>55300</v>
      </c>
      <c r="B1107" t="s">
        <v>24636</v>
      </c>
      <c r="C1107" t="s">
        <v>24637</v>
      </c>
      <c r="D1107" t="s">
        <v>24638</v>
      </c>
      <c r="E1107" t="s">
        <v>24639</v>
      </c>
      <c r="F1107" t="s">
        <v>24640</v>
      </c>
      <c r="G1107" t="s">
        <v>24641</v>
      </c>
      <c r="H1107" t="s">
        <v>24642</v>
      </c>
      <c r="I1107" t="s">
        <v>24643</v>
      </c>
      <c r="J1107" t="s">
        <v>24644</v>
      </c>
      <c r="K1107" t="s">
        <v>24645</v>
      </c>
      <c r="L1107" t="s">
        <v>24646</v>
      </c>
      <c r="M1107" t="s">
        <v>24647</v>
      </c>
      <c r="N1107" t="s">
        <v>24648</v>
      </c>
      <c r="O1107" t="s">
        <v>24649</v>
      </c>
      <c r="P1107">
        <f>-651.107671612675 -6.61979276306897 -225.529757732805</f>
        <v>-883.25722210854894</v>
      </c>
      <c r="Q1107" t="s">
        <v>24650</v>
      </c>
      <c r="R1107" t="s">
        <v>24651</v>
      </c>
      <c r="S1107" t="s">
        <v>24652</v>
      </c>
      <c r="T1107" t="s">
        <v>24653</v>
      </c>
      <c r="U1107" t="s">
        <v>24654</v>
      </c>
      <c r="V1107" t="s">
        <v>24655</v>
      </c>
      <c r="W1107" t="s">
        <v>24656</v>
      </c>
      <c r="X1107" t="s">
        <v>24657</v>
      </c>
      <c r="Y1107" t="s">
        <v>24658</v>
      </c>
    </row>
    <row r="1108" spans="1:25" x14ac:dyDescent="0.3">
      <c r="A1108">
        <v>55350</v>
      </c>
      <c r="B1108" t="s">
        <v>24659</v>
      </c>
      <c r="C1108" t="s">
        <v>24660</v>
      </c>
      <c r="D1108" t="s">
        <v>24661</v>
      </c>
      <c r="E1108" t="s">
        <v>24662</v>
      </c>
      <c r="F1108" t="s">
        <v>24663</v>
      </c>
      <c r="G1108" t="s">
        <v>24664</v>
      </c>
      <c r="H1108" t="s">
        <v>24665</v>
      </c>
      <c r="I1108" t="s">
        <v>24666</v>
      </c>
      <c r="J1108" t="s">
        <v>24667</v>
      </c>
      <c r="K1108" t="s">
        <v>24668</v>
      </c>
      <c r="L1108" t="s">
        <v>24669</v>
      </c>
      <c r="M1108" t="s">
        <v>24670</v>
      </c>
      <c r="N1108" t="s">
        <v>24671</v>
      </c>
      <c r="O1108" t="s">
        <v>24672</v>
      </c>
      <c r="P1108">
        <f>-650.525890221179 -5.71800208045147 -225.945853480942</f>
        <v>-882.18974578257246</v>
      </c>
      <c r="Q1108" t="s">
        <v>24673</v>
      </c>
      <c r="R1108" t="s">
        <v>24674</v>
      </c>
      <c r="S1108" t="s">
        <v>24675</v>
      </c>
      <c r="T1108" t="s">
        <v>24676</v>
      </c>
      <c r="U1108" t="s">
        <v>24677</v>
      </c>
      <c r="V1108" t="s">
        <v>24678</v>
      </c>
      <c r="W1108" t="s">
        <v>24679</v>
      </c>
      <c r="X1108" t="s">
        <v>24680</v>
      </c>
      <c r="Y1108" t="s">
        <v>24681</v>
      </c>
    </row>
    <row r="1109" spans="1:25" x14ac:dyDescent="0.3">
      <c r="A1109">
        <v>55400</v>
      </c>
      <c r="B1109" t="s">
        <v>24682</v>
      </c>
      <c r="C1109" t="s">
        <v>24683</v>
      </c>
      <c r="D1109" t="s">
        <v>24684</v>
      </c>
      <c r="E1109" t="s">
        <v>24685</v>
      </c>
      <c r="F1109" t="s">
        <v>24686</v>
      </c>
      <c r="G1109" t="s">
        <v>24687</v>
      </c>
      <c r="H1109" t="s">
        <v>24688</v>
      </c>
      <c r="I1109" t="s">
        <v>24689</v>
      </c>
      <c r="J1109" t="s">
        <v>24690</v>
      </c>
      <c r="K1109" t="s">
        <v>24691</v>
      </c>
      <c r="L1109" t="s">
        <v>24692</v>
      </c>
      <c r="M1109" t="s">
        <v>24693</v>
      </c>
      <c r="N1109" t="s">
        <v>24694</v>
      </c>
      <c r="O1109" t="s">
        <v>24695</v>
      </c>
      <c r="P1109">
        <f>-650.079154909173 -5.57070655565531 -226.210399095525</f>
        <v>-881.86026056035325</v>
      </c>
      <c r="Q1109" t="s">
        <v>24696</v>
      </c>
      <c r="R1109" t="s">
        <v>24697</v>
      </c>
      <c r="S1109" t="s">
        <v>24698</v>
      </c>
      <c r="T1109" t="s">
        <v>24699</v>
      </c>
      <c r="U1109" t="s">
        <v>24700</v>
      </c>
      <c r="V1109" t="s">
        <v>24701</v>
      </c>
      <c r="W1109" t="s">
        <v>24702</v>
      </c>
      <c r="X1109" t="s">
        <v>24703</v>
      </c>
      <c r="Y1109" t="s">
        <v>24704</v>
      </c>
    </row>
    <row r="1110" spans="1:25" x14ac:dyDescent="0.3">
      <c r="A1110">
        <v>55450</v>
      </c>
      <c r="B1110" t="s">
        <v>24705</v>
      </c>
      <c r="C1110" t="s">
        <v>24706</v>
      </c>
      <c r="D1110" t="s">
        <v>24707</v>
      </c>
      <c r="E1110" t="s">
        <v>24708</v>
      </c>
      <c r="F1110" t="s">
        <v>24709</v>
      </c>
      <c r="G1110" t="s">
        <v>24710</v>
      </c>
      <c r="H1110" t="s">
        <v>24711</v>
      </c>
      <c r="I1110" t="s">
        <v>24712</v>
      </c>
      <c r="J1110" t="s">
        <v>24713</v>
      </c>
      <c r="K1110" t="s">
        <v>24714</v>
      </c>
      <c r="L1110" t="s">
        <v>24715</v>
      </c>
      <c r="M1110" t="s">
        <v>24716</v>
      </c>
      <c r="N1110" t="s">
        <v>24717</v>
      </c>
      <c r="O1110" t="s">
        <v>24718</v>
      </c>
      <c r="P1110">
        <f>-649.077041900402 -5.40949441597718 -226.690058391468</f>
        <v>-881.17659470784724</v>
      </c>
      <c r="Q1110" t="s">
        <v>24719</v>
      </c>
      <c r="R1110" t="s">
        <v>24720</v>
      </c>
      <c r="S1110" t="s">
        <v>24721</v>
      </c>
      <c r="T1110" t="s">
        <v>24722</v>
      </c>
      <c r="U1110" t="s">
        <v>24723</v>
      </c>
      <c r="V1110" t="s">
        <v>24724</v>
      </c>
      <c r="W1110" t="s">
        <v>24725</v>
      </c>
      <c r="X1110" t="s">
        <v>24726</v>
      </c>
      <c r="Y1110" t="s">
        <v>24727</v>
      </c>
    </row>
    <row r="1111" spans="1:25" x14ac:dyDescent="0.3">
      <c r="A1111">
        <v>55500</v>
      </c>
      <c r="B1111" t="s">
        <v>24728</v>
      </c>
      <c r="C1111" t="s">
        <v>24729</v>
      </c>
      <c r="D1111" t="s">
        <v>24730</v>
      </c>
      <c r="E1111" t="s">
        <v>24731</v>
      </c>
      <c r="F1111" t="s">
        <v>24732</v>
      </c>
      <c r="G1111" t="s">
        <v>24733</v>
      </c>
      <c r="H1111" t="s">
        <v>24734</v>
      </c>
      <c r="I1111" t="s">
        <v>24735</v>
      </c>
      <c r="J1111" t="s">
        <v>24736</v>
      </c>
      <c r="K1111" t="s">
        <v>24737</v>
      </c>
      <c r="L1111" t="s">
        <v>24738</v>
      </c>
      <c r="M1111" t="s">
        <v>24739</v>
      </c>
      <c r="N1111" t="s">
        <v>24740</v>
      </c>
      <c r="O1111" t="s">
        <v>24741</v>
      </c>
      <c r="P1111">
        <f>-648.270175209051 -5.39052356528282 -226.909440222498</f>
        <v>-880.57013899683182</v>
      </c>
      <c r="Q1111" t="s">
        <v>24742</v>
      </c>
      <c r="R1111" t="s">
        <v>24743</v>
      </c>
      <c r="S1111" t="s">
        <v>24744</v>
      </c>
      <c r="T1111" t="s">
        <v>24745</v>
      </c>
      <c r="U1111" t="s">
        <v>24746</v>
      </c>
      <c r="V1111" t="s">
        <v>24747</v>
      </c>
      <c r="W1111" t="s">
        <v>24748</v>
      </c>
      <c r="X1111" t="s">
        <v>24749</v>
      </c>
      <c r="Y1111" t="s">
        <v>24750</v>
      </c>
    </row>
    <row r="1112" spans="1:25" x14ac:dyDescent="0.3">
      <c r="A1112">
        <v>55550</v>
      </c>
      <c r="B1112" t="s">
        <v>24751</v>
      </c>
      <c r="C1112" t="s">
        <v>24752</v>
      </c>
      <c r="D1112" t="s">
        <v>24753</v>
      </c>
      <c r="E1112" t="s">
        <v>24754</v>
      </c>
      <c r="F1112" t="s">
        <v>24755</v>
      </c>
      <c r="G1112" t="s">
        <v>24756</v>
      </c>
      <c r="H1112" t="s">
        <v>24757</v>
      </c>
      <c r="I1112" t="s">
        <v>24758</v>
      </c>
      <c r="J1112" t="s">
        <v>24759</v>
      </c>
      <c r="K1112" t="s">
        <v>24760</v>
      </c>
      <c r="L1112" t="s">
        <v>24761</v>
      </c>
      <c r="M1112" t="s">
        <v>24762</v>
      </c>
      <c r="N1112" t="s">
        <v>24763</v>
      </c>
      <c r="O1112" t="s">
        <v>24764</v>
      </c>
      <c r="P1112">
        <f>-646.574996570707 -5.36656845650123 -227.294749369246</f>
        <v>-879.23631439645419</v>
      </c>
      <c r="Q1112" t="s">
        <v>24765</v>
      </c>
      <c r="R1112" t="s">
        <v>24766</v>
      </c>
      <c r="S1112" t="s">
        <v>24767</v>
      </c>
      <c r="T1112" t="s">
        <v>24768</v>
      </c>
      <c r="U1112" t="s">
        <v>24769</v>
      </c>
      <c r="V1112" t="s">
        <v>24770</v>
      </c>
      <c r="W1112" t="s">
        <v>24771</v>
      </c>
      <c r="X1112" t="s">
        <v>24772</v>
      </c>
      <c r="Y1112" t="s">
        <v>24773</v>
      </c>
    </row>
    <row r="1113" spans="1:25" x14ac:dyDescent="0.3">
      <c r="A1113">
        <v>55600</v>
      </c>
      <c r="B1113" t="s">
        <v>24774</v>
      </c>
      <c r="C1113" t="s">
        <v>24775</v>
      </c>
      <c r="D1113" t="s">
        <v>24776</v>
      </c>
      <c r="E1113" t="s">
        <v>24777</v>
      </c>
      <c r="F1113" t="s">
        <v>24778</v>
      </c>
      <c r="G1113" t="s">
        <v>24779</v>
      </c>
      <c r="H1113" t="s">
        <v>24780</v>
      </c>
      <c r="I1113" t="s">
        <v>24781</v>
      </c>
      <c r="J1113" t="s">
        <v>24782</v>
      </c>
      <c r="K1113" t="s">
        <v>24783</v>
      </c>
      <c r="L1113" t="s">
        <v>24784</v>
      </c>
      <c r="M1113" t="s">
        <v>24785</v>
      </c>
      <c r="N1113" t="s">
        <v>24786</v>
      </c>
      <c r="O1113" t="s">
        <v>24787</v>
      </c>
      <c r="P1113">
        <f>-644.671080823387 -5.92457946567606 -227.939500157842</f>
        <v>-878.53516044690502</v>
      </c>
      <c r="Q1113" t="s">
        <v>24788</v>
      </c>
      <c r="R1113" t="s">
        <v>24789</v>
      </c>
      <c r="S1113" t="s">
        <v>24790</v>
      </c>
      <c r="T1113" t="s">
        <v>24791</v>
      </c>
      <c r="U1113" t="s">
        <v>24792</v>
      </c>
      <c r="V1113" t="s">
        <v>24793</v>
      </c>
      <c r="W1113" t="s">
        <v>24794</v>
      </c>
      <c r="X1113" t="s">
        <v>24795</v>
      </c>
      <c r="Y1113" t="s">
        <v>24796</v>
      </c>
    </row>
    <row r="1114" spans="1:25" x14ac:dyDescent="0.3">
      <c r="A1114">
        <v>55650</v>
      </c>
      <c r="B1114" t="s">
        <v>24797</v>
      </c>
      <c r="C1114" t="s">
        <v>24798</v>
      </c>
      <c r="D1114" t="s">
        <v>24799</v>
      </c>
      <c r="E1114" t="s">
        <v>24800</v>
      </c>
      <c r="F1114" t="s">
        <v>24801</v>
      </c>
      <c r="G1114" t="s">
        <v>24802</v>
      </c>
      <c r="H1114" t="s">
        <v>24803</v>
      </c>
      <c r="I1114" t="s">
        <v>24804</v>
      </c>
      <c r="J1114" t="s">
        <v>24805</v>
      </c>
      <c r="K1114" t="s">
        <v>24806</v>
      </c>
      <c r="L1114" t="s">
        <v>24807</v>
      </c>
      <c r="M1114" t="s">
        <v>24808</v>
      </c>
      <c r="N1114" t="s">
        <v>24809</v>
      </c>
      <c r="O1114" t="s">
        <v>24810</v>
      </c>
      <c r="P1114">
        <f>-643.797310795493 -6.30842217294298 -228.49642578271</f>
        <v>-878.60215875114591</v>
      </c>
      <c r="Q1114" t="s">
        <v>24811</v>
      </c>
      <c r="R1114" t="s">
        <v>24812</v>
      </c>
      <c r="S1114" t="s">
        <v>24813</v>
      </c>
      <c r="T1114" t="s">
        <v>24814</v>
      </c>
      <c r="U1114" t="s">
        <v>24815</v>
      </c>
      <c r="V1114" t="s">
        <v>24816</v>
      </c>
      <c r="W1114" t="s">
        <v>24817</v>
      </c>
      <c r="X1114" t="s">
        <v>24818</v>
      </c>
      <c r="Y1114" t="s">
        <v>24819</v>
      </c>
    </row>
    <row r="1115" spans="1:25" x14ac:dyDescent="0.3">
      <c r="A1115">
        <v>55700</v>
      </c>
      <c r="B1115" t="s">
        <v>24820</v>
      </c>
      <c r="C1115" t="s">
        <v>24821</v>
      </c>
      <c r="D1115" t="s">
        <v>24822</v>
      </c>
      <c r="E1115" t="s">
        <v>24823</v>
      </c>
      <c r="F1115" t="s">
        <v>24824</v>
      </c>
      <c r="G1115" t="s">
        <v>24825</v>
      </c>
      <c r="H1115" t="s">
        <v>24826</v>
      </c>
      <c r="I1115" t="s">
        <v>24827</v>
      </c>
      <c r="J1115" t="s">
        <v>24828</v>
      </c>
      <c r="K1115" t="s">
        <v>24829</v>
      </c>
      <c r="L1115" t="s">
        <v>24830</v>
      </c>
      <c r="M1115" t="s">
        <v>24831</v>
      </c>
      <c r="N1115" t="s">
        <v>24832</v>
      </c>
      <c r="O1115" t="s">
        <v>24833</v>
      </c>
      <c r="P1115">
        <f>-641.60105679091 -7.3882719460612 -229.601841132806</f>
        <v>-878.5911698697771</v>
      </c>
      <c r="Q1115" t="s">
        <v>24834</v>
      </c>
      <c r="R1115" t="s">
        <v>24835</v>
      </c>
      <c r="S1115" t="s">
        <v>24836</v>
      </c>
      <c r="T1115" t="s">
        <v>24837</v>
      </c>
      <c r="U1115" t="s">
        <v>24838</v>
      </c>
      <c r="V1115" t="s">
        <v>24839</v>
      </c>
      <c r="W1115" t="s">
        <v>24840</v>
      </c>
      <c r="X1115" t="s">
        <v>24841</v>
      </c>
      <c r="Y1115" t="s">
        <v>24842</v>
      </c>
    </row>
    <row r="1116" spans="1:25" x14ac:dyDescent="0.3">
      <c r="A1116">
        <v>55750</v>
      </c>
      <c r="B1116" t="s">
        <v>24843</v>
      </c>
      <c r="C1116" t="s">
        <v>24844</v>
      </c>
      <c r="D1116" t="s">
        <v>24845</v>
      </c>
      <c r="E1116" t="s">
        <v>24846</v>
      </c>
      <c r="F1116" t="s">
        <v>24847</v>
      </c>
      <c r="G1116" t="s">
        <v>24848</v>
      </c>
      <c r="H1116" t="s">
        <v>24849</v>
      </c>
      <c r="I1116" t="s">
        <v>24850</v>
      </c>
      <c r="J1116" t="s">
        <v>24851</v>
      </c>
      <c r="K1116" t="s">
        <v>24852</v>
      </c>
      <c r="L1116" t="s">
        <v>24853</v>
      </c>
      <c r="M1116" t="s">
        <v>24854</v>
      </c>
      <c r="N1116" t="s">
        <v>24855</v>
      </c>
      <c r="O1116" t="s">
        <v>24856</v>
      </c>
      <c r="P1116">
        <f>-640.26953460276 -7.93126322327817 -230.020349397068</f>
        <v>-878.22114722310619</v>
      </c>
      <c r="Q1116" t="s">
        <v>24857</v>
      </c>
      <c r="R1116" t="s">
        <v>24858</v>
      </c>
      <c r="S1116" t="s">
        <v>24859</v>
      </c>
      <c r="T1116" t="s">
        <v>24860</v>
      </c>
      <c r="U1116" t="s">
        <v>24861</v>
      </c>
      <c r="V1116" t="s">
        <v>24862</v>
      </c>
      <c r="W1116" t="s">
        <v>24863</v>
      </c>
      <c r="X1116" t="s">
        <v>24864</v>
      </c>
      <c r="Y1116" t="s">
        <v>24865</v>
      </c>
    </row>
    <row r="1117" spans="1:25" x14ac:dyDescent="0.3">
      <c r="A1117">
        <v>55800</v>
      </c>
      <c r="B1117" t="s">
        <v>24866</v>
      </c>
      <c r="C1117" t="s">
        <v>24867</v>
      </c>
      <c r="D1117" t="s">
        <v>24868</v>
      </c>
      <c r="E1117" t="s">
        <v>24869</v>
      </c>
      <c r="F1117" t="s">
        <v>24870</v>
      </c>
      <c r="G1117" t="s">
        <v>24871</v>
      </c>
      <c r="H1117" t="s">
        <v>24872</v>
      </c>
      <c r="I1117" t="s">
        <v>24873</v>
      </c>
      <c r="J1117" t="s">
        <v>24874</v>
      </c>
      <c r="K1117" t="s">
        <v>24875</v>
      </c>
      <c r="L1117" t="s">
        <v>24876</v>
      </c>
      <c r="M1117" t="s">
        <v>24877</v>
      </c>
      <c r="N1117" t="s">
        <v>24878</v>
      </c>
      <c r="O1117" t="s">
        <v>24879</v>
      </c>
      <c r="P1117">
        <f>-638.796403119606 -8.38272939841454 -230.382505967963</f>
        <v>-877.56163848598351</v>
      </c>
      <c r="Q1117" t="s">
        <v>24880</v>
      </c>
      <c r="R1117" t="s">
        <v>24881</v>
      </c>
      <c r="S1117" t="s">
        <v>24882</v>
      </c>
      <c r="T1117" t="s">
        <v>24883</v>
      </c>
      <c r="U1117" t="s">
        <v>24884</v>
      </c>
      <c r="V1117" t="s">
        <v>24885</v>
      </c>
      <c r="W1117" t="s">
        <v>24886</v>
      </c>
      <c r="X1117" t="s">
        <v>24887</v>
      </c>
      <c r="Y1117" t="s">
        <v>24888</v>
      </c>
    </row>
    <row r="1118" spans="1:25" x14ac:dyDescent="0.3">
      <c r="A1118">
        <v>55850</v>
      </c>
      <c r="B1118" t="s">
        <v>24889</v>
      </c>
      <c r="C1118" t="s">
        <v>24890</v>
      </c>
      <c r="D1118" t="s">
        <v>24891</v>
      </c>
      <c r="E1118" t="s">
        <v>24892</v>
      </c>
      <c r="F1118" t="s">
        <v>24893</v>
      </c>
      <c r="G1118" t="s">
        <v>24894</v>
      </c>
      <c r="H1118" t="s">
        <v>24895</v>
      </c>
      <c r="I1118" t="s">
        <v>24896</v>
      </c>
      <c r="J1118" t="s">
        <v>24897</v>
      </c>
      <c r="K1118" t="s">
        <v>24898</v>
      </c>
      <c r="L1118" t="s">
        <v>24899</v>
      </c>
      <c r="M1118" t="s">
        <v>24900</v>
      </c>
      <c r="N1118" t="s">
        <v>24901</v>
      </c>
      <c r="O1118" t="s">
        <v>24902</v>
      </c>
      <c r="P1118">
        <f>-635.246762747485 -9.28430591939582 -230.946863232734</f>
        <v>-875.47793189961487</v>
      </c>
      <c r="Q1118" t="s">
        <v>24903</v>
      </c>
      <c r="R1118" t="s">
        <v>24904</v>
      </c>
      <c r="S1118" t="s">
        <v>24905</v>
      </c>
      <c r="T1118" t="s">
        <v>24906</v>
      </c>
      <c r="U1118" t="s">
        <v>24907</v>
      </c>
      <c r="V1118" t="s">
        <v>24908</v>
      </c>
      <c r="W1118" t="s">
        <v>24909</v>
      </c>
      <c r="X1118" t="s">
        <v>24910</v>
      </c>
      <c r="Y1118" t="s">
        <v>24911</v>
      </c>
    </row>
    <row r="1119" spans="1:25" x14ac:dyDescent="0.3">
      <c r="A1119">
        <v>55900</v>
      </c>
      <c r="B1119" t="s">
        <v>24912</v>
      </c>
      <c r="C1119" t="s">
        <v>24913</v>
      </c>
      <c r="D1119" t="s">
        <v>24914</v>
      </c>
      <c r="E1119" t="s">
        <v>24915</v>
      </c>
      <c r="F1119" t="s">
        <v>24916</v>
      </c>
      <c r="G1119" t="s">
        <v>24917</v>
      </c>
      <c r="H1119" t="s">
        <v>24918</v>
      </c>
      <c r="I1119" t="s">
        <v>24919</v>
      </c>
      <c r="J1119" t="s">
        <v>24920</v>
      </c>
      <c r="K1119" t="s">
        <v>24921</v>
      </c>
      <c r="L1119" t="s">
        <v>24922</v>
      </c>
      <c r="M1119" t="s">
        <v>24923</v>
      </c>
      <c r="N1119" t="s">
        <v>24924</v>
      </c>
      <c r="O1119" t="s">
        <v>24925</v>
      </c>
      <c r="P1119">
        <f>-631.879836758567 -10.0219211167689 -231.524966574693</f>
        <v>-873.42672445002881</v>
      </c>
      <c r="Q1119" t="s">
        <v>24926</v>
      </c>
      <c r="R1119" t="s">
        <v>24927</v>
      </c>
      <c r="S1119" t="s">
        <v>24928</v>
      </c>
      <c r="T1119" t="s">
        <v>24929</v>
      </c>
      <c r="U1119" t="s">
        <v>24930</v>
      </c>
      <c r="V1119" t="s">
        <v>24931</v>
      </c>
      <c r="W1119" t="s">
        <v>24932</v>
      </c>
      <c r="X1119" t="s">
        <v>24933</v>
      </c>
      <c r="Y1119" t="s">
        <v>24934</v>
      </c>
    </row>
    <row r="1120" spans="1:25" x14ac:dyDescent="0.3">
      <c r="A1120">
        <v>55950</v>
      </c>
      <c r="B1120" t="s">
        <v>24935</v>
      </c>
      <c r="C1120" t="s">
        <v>24936</v>
      </c>
      <c r="D1120" t="s">
        <v>24937</v>
      </c>
      <c r="E1120" t="s">
        <v>24938</v>
      </c>
      <c r="F1120" t="s">
        <v>24939</v>
      </c>
      <c r="G1120" t="s">
        <v>24940</v>
      </c>
      <c r="H1120" t="s">
        <v>24941</v>
      </c>
      <c r="I1120" t="s">
        <v>24942</v>
      </c>
      <c r="J1120" t="s">
        <v>24943</v>
      </c>
      <c r="K1120" t="s">
        <v>24944</v>
      </c>
      <c r="L1120" t="s">
        <v>24945</v>
      </c>
      <c r="M1120" t="s">
        <v>24946</v>
      </c>
      <c r="N1120" t="s">
        <v>24947</v>
      </c>
      <c r="O1120" t="s">
        <v>24948</v>
      </c>
      <c r="P1120">
        <f>-630.396131575987 -10.493273058762 -231.875277770163</f>
        <v>-872.76468240491204</v>
      </c>
      <c r="Q1120" t="s">
        <v>24949</v>
      </c>
      <c r="R1120" t="s">
        <v>24950</v>
      </c>
      <c r="S1120" t="s">
        <v>24951</v>
      </c>
      <c r="T1120" t="s">
        <v>24952</v>
      </c>
      <c r="U1120" t="s">
        <v>24953</v>
      </c>
      <c r="V1120" t="s">
        <v>24954</v>
      </c>
      <c r="W1120" t="s">
        <v>24955</v>
      </c>
      <c r="X1120" t="s">
        <v>24956</v>
      </c>
      <c r="Y1120" t="s">
        <v>24957</v>
      </c>
    </row>
    <row r="1121" spans="1:25" x14ac:dyDescent="0.3">
      <c r="A1121">
        <v>56000</v>
      </c>
      <c r="B1121" t="s">
        <v>24958</v>
      </c>
      <c r="C1121" t="s">
        <v>24959</v>
      </c>
      <c r="D1121" t="s">
        <v>24960</v>
      </c>
      <c r="E1121" t="s">
        <v>24961</v>
      </c>
      <c r="F1121" t="s">
        <v>24962</v>
      </c>
      <c r="G1121" t="s">
        <v>24963</v>
      </c>
      <c r="H1121" t="s">
        <v>24964</v>
      </c>
      <c r="I1121" t="s">
        <v>24965</v>
      </c>
      <c r="J1121" t="s">
        <v>24966</v>
      </c>
      <c r="K1121" t="s">
        <v>24967</v>
      </c>
      <c r="L1121" t="s">
        <v>24968</v>
      </c>
      <c r="M1121" t="s">
        <v>24969</v>
      </c>
      <c r="N1121" t="s">
        <v>24970</v>
      </c>
      <c r="O1121" t="s">
        <v>24971</v>
      </c>
      <c r="P1121">
        <f>-628.715322739292 -11.2290595192012 -232.18643413043</f>
        <v>-872.13081638892322</v>
      </c>
      <c r="Q1121" t="s">
        <v>24972</v>
      </c>
      <c r="R1121" t="s">
        <v>24973</v>
      </c>
      <c r="S1121" t="s">
        <v>24974</v>
      </c>
      <c r="T1121" t="s">
        <v>24975</v>
      </c>
      <c r="U1121" t="s">
        <v>24976</v>
      </c>
      <c r="V1121" t="s">
        <v>24977</v>
      </c>
      <c r="W1121" t="s">
        <v>24978</v>
      </c>
      <c r="X1121" t="s">
        <v>24979</v>
      </c>
      <c r="Y1121" t="s">
        <v>24980</v>
      </c>
    </row>
    <row r="1122" spans="1:25" x14ac:dyDescent="0.3">
      <c r="A1122">
        <v>56050</v>
      </c>
      <c r="B1122" t="s">
        <v>24981</v>
      </c>
      <c r="C1122" t="s">
        <v>24982</v>
      </c>
      <c r="D1122" t="s">
        <v>24983</v>
      </c>
      <c r="E1122" t="s">
        <v>24984</v>
      </c>
      <c r="F1122" t="s">
        <v>24985</v>
      </c>
      <c r="G1122" t="s">
        <v>24986</v>
      </c>
      <c r="H1122" t="s">
        <v>24987</v>
      </c>
      <c r="I1122" t="s">
        <v>24988</v>
      </c>
      <c r="J1122" t="s">
        <v>24989</v>
      </c>
      <c r="K1122" t="s">
        <v>24990</v>
      </c>
      <c r="L1122" t="s">
        <v>24991</v>
      </c>
      <c r="M1122" t="s">
        <v>24992</v>
      </c>
      <c r="N1122" t="s">
        <v>24993</v>
      </c>
      <c r="O1122" t="s">
        <v>24994</v>
      </c>
      <c r="P1122">
        <f>-625.85934774037 -12.2632535651387 -232.524526776286</f>
        <v>-870.64712808179479</v>
      </c>
      <c r="Q1122" t="s">
        <v>24995</v>
      </c>
      <c r="R1122" t="s">
        <v>24996</v>
      </c>
      <c r="S1122" t="s">
        <v>24997</v>
      </c>
      <c r="T1122" t="s">
        <v>24998</v>
      </c>
      <c r="U1122" t="s">
        <v>24999</v>
      </c>
      <c r="V1122" t="s">
        <v>25000</v>
      </c>
      <c r="W1122" t="s">
        <v>25001</v>
      </c>
      <c r="X1122" t="s">
        <v>25002</v>
      </c>
      <c r="Y1122" t="s">
        <v>25003</v>
      </c>
    </row>
    <row r="1123" spans="1:25" x14ac:dyDescent="0.3">
      <c r="A1123">
        <v>56100</v>
      </c>
      <c r="B1123" t="s">
        <v>25004</v>
      </c>
      <c r="C1123" t="s">
        <v>25005</v>
      </c>
      <c r="D1123" t="s">
        <v>25006</v>
      </c>
      <c r="E1123" t="s">
        <v>25007</v>
      </c>
      <c r="F1123" t="s">
        <v>25008</v>
      </c>
      <c r="G1123" t="s">
        <v>25009</v>
      </c>
      <c r="H1123" t="s">
        <v>25010</v>
      </c>
      <c r="I1123" t="s">
        <v>25011</v>
      </c>
      <c r="J1123" t="s">
        <v>25012</v>
      </c>
      <c r="K1123" t="s">
        <v>25013</v>
      </c>
      <c r="L1123" t="s">
        <v>25014</v>
      </c>
      <c r="M1123" t="s">
        <v>25015</v>
      </c>
      <c r="N1123" t="s">
        <v>25016</v>
      </c>
      <c r="O1123" t="s">
        <v>25017</v>
      </c>
      <c r="P1123">
        <f>-623.331401438974 -12.8665191588789 -232.713471454737</f>
        <v>-868.91139205258992</v>
      </c>
      <c r="Q1123" t="s">
        <v>25018</v>
      </c>
      <c r="R1123" t="s">
        <v>25019</v>
      </c>
      <c r="S1123" t="s">
        <v>25020</v>
      </c>
      <c r="T1123" t="s">
        <v>25021</v>
      </c>
      <c r="U1123" t="s">
        <v>25022</v>
      </c>
      <c r="V1123" t="s">
        <v>25023</v>
      </c>
      <c r="W1123" t="s">
        <v>25024</v>
      </c>
      <c r="X1123" t="s">
        <v>25025</v>
      </c>
      <c r="Y1123" t="s">
        <v>25026</v>
      </c>
    </row>
    <row r="1124" spans="1:25" x14ac:dyDescent="0.3">
      <c r="A1124">
        <v>56150</v>
      </c>
      <c r="B1124" t="s">
        <v>25027</v>
      </c>
      <c r="C1124" t="s">
        <v>25028</v>
      </c>
      <c r="D1124" t="s">
        <v>25029</v>
      </c>
      <c r="E1124" t="s">
        <v>25030</v>
      </c>
      <c r="F1124" t="s">
        <v>25031</v>
      </c>
      <c r="G1124" t="s">
        <v>25032</v>
      </c>
      <c r="H1124" t="s">
        <v>25033</v>
      </c>
      <c r="I1124" t="s">
        <v>25034</v>
      </c>
      <c r="J1124" t="s">
        <v>25035</v>
      </c>
      <c r="K1124" t="s">
        <v>25036</v>
      </c>
      <c r="L1124" t="s">
        <v>25037</v>
      </c>
      <c r="M1124" t="s">
        <v>25038</v>
      </c>
      <c r="N1124" t="s">
        <v>25039</v>
      </c>
      <c r="O1124" t="s">
        <v>25040</v>
      </c>
      <c r="P1124">
        <f>-622.343492278796 -13.0994912450351 -232.778958434085</f>
        <v>-868.2219419579161</v>
      </c>
      <c r="Q1124" t="s">
        <v>25041</v>
      </c>
      <c r="R1124" t="s">
        <v>25042</v>
      </c>
      <c r="S1124" t="s">
        <v>25043</v>
      </c>
      <c r="T1124" t="s">
        <v>25044</v>
      </c>
      <c r="U1124" t="s">
        <v>25045</v>
      </c>
      <c r="V1124" t="s">
        <v>25046</v>
      </c>
      <c r="W1124" t="s">
        <v>25047</v>
      </c>
      <c r="X1124" t="s">
        <v>25048</v>
      </c>
      <c r="Y1124" t="s">
        <v>25049</v>
      </c>
    </row>
    <row r="1125" spans="1:25" x14ac:dyDescent="0.3">
      <c r="A1125">
        <v>56200</v>
      </c>
      <c r="B1125" t="s">
        <v>25050</v>
      </c>
      <c r="C1125" t="s">
        <v>25051</v>
      </c>
      <c r="D1125" t="s">
        <v>25052</v>
      </c>
      <c r="E1125" t="s">
        <v>25053</v>
      </c>
      <c r="F1125" t="s">
        <v>25054</v>
      </c>
      <c r="G1125" t="s">
        <v>25055</v>
      </c>
      <c r="H1125" t="s">
        <v>25056</v>
      </c>
      <c r="I1125" t="s">
        <v>25057</v>
      </c>
      <c r="J1125" t="s">
        <v>25058</v>
      </c>
      <c r="K1125" t="s">
        <v>25059</v>
      </c>
      <c r="L1125" t="s">
        <v>25060</v>
      </c>
      <c r="M1125" t="s">
        <v>25061</v>
      </c>
      <c r="N1125" t="s">
        <v>25062</v>
      </c>
      <c r="O1125" t="s">
        <v>25063</v>
      </c>
      <c r="P1125">
        <f>-621.648825001019 -13.25239263088 -232.772130590514</f>
        <v>-867.67334822241287</v>
      </c>
      <c r="Q1125" t="s">
        <v>25064</v>
      </c>
      <c r="R1125" t="s">
        <v>25065</v>
      </c>
      <c r="S1125" t="s">
        <v>25066</v>
      </c>
      <c r="T1125" t="s">
        <v>25067</v>
      </c>
      <c r="U1125" t="s">
        <v>25068</v>
      </c>
      <c r="V1125" t="s">
        <v>25069</v>
      </c>
      <c r="W1125" t="s">
        <v>25070</v>
      </c>
      <c r="X1125" t="s">
        <v>25071</v>
      </c>
      <c r="Y1125" t="s">
        <v>25072</v>
      </c>
    </row>
    <row r="1126" spans="1:25" x14ac:dyDescent="0.3">
      <c r="A1126">
        <v>56250</v>
      </c>
      <c r="B1126" t="s">
        <v>25073</v>
      </c>
      <c r="C1126" t="s">
        <v>25074</v>
      </c>
      <c r="D1126" t="s">
        <v>25075</v>
      </c>
      <c r="E1126" t="s">
        <v>25076</v>
      </c>
      <c r="F1126" t="s">
        <v>25077</v>
      </c>
      <c r="G1126" t="s">
        <v>25078</v>
      </c>
      <c r="H1126" t="s">
        <v>25079</v>
      </c>
      <c r="I1126" t="s">
        <v>25080</v>
      </c>
      <c r="J1126" t="s">
        <v>25081</v>
      </c>
      <c r="K1126" t="s">
        <v>25082</v>
      </c>
      <c r="L1126" t="s">
        <v>25083</v>
      </c>
      <c r="M1126" t="s">
        <v>25084</v>
      </c>
      <c r="N1126" t="s">
        <v>25085</v>
      </c>
      <c r="O1126" t="s">
        <v>25086</v>
      </c>
      <c r="P1126">
        <f>-620.399143996234 -13.3383952498671 -232.596826470835</f>
        <v>-866.33436571693608</v>
      </c>
      <c r="Q1126" t="s">
        <v>25087</v>
      </c>
      <c r="R1126" t="s">
        <v>25088</v>
      </c>
      <c r="S1126" t="s">
        <v>25089</v>
      </c>
      <c r="T1126" t="s">
        <v>25090</v>
      </c>
      <c r="U1126" t="s">
        <v>25091</v>
      </c>
      <c r="V1126" t="s">
        <v>25092</v>
      </c>
      <c r="W1126" t="s">
        <v>25093</v>
      </c>
      <c r="X1126" t="s">
        <v>25094</v>
      </c>
      <c r="Y1126" t="s">
        <v>25095</v>
      </c>
    </row>
    <row r="1127" spans="1:25" x14ac:dyDescent="0.3">
      <c r="A1127">
        <v>56300</v>
      </c>
      <c r="B1127" t="s">
        <v>25096</v>
      </c>
      <c r="C1127" t="s">
        <v>25097</v>
      </c>
      <c r="D1127" t="s">
        <v>25098</v>
      </c>
      <c r="E1127" t="s">
        <v>25099</v>
      </c>
      <c r="F1127" t="s">
        <v>25100</v>
      </c>
      <c r="G1127" t="s">
        <v>25101</v>
      </c>
      <c r="H1127" t="s">
        <v>25102</v>
      </c>
      <c r="I1127" t="s">
        <v>25103</v>
      </c>
      <c r="J1127" t="s">
        <v>25104</v>
      </c>
      <c r="K1127" t="s">
        <v>25105</v>
      </c>
      <c r="L1127" t="s">
        <v>25106</v>
      </c>
      <c r="M1127" t="s">
        <v>25107</v>
      </c>
      <c r="N1127" t="s">
        <v>25108</v>
      </c>
      <c r="O1127" t="s">
        <v>25109</v>
      </c>
      <c r="P1127">
        <f>-620.122734462326 -13.19477934367 -232.490742074794</f>
        <v>-865.80825588079006</v>
      </c>
      <c r="Q1127" t="s">
        <v>25110</v>
      </c>
      <c r="R1127" t="s">
        <v>25111</v>
      </c>
      <c r="S1127" t="s">
        <v>25112</v>
      </c>
      <c r="T1127" t="s">
        <v>25113</v>
      </c>
      <c r="U1127" t="s">
        <v>25114</v>
      </c>
      <c r="V1127" t="s">
        <v>25115</v>
      </c>
      <c r="W1127" t="s">
        <v>25116</v>
      </c>
      <c r="X1127" t="s">
        <v>25117</v>
      </c>
      <c r="Y1127" t="s">
        <v>25118</v>
      </c>
    </row>
    <row r="1128" spans="1:25" x14ac:dyDescent="0.3">
      <c r="A1128">
        <v>56350</v>
      </c>
      <c r="B1128" t="s">
        <v>25119</v>
      </c>
      <c r="C1128" t="s">
        <v>25120</v>
      </c>
      <c r="D1128" t="s">
        <v>25121</v>
      </c>
      <c r="E1128" t="s">
        <v>25122</v>
      </c>
      <c r="F1128" t="s">
        <v>25123</v>
      </c>
      <c r="G1128" t="s">
        <v>25124</v>
      </c>
      <c r="H1128" t="s">
        <v>25125</v>
      </c>
      <c r="I1128" t="s">
        <v>25126</v>
      </c>
      <c r="J1128" t="s">
        <v>25127</v>
      </c>
      <c r="K1128" t="s">
        <v>25128</v>
      </c>
      <c r="L1128" t="s">
        <v>25129</v>
      </c>
      <c r="M1128" t="s">
        <v>25130</v>
      </c>
      <c r="N1128" t="s">
        <v>25131</v>
      </c>
      <c r="O1128" t="s">
        <v>25132</v>
      </c>
      <c r="P1128">
        <f>-619.469939035438 -12.5798303552742 -232.586845038544</f>
        <v>-864.63661442925616</v>
      </c>
      <c r="Q1128" t="s">
        <v>25133</v>
      </c>
      <c r="R1128" t="s">
        <v>25134</v>
      </c>
      <c r="S1128" t="s">
        <v>25135</v>
      </c>
      <c r="T1128" t="s">
        <v>25136</v>
      </c>
      <c r="U1128" t="s">
        <v>25137</v>
      </c>
      <c r="V1128" t="s">
        <v>25138</v>
      </c>
      <c r="W1128" t="s">
        <v>25139</v>
      </c>
      <c r="X1128" t="s">
        <v>25140</v>
      </c>
      <c r="Y1128" t="s">
        <v>25141</v>
      </c>
    </row>
    <row r="1129" spans="1:25" x14ac:dyDescent="0.3">
      <c r="A1129">
        <v>56400</v>
      </c>
      <c r="B1129" t="s">
        <v>25142</v>
      </c>
      <c r="C1129" t="s">
        <v>25143</v>
      </c>
      <c r="D1129" t="s">
        <v>25144</v>
      </c>
      <c r="E1129" t="s">
        <v>25145</v>
      </c>
      <c r="F1129" t="s">
        <v>25146</v>
      </c>
      <c r="G1129" t="s">
        <v>25147</v>
      </c>
      <c r="H1129" t="s">
        <v>25148</v>
      </c>
      <c r="I1129" t="s">
        <v>25149</v>
      </c>
      <c r="J1129" t="s">
        <v>25150</v>
      </c>
      <c r="K1129" t="s">
        <v>25151</v>
      </c>
      <c r="L1129" t="s">
        <v>25152</v>
      </c>
      <c r="M1129" t="s">
        <v>25153</v>
      </c>
      <c r="N1129" t="s">
        <v>25154</v>
      </c>
      <c r="O1129" t="s">
        <v>25155</v>
      </c>
      <c r="P1129">
        <f>-619.031779712209 -12.4657848761453 -232.700118635549</f>
        <v>-864.19768322390325</v>
      </c>
      <c r="Q1129" t="s">
        <v>25156</v>
      </c>
      <c r="R1129" t="s">
        <v>25157</v>
      </c>
      <c r="S1129" t="s">
        <v>25158</v>
      </c>
      <c r="T1129" t="s">
        <v>25159</v>
      </c>
      <c r="U1129" t="s">
        <v>25160</v>
      </c>
      <c r="V1129" t="s">
        <v>25161</v>
      </c>
      <c r="W1129" t="s">
        <v>25162</v>
      </c>
      <c r="X1129" t="s">
        <v>25163</v>
      </c>
      <c r="Y1129" t="s">
        <v>25164</v>
      </c>
    </row>
    <row r="1130" spans="1:25" x14ac:dyDescent="0.3">
      <c r="A1130">
        <v>56450</v>
      </c>
      <c r="B1130" t="s">
        <v>25165</v>
      </c>
      <c r="C1130" t="s">
        <v>25166</v>
      </c>
      <c r="D1130" t="s">
        <v>25167</v>
      </c>
      <c r="E1130" t="s">
        <v>25168</v>
      </c>
      <c r="F1130" t="s">
        <v>25169</v>
      </c>
      <c r="G1130" t="s">
        <v>25170</v>
      </c>
      <c r="H1130" t="s">
        <v>25171</v>
      </c>
      <c r="I1130" t="s">
        <v>25172</v>
      </c>
      <c r="J1130" t="s">
        <v>25173</v>
      </c>
      <c r="K1130" t="s">
        <v>25174</v>
      </c>
      <c r="L1130" t="s">
        <v>25175</v>
      </c>
      <c r="M1130" t="s">
        <v>25176</v>
      </c>
      <c r="N1130" t="s">
        <v>25177</v>
      </c>
      <c r="O1130" t="s">
        <v>25178</v>
      </c>
      <c r="P1130">
        <f>-617.935805379796 -12.3132226221223 -232.833652763709</f>
        <v>-863.08268076562729</v>
      </c>
      <c r="Q1130" t="s">
        <v>25179</v>
      </c>
      <c r="R1130" t="s">
        <v>25180</v>
      </c>
      <c r="S1130" t="s">
        <v>25181</v>
      </c>
      <c r="T1130" t="s">
        <v>25182</v>
      </c>
      <c r="U1130" t="s">
        <v>25183</v>
      </c>
      <c r="V1130" t="s">
        <v>25184</v>
      </c>
      <c r="W1130" t="s">
        <v>25185</v>
      </c>
      <c r="X1130" t="s">
        <v>25186</v>
      </c>
      <c r="Y1130" t="s">
        <v>25187</v>
      </c>
    </row>
    <row r="1131" spans="1:25" x14ac:dyDescent="0.3">
      <c r="A1131">
        <v>56500</v>
      </c>
      <c r="B1131" t="s">
        <v>25188</v>
      </c>
      <c r="C1131" t="s">
        <v>25189</v>
      </c>
      <c r="D1131" t="s">
        <v>25190</v>
      </c>
      <c r="E1131" t="s">
        <v>25191</v>
      </c>
      <c r="F1131" t="s">
        <v>25192</v>
      </c>
      <c r="G1131" t="s">
        <v>25193</v>
      </c>
      <c r="H1131" t="s">
        <v>25194</v>
      </c>
      <c r="I1131" t="s">
        <v>25195</v>
      </c>
      <c r="J1131" t="s">
        <v>25196</v>
      </c>
      <c r="K1131" t="s">
        <v>25197</v>
      </c>
      <c r="L1131" t="s">
        <v>25198</v>
      </c>
      <c r="M1131" t="s">
        <v>25199</v>
      </c>
      <c r="N1131" t="s">
        <v>25200</v>
      </c>
      <c r="O1131" t="s">
        <v>25201</v>
      </c>
      <c r="P1131">
        <f>-616.625177656114 -11.7516320117718 -232.774032379566</f>
        <v>-861.15084204745176</v>
      </c>
      <c r="Q1131" t="s">
        <v>25202</v>
      </c>
      <c r="R1131" t="s">
        <v>25203</v>
      </c>
      <c r="S1131" t="s">
        <v>25204</v>
      </c>
      <c r="T1131" t="s">
        <v>25205</v>
      </c>
      <c r="U1131" t="s">
        <v>25206</v>
      </c>
      <c r="V1131" t="s">
        <v>25207</v>
      </c>
      <c r="W1131" t="s">
        <v>25208</v>
      </c>
      <c r="X1131" t="s">
        <v>25209</v>
      </c>
      <c r="Y1131" t="s">
        <v>25210</v>
      </c>
    </row>
    <row r="1132" spans="1:25" x14ac:dyDescent="0.3">
      <c r="A1132">
        <v>56550</v>
      </c>
      <c r="B1132" t="s">
        <v>25211</v>
      </c>
      <c r="C1132" t="s">
        <v>25212</v>
      </c>
      <c r="D1132" t="s">
        <v>25213</v>
      </c>
      <c r="E1132" t="s">
        <v>25214</v>
      </c>
      <c r="F1132" t="s">
        <v>25215</v>
      </c>
      <c r="G1132" t="s">
        <v>25216</v>
      </c>
      <c r="H1132" t="s">
        <v>25217</v>
      </c>
      <c r="I1132" t="s">
        <v>25218</v>
      </c>
      <c r="J1132" t="s">
        <v>25219</v>
      </c>
      <c r="K1132" t="s">
        <v>25220</v>
      </c>
      <c r="L1132" t="s">
        <v>25221</v>
      </c>
      <c r="M1132" t="s">
        <v>25222</v>
      </c>
      <c r="N1132" t="s">
        <v>25223</v>
      </c>
      <c r="O1132" t="s">
        <v>25224</v>
      </c>
      <c r="P1132">
        <f>-616.015131216814 -11.6840288609619 -232.726378546007</f>
        <v>-860.42553862378293</v>
      </c>
      <c r="Q1132" t="s">
        <v>25225</v>
      </c>
      <c r="R1132" t="s">
        <v>25226</v>
      </c>
      <c r="S1132" t="s">
        <v>25227</v>
      </c>
      <c r="T1132" t="s">
        <v>25228</v>
      </c>
      <c r="U1132" t="s">
        <v>25229</v>
      </c>
      <c r="V1132" t="s">
        <v>25230</v>
      </c>
      <c r="W1132" t="s">
        <v>25231</v>
      </c>
      <c r="X1132" t="s">
        <v>25232</v>
      </c>
      <c r="Y1132" t="s">
        <v>25233</v>
      </c>
    </row>
    <row r="1133" spans="1:25" x14ac:dyDescent="0.3">
      <c r="A1133">
        <v>56600</v>
      </c>
      <c r="B1133" t="s">
        <v>25234</v>
      </c>
      <c r="C1133" t="s">
        <v>25235</v>
      </c>
      <c r="D1133" t="s">
        <v>25236</v>
      </c>
      <c r="E1133" t="s">
        <v>25237</v>
      </c>
      <c r="F1133" t="s">
        <v>25238</v>
      </c>
      <c r="G1133" t="s">
        <v>25239</v>
      </c>
      <c r="H1133" t="s">
        <v>25240</v>
      </c>
      <c r="I1133" t="s">
        <v>25241</v>
      </c>
      <c r="J1133" t="s">
        <v>25242</v>
      </c>
      <c r="K1133" t="s">
        <v>25243</v>
      </c>
      <c r="L1133" t="s">
        <v>25244</v>
      </c>
      <c r="M1133" t="s">
        <v>25245</v>
      </c>
      <c r="N1133" t="s">
        <v>25246</v>
      </c>
      <c r="O1133" t="s">
        <v>25247</v>
      </c>
      <c r="P1133">
        <f>-614.911109817177 -11.3269686688161 -232.775871677148</f>
        <v>-859.01395016314109</v>
      </c>
      <c r="Q1133" t="s">
        <v>25248</v>
      </c>
      <c r="R1133" t="s">
        <v>25249</v>
      </c>
      <c r="S1133" t="s">
        <v>25250</v>
      </c>
      <c r="T1133" t="s">
        <v>25251</v>
      </c>
      <c r="U1133" t="s">
        <v>25252</v>
      </c>
      <c r="V1133" t="s">
        <v>25253</v>
      </c>
      <c r="W1133" t="s">
        <v>25254</v>
      </c>
      <c r="X1133" t="s">
        <v>25255</v>
      </c>
      <c r="Y1133" t="s">
        <v>25256</v>
      </c>
    </row>
    <row r="1134" spans="1:25" x14ac:dyDescent="0.3">
      <c r="A1134">
        <v>56650</v>
      </c>
      <c r="B1134" t="s">
        <v>25257</v>
      </c>
      <c r="C1134" t="s">
        <v>25258</v>
      </c>
      <c r="D1134" t="s">
        <v>25259</v>
      </c>
      <c r="E1134" t="s">
        <v>25260</v>
      </c>
      <c r="F1134" t="s">
        <v>25261</v>
      </c>
      <c r="G1134" t="s">
        <v>25262</v>
      </c>
      <c r="H1134" t="s">
        <v>25263</v>
      </c>
      <c r="I1134" t="s">
        <v>25264</v>
      </c>
      <c r="J1134" t="s">
        <v>25265</v>
      </c>
      <c r="K1134" t="s">
        <v>25266</v>
      </c>
      <c r="L1134" t="s">
        <v>25267</v>
      </c>
      <c r="M1134" t="s">
        <v>25268</v>
      </c>
      <c r="N1134" t="s">
        <v>25269</v>
      </c>
      <c r="O1134" t="s">
        <v>25270</v>
      </c>
      <c r="P1134">
        <f>-614.493827228333 -11.2329768923896 -232.899899987784</f>
        <v>-858.6267041085066</v>
      </c>
      <c r="Q1134" t="s">
        <v>25271</v>
      </c>
      <c r="R1134" t="s">
        <v>25272</v>
      </c>
      <c r="S1134" t="s">
        <v>25273</v>
      </c>
      <c r="T1134" t="s">
        <v>25274</v>
      </c>
      <c r="U1134" t="s">
        <v>25275</v>
      </c>
      <c r="V1134" t="s">
        <v>25276</v>
      </c>
      <c r="W1134" t="s">
        <v>25277</v>
      </c>
      <c r="X1134" t="s">
        <v>25278</v>
      </c>
      <c r="Y1134" t="s">
        <v>25279</v>
      </c>
    </row>
    <row r="1135" spans="1:25" x14ac:dyDescent="0.3">
      <c r="A1135">
        <v>56700</v>
      </c>
      <c r="B1135" t="s">
        <v>25280</v>
      </c>
      <c r="C1135" t="s">
        <v>25281</v>
      </c>
      <c r="D1135" t="s">
        <v>25282</v>
      </c>
      <c r="E1135" t="s">
        <v>25283</v>
      </c>
      <c r="F1135" t="s">
        <v>25284</v>
      </c>
      <c r="G1135" t="s">
        <v>25285</v>
      </c>
      <c r="H1135" t="s">
        <v>25286</v>
      </c>
      <c r="I1135" t="s">
        <v>25287</v>
      </c>
      <c r="J1135" t="s">
        <v>25288</v>
      </c>
      <c r="K1135" t="s">
        <v>25289</v>
      </c>
      <c r="L1135" t="s">
        <v>25290</v>
      </c>
      <c r="M1135" t="s">
        <v>25291</v>
      </c>
      <c r="N1135" t="s">
        <v>25292</v>
      </c>
      <c r="O1135" t="s">
        <v>25293</v>
      </c>
      <c r="P1135">
        <f>-613.601821460977 -10.5757058736635 -233.71184618866</f>
        <v>-857.88937352330049</v>
      </c>
      <c r="Q1135" t="s">
        <v>25294</v>
      </c>
      <c r="R1135" t="s">
        <v>25295</v>
      </c>
      <c r="S1135" t="s">
        <v>25296</v>
      </c>
      <c r="T1135" t="s">
        <v>25297</v>
      </c>
      <c r="U1135" t="s">
        <v>25298</v>
      </c>
      <c r="V1135" t="s">
        <v>25299</v>
      </c>
      <c r="W1135" t="s">
        <v>25300</v>
      </c>
      <c r="X1135" t="s">
        <v>25301</v>
      </c>
      <c r="Y1135" t="s">
        <v>25302</v>
      </c>
    </row>
    <row r="1136" spans="1:25" x14ac:dyDescent="0.3">
      <c r="A1136">
        <v>56750</v>
      </c>
      <c r="B1136" t="s">
        <v>25303</v>
      </c>
      <c r="C1136" t="s">
        <v>25304</v>
      </c>
      <c r="D1136" t="s">
        <v>25305</v>
      </c>
      <c r="E1136" t="s">
        <v>25306</v>
      </c>
      <c r="F1136" t="s">
        <v>25307</v>
      </c>
      <c r="G1136" t="s">
        <v>25308</v>
      </c>
      <c r="H1136" t="s">
        <v>25309</v>
      </c>
      <c r="I1136" t="s">
        <v>25310</v>
      </c>
      <c r="J1136" t="s">
        <v>25311</v>
      </c>
      <c r="K1136" t="s">
        <v>25312</v>
      </c>
      <c r="L1136" t="s">
        <v>25313</v>
      </c>
      <c r="M1136" t="s">
        <v>25314</v>
      </c>
      <c r="N1136" t="s">
        <v>25315</v>
      </c>
      <c r="O1136" t="s">
        <v>25316</v>
      </c>
      <c r="P1136">
        <f>-612.822701511455 -10.4754656918287 -234.17721566705</f>
        <v>-857.47538287033376</v>
      </c>
      <c r="Q1136" t="s">
        <v>25317</v>
      </c>
      <c r="R1136" t="s">
        <v>25318</v>
      </c>
      <c r="S1136" t="s">
        <v>25319</v>
      </c>
      <c r="T1136" t="s">
        <v>25320</v>
      </c>
      <c r="U1136" t="s">
        <v>25321</v>
      </c>
      <c r="V1136" t="s">
        <v>25322</v>
      </c>
      <c r="W1136" t="s">
        <v>25323</v>
      </c>
      <c r="X1136" t="s">
        <v>25324</v>
      </c>
      <c r="Y1136" t="s">
        <v>25325</v>
      </c>
    </row>
    <row r="1137" spans="1:25" x14ac:dyDescent="0.3">
      <c r="A1137">
        <v>56800</v>
      </c>
      <c r="B1137" t="s">
        <v>25326</v>
      </c>
      <c r="C1137" t="s">
        <v>25327</v>
      </c>
      <c r="D1137" t="s">
        <v>25328</v>
      </c>
      <c r="E1137" t="s">
        <v>25329</v>
      </c>
      <c r="F1137" t="s">
        <v>25330</v>
      </c>
      <c r="G1137" t="s">
        <v>25331</v>
      </c>
      <c r="H1137" t="s">
        <v>25332</v>
      </c>
      <c r="I1137" t="s">
        <v>25333</v>
      </c>
      <c r="J1137" t="s">
        <v>25334</v>
      </c>
      <c r="K1137" t="s">
        <v>25335</v>
      </c>
      <c r="L1137" t="s">
        <v>25336</v>
      </c>
      <c r="M1137" t="s">
        <v>25337</v>
      </c>
      <c r="N1137" t="s">
        <v>25338</v>
      </c>
      <c r="O1137" t="s">
        <v>25339</v>
      </c>
      <c r="P1137">
        <f>-611.8026336155 -10.6182015536413 -234.555147549675</f>
        <v>-856.97598271881623</v>
      </c>
      <c r="Q1137" t="s">
        <v>25340</v>
      </c>
      <c r="R1137" t="s">
        <v>25341</v>
      </c>
      <c r="S1137" t="s">
        <v>25342</v>
      </c>
      <c r="T1137" t="s">
        <v>25343</v>
      </c>
      <c r="U1137" t="s">
        <v>25344</v>
      </c>
      <c r="V1137" t="s">
        <v>25345</v>
      </c>
      <c r="W1137" t="s">
        <v>25346</v>
      </c>
      <c r="X1137" t="s">
        <v>25347</v>
      </c>
      <c r="Y1137" t="s">
        <v>25348</v>
      </c>
    </row>
    <row r="1138" spans="1:25" x14ac:dyDescent="0.3">
      <c r="A1138">
        <v>56850</v>
      </c>
      <c r="B1138" t="s">
        <v>25349</v>
      </c>
      <c r="C1138" t="s">
        <v>25350</v>
      </c>
      <c r="D1138" t="s">
        <v>25351</v>
      </c>
      <c r="E1138" t="s">
        <v>25352</v>
      </c>
      <c r="F1138" t="s">
        <v>25353</v>
      </c>
      <c r="G1138" t="s">
        <v>25354</v>
      </c>
      <c r="H1138" t="s">
        <v>25355</v>
      </c>
      <c r="I1138" t="s">
        <v>25356</v>
      </c>
      <c r="J1138" t="s">
        <v>25357</v>
      </c>
      <c r="K1138" t="s">
        <v>25358</v>
      </c>
      <c r="L1138" t="s">
        <v>25359</v>
      </c>
      <c r="M1138" t="s">
        <v>25360</v>
      </c>
      <c r="N1138" t="s">
        <v>25361</v>
      </c>
      <c r="O1138" t="s">
        <v>25362</v>
      </c>
      <c r="P1138">
        <f>-610.133192264365 -10.4901783862574 -234.685150925425</f>
        <v>-855.30852157604738</v>
      </c>
      <c r="Q1138" t="s">
        <v>25363</v>
      </c>
      <c r="R1138" t="s">
        <v>25364</v>
      </c>
      <c r="S1138" t="s">
        <v>25365</v>
      </c>
      <c r="T1138" t="s">
        <v>25366</v>
      </c>
      <c r="U1138" t="s">
        <v>25367</v>
      </c>
      <c r="V1138" t="s">
        <v>25368</v>
      </c>
      <c r="W1138" t="s">
        <v>25369</v>
      </c>
      <c r="X1138" t="s">
        <v>25370</v>
      </c>
      <c r="Y1138" t="s">
        <v>25371</v>
      </c>
    </row>
    <row r="1139" spans="1:25" x14ac:dyDescent="0.3">
      <c r="A1139">
        <v>56900</v>
      </c>
      <c r="B1139" t="s">
        <v>25372</v>
      </c>
      <c r="C1139" t="s">
        <v>25373</v>
      </c>
      <c r="D1139" t="s">
        <v>25374</v>
      </c>
      <c r="E1139" t="s">
        <v>25375</v>
      </c>
      <c r="F1139" t="s">
        <v>25376</v>
      </c>
      <c r="G1139" t="s">
        <v>25377</v>
      </c>
      <c r="H1139" t="s">
        <v>25378</v>
      </c>
      <c r="I1139" t="s">
        <v>25379</v>
      </c>
      <c r="J1139" t="s">
        <v>25380</v>
      </c>
      <c r="K1139" t="s">
        <v>25381</v>
      </c>
      <c r="L1139" t="s">
        <v>25382</v>
      </c>
      <c r="M1139" t="s">
        <v>25383</v>
      </c>
      <c r="N1139" t="s">
        <v>25384</v>
      </c>
      <c r="O1139" t="s">
        <v>25385</v>
      </c>
      <c r="P1139">
        <f>-609.289215766119 -9.72304776567012 -234.825737862181</f>
        <v>-853.8380013939701</v>
      </c>
      <c r="Q1139" t="s">
        <v>25386</v>
      </c>
      <c r="R1139" t="s">
        <v>25387</v>
      </c>
      <c r="S1139" t="s">
        <v>25388</v>
      </c>
      <c r="T1139" t="s">
        <v>25389</v>
      </c>
      <c r="U1139" t="s">
        <v>25390</v>
      </c>
      <c r="V1139" t="s">
        <v>25391</v>
      </c>
      <c r="W1139" t="s">
        <v>25392</v>
      </c>
      <c r="X1139" t="s">
        <v>25393</v>
      </c>
      <c r="Y1139" t="s">
        <v>25394</v>
      </c>
    </row>
    <row r="1140" spans="1:25" x14ac:dyDescent="0.3">
      <c r="A1140">
        <v>56950</v>
      </c>
      <c r="B1140" t="s">
        <v>25395</v>
      </c>
      <c r="C1140" t="s">
        <v>25396</v>
      </c>
      <c r="D1140" t="s">
        <v>25397</v>
      </c>
      <c r="E1140" t="s">
        <v>25398</v>
      </c>
      <c r="F1140" t="s">
        <v>25399</v>
      </c>
      <c r="G1140" t="s">
        <v>25400</v>
      </c>
      <c r="H1140" t="s">
        <v>25401</v>
      </c>
      <c r="I1140" t="s">
        <v>25402</v>
      </c>
      <c r="J1140" t="s">
        <v>25403</v>
      </c>
      <c r="K1140" t="s">
        <v>25404</v>
      </c>
      <c r="L1140" t="s">
        <v>25405</v>
      </c>
      <c r="M1140" t="s">
        <v>25406</v>
      </c>
      <c r="N1140" t="s">
        <v>25407</v>
      </c>
      <c r="O1140" t="s">
        <v>25408</v>
      </c>
      <c r="P1140">
        <f>-608.082232194533 -8.77604543013831 -235.223241845878</f>
        <v>-852.08151947054932</v>
      </c>
      <c r="Q1140" t="s">
        <v>25409</v>
      </c>
      <c r="R1140" t="s">
        <v>25410</v>
      </c>
      <c r="S1140" t="s">
        <v>25411</v>
      </c>
      <c r="T1140" t="s">
        <v>25412</v>
      </c>
      <c r="U1140" t="s">
        <v>25413</v>
      </c>
      <c r="V1140" t="s">
        <v>25414</v>
      </c>
      <c r="W1140" t="s">
        <v>25415</v>
      </c>
      <c r="X1140" t="s">
        <v>25416</v>
      </c>
      <c r="Y1140" t="s">
        <v>25417</v>
      </c>
    </row>
    <row r="1141" spans="1:25" x14ac:dyDescent="0.3">
      <c r="A1141">
        <v>57000</v>
      </c>
      <c r="B1141" t="s">
        <v>25418</v>
      </c>
      <c r="C1141" t="s">
        <v>25419</v>
      </c>
      <c r="D1141" t="s">
        <v>25420</v>
      </c>
      <c r="E1141" t="s">
        <v>25421</v>
      </c>
      <c r="F1141" t="s">
        <v>25422</v>
      </c>
      <c r="G1141" t="s">
        <v>25423</v>
      </c>
      <c r="H1141" t="s">
        <v>25424</v>
      </c>
      <c r="I1141" t="s">
        <v>25425</v>
      </c>
      <c r="J1141" t="s">
        <v>25426</v>
      </c>
      <c r="K1141" t="s">
        <v>25427</v>
      </c>
      <c r="L1141" t="s">
        <v>25428</v>
      </c>
      <c r="M1141" t="s">
        <v>25429</v>
      </c>
      <c r="N1141" t="s">
        <v>25430</v>
      </c>
      <c r="O1141" t="s">
        <v>25431</v>
      </c>
      <c r="P1141">
        <f>-607.413100016011 -8.85337695381213 -235.507424640979</f>
        <v>-851.77390161080211</v>
      </c>
      <c r="Q1141" t="s">
        <v>25432</v>
      </c>
      <c r="R1141" t="s">
        <v>25433</v>
      </c>
      <c r="S1141" t="s">
        <v>25434</v>
      </c>
      <c r="T1141" t="s">
        <v>25435</v>
      </c>
      <c r="U1141" t="s">
        <v>25436</v>
      </c>
      <c r="V1141" t="s">
        <v>25437</v>
      </c>
      <c r="W1141" t="s">
        <v>25438</v>
      </c>
      <c r="X1141" t="s">
        <v>25439</v>
      </c>
      <c r="Y1141" t="s">
        <v>25440</v>
      </c>
    </row>
    <row r="1142" spans="1:25" x14ac:dyDescent="0.3">
      <c r="A1142">
        <v>57050</v>
      </c>
      <c r="B1142" t="s">
        <v>25441</v>
      </c>
      <c r="C1142" t="s">
        <v>25442</v>
      </c>
      <c r="D1142" t="s">
        <v>25443</v>
      </c>
      <c r="E1142" t="s">
        <v>25444</v>
      </c>
      <c r="F1142" t="s">
        <v>25445</v>
      </c>
      <c r="G1142" t="s">
        <v>25446</v>
      </c>
      <c r="H1142" t="s">
        <v>25447</v>
      </c>
      <c r="I1142" t="s">
        <v>25448</v>
      </c>
      <c r="J1142" t="s">
        <v>25449</v>
      </c>
      <c r="K1142" t="s">
        <v>25450</v>
      </c>
      <c r="L1142" t="s">
        <v>25451</v>
      </c>
      <c r="M1142" t="s">
        <v>25452</v>
      </c>
      <c r="N1142" t="s">
        <v>25453</v>
      </c>
      <c r="O1142" t="s">
        <v>25454</v>
      </c>
      <c r="P1142">
        <f>-606.292819345103 -8.90145005200861 -236.066254733882</f>
        <v>-851.26052413099364</v>
      </c>
      <c r="Q1142" t="s">
        <v>25455</v>
      </c>
      <c r="R1142" t="s">
        <v>25456</v>
      </c>
      <c r="S1142" t="s">
        <v>25457</v>
      </c>
      <c r="T1142" t="s">
        <v>25458</v>
      </c>
      <c r="U1142" t="s">
        <v>25459</v>
      </c>
      <c r="V1142" t="s">
        <v>25460</v>
      </c>
      <c r="W1142" t="s">
        <v>25461</v>
      </c>
      <c r="X1142" t="s">
        <v>25462</v>
      </c>
      <c r="Y1142" t="s">
        <v>25463</v>
      </c>
    </row>
    <row r="1143" spans="1:25" x14ac:dyDescent="0.3">
      <c r="A1143">
        <v>57100</v>
      </c>
      <c r="B1143" t="s">
        <v>25464</v>
      </c>
      <c r="C1143" t="s">
        <v>25465</v>
      </c>
      <c r="D1143" t="s">
        <v>25466</v>
      </c>
      <c r="E1143" t="s">
        <v>25467</v>
      </c>
      <c r="F1143" t="s">
        <v>25468</v>
      </c>
      <c r="G1143" t="s">
        <v>25469</v>
      </c>
      <c r="H1143" t="s">
        <v>25470</v>
      </c>
      <c r="I1143" t="s">
        <v>25471</v>
      </c>
      <c r="J1143" t="s">
        <v>25472</v>
      </c>
      <c r="K1143" t="s">
        <v>25473</v>
      </c>
      <c r="L1143" t="s">
        <v>25474</v>
      </c>
      <c r="M1143" t="s">
        <v>25475</v>
      </c>
      <c r="N1143" t="s">
        <v>25476</v>
      </c>
      <c r="O1143" t="s">
        <v>25477</v>
      </c>
      <c r="P1143">
        <f>-605.843497484029 -8.44062820294266 -236.368112438422</f>
        <v>-850.65223812539364</v>
      </c>
      <c r="Q1143" t="s">
        <v>25478</v>
      </c>
      <c r="R1143" t="s">
        <v>25479</v>
      </c>
      <c r="S1143" t="s">
        <v>25480</v>
      </c>
      <c r="T1143" t="s">
        <v>25481</v>
      </c>
      <c r="U1143" t="s">
        <v>25482</v>
      </c>
      <c r="V1143" t="s">
        <v>25483</v>
      </c>
      <c r="W1143" t="s">
        <v>25484</v>
      </c>
      <c r="X1143" t="s">
        <v>25485</v>
      </c>
      <c r="Y1143" t="s">
        <v>25486</v>
      </c>
    </row>
    <row r="1144" spans="1:25" x14ac:dyDescent="0.3">
      <c r="A1144">
        <v>57150</v>
      </c>
      <c r="B1144" t="s">
        <v>25487</v>
      </c>
      <c r="C1144" t="s">
        <v>25488</v>
      </c>
      <c r="D1144" t="s">
        <v>25489</v>
      </c>
      <c r="E1144" t="s">
        <v>25490</v>
      </c>
      <c r="F1144" t="s">
        <v>25491</v>
      </c>
      <c r="G1144" t="s">
        <v>25492</v>
      </c>
      <c r="H1144" t="s">
        <v>25493</v>
      </c>
      <c r="I1144" t="s">
        <v>25494</v>
      </c>
      <c r="J1144" t="s">
        <v>25495</v>
      </c>
      <c r="K1144" t="s">
        <v>25496</v>
      </c>
      <c r="L1144" t="s">
        <v>25497</v>
      </c>
      <c r="M1144" t="s">
        <v>25498</v>
      </c>
      <c r="N1144" t="s">
        <v>25499</v>
      </c>
      <c r="O1144" t="s">
        <v>25500</v>
      </c>
      <c r="P1144">
        <f>-604.62230398248 -7.78769073662033 -236.720691477517</f>
        <v>-849.13068619661738</v>
      </c>
      <c r="Q1144" t="s">
        <v>25501</v>
      </c>
      <c r="R1144" t="s">
        <v>25502</v>
      </c>
      <c r="S1144" t="s">
        <v>25503</v>
      </c>
      <c r="T1144" t="s">
        <v>25504</v>
      </c>
      <c r="U1144" t="s">
        <v>25505</v>
      </c>
      <c r="V1144" t="s">
        <v>25506</v>
      </c>
      <c r="W1144" t="s">
        <v>25507</v>
      </c>
      <c r="X1144" t="s">
        <v>25508</v>
      </c>
      <c r="Y1144" t="s">
        <v>25509</v>
      </c>
    </row>
    <row r="1145" spans="1:25" x14ac:dyDescent="0.3">
      <c r="A1145">
        <v>57200</v>
      </c>
      <c r="B1145" t="s">
        <v>25510</v>
      </c>
      <c r="C1145" t="s">
        <v>25511</v>
      </c>
      <c r="D1145" t="s">
        <v>25512</v>
      </c>
      <c r="E1145" t="s">
        <v>25513</v>
      </c>
      <c r="F1145" t="s">
        <v>25514</v>
      </c>
      <c r="G1145" t="s">
        <v>25515</v>
      </c>
      <c r="H1145" t="s">
        <v>25516</v>
      </c>
      <c r="I1145" t="s">
        <v>25517</v>
      </c>
      <c r="J1145" t="s">
        <v>25518</v>
      </c>
      <c r="K1145" t="s">
        <v>25519</v>
      </c>
      <c r="L1145" t="s">
        <v>25520</v>
      </c>
      <c r="M1145" t="s">
        <v>25521</v>
      </c>
      <c r="N1145" t="s">
        <v>25522</v>
      </c>
      <c r="O1145" t="s">
        <v>25523</v>
      </c>
      <c r="P1145">
        <f>-604.206035605519 -7.53319197582005 -236.800218939627</f>
        <v>-848.53944652096607</v>
      </c>
      <c r="Q1145" t="s">
        <v>25524</v>
      </c>
      <c r="R1145" t="s">
        <v>25525</v>
      </c>
      <c r="S1145" t="s">
        <v>25526</v>
      </c>
      <c r="T1145" t="s">
        <v>25527</v>
      </c>
      <c r="U1145" t="s">
        <v>25528</v>
      </c>
      <c r="V1145" t="s">
        <v>25529</v>
      </c>
      <c r="W1145" t="s">
        <v>25530</v>
      </c>
      <c r="X1145" t="s">
        <v>25531</v>
      </c>
      <c r="Y1145" t="s">
        <v>25532</v>
      </c>
    </row>
    <row r="1146" spans="1:25" x14ac:dyDescent="0.3">
      <c r="A1146">
        <v>57250</v>
      </c>
      <c r="B1146" t="s">
        <v>25510</v>
      </c>
      <c r="C1146" t="s">
        <v>25511</v>
      </c>
      <c r="D1146" t="s">
        <v>25512</v>
      </c>
      <c r="E1146" t="s">
        <v>25513</v>
      </c>
      <c r="F1146" t="s">
        <v>25514</v>
      </c>
      <c r="G1146" t="s">
        <v>25515</v>
      </c>
      <c r="H1146" t="s">
        <v>25516</v>
      </c>
      <c r="I1146" t="s">
        <v>25517</v>
      </c>
      <c r="J1146" t="s">
        <v>25518</v>
      </c>
      <c r="K1146" t="s">
        <v>25519</v>
      </c>
      <c r="L1146" t="s">
        <v>25520</v>
      </c>
      <c r="M1146" t="s">
        <v>25521</v>
      </c>
      <c r="N1146" t="s">
        <v>25522</v>
      </c>
      <c r="O1146" t="s">
        <v>25523</v>
      </c>
      <c r="P1146">
        <f>-604.206035605519 -7.53319197582005 -236.800218939627</f>
        <v>-848.53944652096607</v>
      </c>
      <c r="Q1146" t="s">
        <v>25524</v>
      </c>
      <c r="R1146" t="s">
        <v>25525</v>
      </c>
      <c r="S1146" t="s">
        <v>25526</v>
      </c>
      <c r="T1146" t="s">
        <v>25527</v>
      </c>
      <c r="U1146" t="s">
        <v>25528</v>
      </c>
      <c r="V1146" t="s">
        <v>25529</v>
      </c>
      <c r="W1146" t="s">
        <v>25530</v>
      </c>
      <c r="X1146" t="s">
        <v>25531</v>
      </c>
      <c r="Y1146" t="s">
        <v>25532</v>
      </c>
    </row>
    <row r="1147" spans="1:25" x14ac:dyDescent="0.3">
      <c r="A1147">
        <v>57300</v>
      </c>
      <c r="B1147" t="s">
        <v>25533</v>
      </c>
      <c r="C1147" t="s">
        <v>25534</v>
      </c>
      <c r="D1147" t="s">
        <v>25535</v>
      </c>
      <c r="E1147" t="s">
        <v>25536</v>
      </c>
      <c r="F1147" t="s">
        <v>25537</v>
      </c>
      <c r="G1147" t="s">
        <v>25538</v>
      </c>
      <c r="H1147" t="s">
        <v>25539</v>
      </c>
      <c r="I1147" t="s">
        <v>25540</v>
      </c>
      <c r="J1147" t="s">
        <v>25541</v>
      </c>
      <c r="K1147" t="s">
        <v>25542</v>
      </c>
      <c r="L1147" t="s">
        <v>25543</v>
      </c>
      <c r="M1147" t="s">
        <v>25544</v>
      </c>
      <c r="N1147" t="s">
        <v>25545</v>
      </c>
      <c r="O1147" t="s">
        <v>25546</v>
      </c>
      <c r="P1147">
        <f>-603.839321630838 -7.24732316509926 -236.809626124274</f>
        <v>-847.89627092021124</v>
      </c>
      <c r="Q1147" t="s">
        <v>25547</v>
      </c>
      <c r="R1147" t="s">
        <v>25548</v>
      </c>
      <c r="S1147" t="s">
        <v>25549</v>
      </c>
      <c r="T1147" t="s">
        <v>25550</v>
      </c>
      <c r="U1147" t="s">
        <v>25551</v>
      </c>
      <c r="V1147" t="s">
        <v>25552</v>
      </c>
      <c r="W1147" t="s">
        <v>25553</v>
      </c>
      <c r="X1147" t="s">
        <v>25554</v>
      </c>
      <c r="Y1147" t="s">
        <v>25555</v>
      </c>
    </row>
    <row r="1148" spans="1:25" x14ac:dyDescent="0.3">
      <c r="A1148">
        <v>57350</v>
      </c>
      <c r="B1148" t="s">
        <v>25556</v>
      </c>
      <c r="C1148" t="s">
        <v>25557</v>
      </c>
      <c r="D1148" t="s">
        <v>25558</v>
      </c>
      <c r="E1148" t="s">
        <v>25559</v>
      </c>
      <c r="F1148" t="s">
        <v>25560</v>
      </c>
      <c r="G1148" t="s">
        <v>25561</v>
      </c>
      <c r="H1148" t="s">
        <v>25562</v>
      </c>
      <c r="I1148" t="s">
        <v>25563</v>
      </c>
      <c r="J1148" t="s">
        <v>25564</v>
      </c>
      <c r="K1148" t="s">
        <v>25565</v>
      </c>
      <c r="L1148" t="s">
        <v>25566</v>
      </c>
      <c r="M1148" t="s">
        <v>25567</v>
      </c>
      <c r="N1148" t="s">
        <v>25568</v>
      </c>
      <c r="O1148" t="s">
        <v>25569</v>
      </c>
      <c r="P1148">
        <f>-603.001349810657 -6.30801929802396 -236.455096337128</f>
        <v>-845.76446544580892</v>
      </c>
      <c r="Q1148" t="s">
        <v>25570</v>
      </c>
      <c r="R1148" t="s">
        <v>25571</v>
      </c>
      <c r="S1148" t="s">
        <v>25572</v>
      </c>
      <c r="T1148" t="s">
        <v>25573</v>
      </c>
      <c r="U1148" t="s">
        <v>25574</v>
      </c>
      <c r="V1148" t="s">
        <v>25575</v>
      </c>
      <c r="W1148" t="s">
        <v>25576</v>
      </c>
      <c r="X1148" t="s">
        <v>25577</v>
      </c>
      <c r="Y1148" t="s">
        <v>25578</v>
      </c>
    </row>
    <row r="1149" spans="1:25" x14ac:dyDescent="0.3">
      <c r="A1149">
        <v>57400</v>
      </c>
      <c r="B1149" t="s">
        <v>25579</v>
      </c>
      <c r="C1149" t="s">
        <v>25580</v>
      </c>
      <c r="D1149" t="s">
        <v>25581</v>
      </c>
      <c r="E1149" t="s">
        <v>25582</v>
      </c>
      <c r="F1149" t="s">
        <v>25583</v>
      </c>
      <c r="G1149" t="s">
        <v>25584</v>
      </c>
      <c r="H1149" t="s">
        <v>25585</v>
      </c>
      <c r="I1149" t="s">
        <v>25586</v>
      </c>
      <c r="J1149" t="s">
        <v>25587</v>
      </c>
      <c r="K1149" t="s">
        <v>25588</v>
      </c>
      <c r="L1149" t="s">
        <v>25589</v>
      </c>
      <c r="M1149" t="s">
        <v>25590</v>
      </c>
      <c r="N1149" t="s">
        <v>25591</v>
      </c>
      <c r="O1149" t="s">
        <v>25592</v>
      </c>
      <c r="P1149">
        <f>-602.974425584978 -5.41549542558482 -235.969185447844</f>
        <v>-844.35910645840681</v>
      </c>
      <c r="Q1149" t="s">
        <v>25593</v>
      </c>
      <c r="R1149" t="s">
        <v>25594</v>
      </c>
      <c r="S1149" t="s">
        <v>25595</v>
      </c>
      <c r="T1149" t="s">
        <v>25596</v>
      </c>
      <c r="U1149" t="s">
        <v>25597</v>
      </c>
      <c r="V1149" t="s">
        <v>25598</v>
      </c>
      <c r="W1149" t="s">
        <v>25599</v>
      </c>
      <c r="X1149" t="s">
        <v>25600</v>
      </c>
      <c r="Y1149" t="s">
        <v>25601</v>
      </c>
    </row>
    <row r="1150" spans="1:25" x14ac:dyDescent="0.3">
      <c r="A1150">
        <v>57450</v>
      </c>
      <c r="B1150" t="s">
        <v>25579</v>
      </c>
      <c r="C1150" t="s">
        <v>25580</v>
      </c>
      <c r="D1150" t="s">
        <v>25581</v>
      </c>
      <c r="E1150" t="s">
        <v>25582</v>
      </c>
      <c r="F1150" t="s">
        <v>25583</v>
      </c>
      <c r="G1150" t="s">
        <v>25584</v>
      </c>
      <c r="H1150" t="s">
        <v>25585</v>
      </c>
      <c r="I1150" t="s">
        <v>25586</v>
      </c>
      <c r="J1150" t="s">
        <v>25587</v>
      </c>
      <c r="K1150" t="s">
        <v>25588</v>
      </c>
      <c r="L1150" t="s">
        <v>25589</v>
      </c>
      <c r="M1150" t="s">
        <v>25590</v>
      </c>
      <c r="N1150" t="s">
        <v>25591</v>
      </c>
      <c r="O1150" t="s">
        <v>25592</v>
      </c>
      <c r="P1150">
        <f>-602.974425584978 -5.41549542558482 -235.969185447844</f>
        <v>-844.35910645840681</v>
      </c>
      <c r="Q1150" t="s">
        <v>25593</v>
      </c>
      <c r="R1150" t="s">
        <v>25594</v>
      </c>
      <c r="S1150" t="s">
        <v>25595</v>
      </c>
      <c r="T1150" t="s">
        <v>25596</v>
      </c>
      <c r="U1150" t="s">
        <v>25597</v>
      </c>
      <c r="V1150" t="s">
        <v>25598</v>
      </c>
      <c r="W1150" t="s">
        <v>25599</v>
      </c>
      <c r="X1150" t="s">
        <v>25600</v>
      </c>
      <c r="Y1150" t="s">
        <v>25601</v>
      </c>
    </row>
    <row r="1151" spans="1:25" x14ac:dyDescent="0.3">
      <c r="A1151">
        <v>57500</v>
      </c>
      <c r="B1151" t="s">
        <v>25602</v>
      </c>
      <c r="C1151" t="s">
        <v>25603</v>
      </c>
      <c r="D1151" t="s">
        <v>25604</v>
      </c>
      <c r="E1151" t="s">
        <v>25605</v>
      </c>
      <c r="F1151" t="s">
        <v>25606</v>
      </c>
      <c r="G1151" t="s">
        <v>25607</v>
      </c>
      <c r="H1151" t="s">
        <v>25608</v>
      </c>
      <c r="I1151" t="s">
        <v>25609</v>
      </c>
      <c r="J1151" t="s">
        <v>25610</v>
      </c>
      <c r="K1151" t="s">
        <v>25611</v>
      </c>
      <c r="L1151" t="s">
        <v>25612</v>
      </c>
      <c r="M1151" t="s">
        <v>25613</v>
      </c>
      <c r="N1151" t="s">
        <v>25614</v>
      </c>
      <c r="O1151" t="s">
        <v>25615</v>
      </c>
      <c r="P1151">
        <f>-602.951021344362 -4.56852390765403 -235.630489636226</f>
        <v>-843.15003488824198</v>
      </c>
      <c r="Q1151" t="s">
        <v>25616</v>
      </c>
      <c r="R1151" t="s">
        <v>25617</v>
      </c>
      <c r="S1151" t="s">
        <v>25618</v>
      </c>
      <c r="T1151" t="s">
        <v>25619</v>
      </c>
      <c r="U1151" t="s">
        <v>25620</v>
      </c>
      <c r="V1151" t="s">
        <v>25621</v>
      </c>
      <c r="W1151" t="s">
        <v>25622</v>
      </c>
      <c r="X1151" t="s">
        <v>25623</v>
      </c>
      <c r="Y1151" t="s">
        <v>25624</v>
      </c>
    </row>
    <row r="1152" spans="1:25" x14ac:dyDescent="0.3">
      <c r="A1152">
        <v>57550</v>
      </c>
      <c r="B1152" t="s">
        <v>25625</v>
      </c>
      <c r="C1152" t="s">
        <v>25626</v>
      </c>
      <c r="D1152" t="s">
        <v>25627</v>
      </c>
      <c r="E1152" t="s">
        <v>25628</v>
      </c>
      <c r="F1152" t="s">
        <v>25629</v>
      </c>
      <c r="G1152" t="s">
        <v>25630</v>
      </c>
      <c r="H1152" t="s">
        <v>25631</v>
      </c>
      <c r="I1152" t="s">
        <v>25632</v>
      </c>
      <c r="J1152" t="s">
        <v>25633</v>
      </c>
      <c r="K1152" t="s">
        <v>25634</v>
      </c>
      <c r="L1152" t="s">
        <v>25635</v>
      </c>
      <c r="M1152" t="s">
        <v>25636</v>
      </c>
      <c r="N1152" t="s">
        <v>25637</v>
      </c>
      <c r="O1152" t="s">
        <v>25638</v>
      </c>
      <c r="P1152">
        <f>-603.063032282872 -4.3319138629472 -235.645180891195</f>
        <v>-843.04012703701414</v>
      </c>
      <c r="Q1152" t="s">
        <v>25639</v>
      </c>
      <c r="R1152" t="s">
        <v>25640</v>
      </c>
      <c r="S1152" t="s">
        <v>25641</v>
      </c>
      <c r="T1152" t="s">
        <v>25642</v>
      </c>
      <c r="U1152" t="s">
        <v>25643</v>
      </c>
      <c r="V1152" t="s">
        <v>25644</v>
      </c>
      <c r="W1152" t="s">
        <v>25645</v>
      </c>
      <c r="X1152" t="s">
        <v>25646</v>
      </c>
      <c r="Y1152" t="s">
        <v>25647</v>
      </c>
    </row>
    <row r="1153" spans="1:25" x14ac:dyDescent="0.3">
      <c r="A1153">
        <v>57600</v>
      </c>
      <c r="B1153" t="s">
        <v>25648</v>
      </c>
      <c r="C1153" t="s">
        <v>25649</v>
      </c>
      <c r="D1153" t="s">
        <v>25650</v>
      </c>
      <c r="E1153" t="s">
        <v>25651</v>
      </c>
      <c r="F1153" t="s">
        <v>25652</v>
      </c>
      <c r="G1153" t="s">
        <v>25653</v>
      </c>
      <c r="H1153" t="s">
        <v>25654</v>
      </c>
      <c r="I1153" t="s">
        <v>25655</v>
      </c>
      <c r="J1153" t="s">
        <v>25656</v>
      </c>
      <c r="K1153" t="s">
        <v>25657</v>
      </c>
      <c r="L1153" t="s">
        <v>25658</v>
      </c>
      <c r="M1153" t="s">
        <v>25659</v>
      </c>
      <c r="N1153" t="s">
        <v>25660</v>
      </c>
      <c r="O1153" t="s">
        <v>25661</v>
      </c>
      <c r="P1153">
        <f>-602.821197744443 -4.33467691420037 -235.772079461229</f>
        <v>-842.92795411987231</v>
      </c>
      <c r="Q1153" t="s">
        <v>25662</v>
      </c>
      <c r="R1153" t="s">
        <v>25663</v>
      </c>
      <c r="S1153" t="s">
        <v>25664</v>
      </c>
      <c r="T1153" t="s">
        <v>25665</v>
      </c>
      <c r="U1153" t="s">
        <v>25666</v>
      </c>
      <c r="V1153" t="s">
        <v>25667</v>
      </c>
      <c r="W1153" t="s">
        <v>25668</v>
      </c>
      <c r="X1153" t="s">
        <v>25669</v>
      </c>
      <c r="Y1153" t="s">
        <v>25670</v>
      </c>
    </row>
    <row r="1154" spans="1:25" x14ac:dyDescent="0.3">
      <c r="A1154">
        <v>57650</v>
      </c>
      <c r="B1154" t="s">
        <v>25671</v>
      </c>
      <c r="C1154" t="s">
        <v>25672</v>
      </c>
      <c r="D1154" t="s">
        <v>25673</v>
      </c>
      <c r="E1154" t="s">
        <v>25674</v>
      </c>
      <c r="F1154" t="s">
        <v>25675</v>
      </c>
      <c r="G1154" t="s">
        <v>25676</v>
      </c>
      <c r="H1154" t="s">
        <v>25677</v>
      </c>
      <c r="I1154" t="s">
        <v>25678</v>
      </c>
      <c r="J1154" t="s">
        <v>25679</v>
      </c>
      <c r="K1154" t="s">
        <v>25680</v>
      </c>
      <c r="L1154" t="s">
        <v>25681</v>
      </c>
      <c r="M1154" t="s">
        <v>25682</v>
      </c>
      <c r="N1154" t="s">
        <v>25683</v>
      </c>
      <c r="O1154" t="s">
        <v>25684</v>
      </c>
      <c r="P1154">
        <f>-602.176716231439 -4.7759972973065 -235.949503289957</f>
        <v>-842.90221681870241</v>
      </c>
      <c r="Q1154" t="s">
        <v>25685</v>
      </c>
      <c r="R1154" t="s">
        <v>25686</v>
      </c>
      <c r="S1154" t="s">
        <v>25687</v>
      </c>
      <c r="T1154" t="s">
        <v>25688</v>
      </c>
      <c r="U1154" t="s">
        <v>25689</v>
      </c>
      <c r="V1154" t="s">
        <v>25690</v>
      </c>
      <c r="W1154" t="s">
        <v>25691</v>
      </c>
      <c r="X1154" t="s">
        <v>25692</v>
      </c>
      <c r="Y1154" t="s">
        <v>25693</v>
      </c>
    </row>
    <row r="1155" spans="1:25" x14ac:dyDescent="0.3">
      <c r="A1155">
        <v>57700</v>
      </c>
      <c r="B1155" t="s">
        <v>25694</v>
      </c>
      <c r="C1155" t="s">
        <v>25695</v>
      </c>
      <c r="D1155" t="s">
        <v>25696</v>
      </c>
      <c r="E1155" t="s">
        <v>25697</v>
      </c>
      <c r="F1155" t="s">
        <v>25698</v>
      </c>
      <c r="G1155" t="s">
        <v>25699</v>
      </c>
      <c r="H1155" t="s">
        <v>25700</v>
      </c>
      <c r="I1155" t="s">
        <v>25701</v>
      </c>
      <c r="J1155" t="s">
        <v>25702</v>
      </c>
      <c r="K1155" t="s">
        <v>25703</v>
      </c>
      <c r="L1155" t="s">
        <v>25704</v>
      </c>
      <c r="M1155" t="s">
        <v>25705</v>
      </c>
      <c r="N1155" t="s">
        <v>25706</v>
      </c>
      <c r="O1155" t="s">
        <v>25707</v>
      </c>
      <c r="P1155">
        <f>-601.729368726838 -4.94926689575664 -236.00415695752</f>
        <v>-842.68279258011455</v>
      </c>
      <c r="Q1155" t="s">
        <v>25708</v>
      </c>
      <c r="R1155" t="s">
        <v>25709</v>
      </c>
      <c r="S1155" t="s">
        <v>25710</v>
      </c>
      <c r="T1155" t="s">
        <v>25711</v>
      </c>
      <c r="U1155" t="s">
        <v>25712</v>
      </c>
      <c r="V1155" t="s">
        <v>25713</v>
      </c>
      <c r="W1155" t="s">
        <v>25714</v>
      </c>
      <c r="X1155" t="s">
        <v>25715</v>
      </c>
      <c r="Y1155" t="s">
        <v>25716</v>
      </c>
    </row>
    <row r="1156" spans="1:25" x14ac:dyDescent="0.3">
      <c r="A1156">
        <v>57750</v>
      </c>
      <c r="B1156" t="s">
        <v>25717</v>
      </c>
      <c r="C1156" t="s">
        <v>25718</v>
      </c>
      <c r="D1156" t="s">
        <v>25719</v>
      </c>
      <c r="E1156" t="s">
        <v>25720</v>
      </c>
      <c r="F1156" t="s">
        <v>25721</v>
      </c>
      <c r="G1156" t="s">
        <v>25722</v>
      </c>
      <c r="H1156" t="s">
        <v>25723</v>
      </c>
      <c r="I1156" t="s">
        <v>25724</v>
      </c>
      <c r="J1156" t="s">
        <v>25725</v>
      </c>
      <c r="K1156" t="s">
        <v>25726</v>
      </c>
      <c r="L1156" t="s">
        <v>25727</v>
      </c>
      <c r="M1156" t="s">
        <v>25728</v>
      </c>
      <c r="N1156" t="s">
        <v>25729</v>
      </c>
      <c r="O1156" t="s">
        <v>25730</v>
      </c>
      <c r="P1156">
        <f>-601.100067999745 -5.0864380278681 -236.089264184937</f>
        <v>-842.27577021255001</v>
      </c>
      <c r="Q1156" t="s">
        <v>25731</v>
      </c>
      <c r="R1156" t="s">
        <v>25732</v>
      </c>
      <c r="S1156" t="s">
        <v>25733</v>
      </c>
      <c r="T1156" t="s">
        <v>25734</v>
      </c>
      <c r="U1156" t="s">
        <v>25735</v>
      </c>
      <c r="V1156" t="s">
        <v>25736</v>
      </c>
      <c r="W1156" t="s">
        <v>25737</v>
      </c>
      <c r="X1156" t="s">
        <v>25738</v>
      </c>
      <c r="Y1156" t="s">
        <v>25739</v>
      </c>
    </row>
    <row r="1157" spans="1:25" x14ac:dyDescent="0.3">
      <c r="A1157">
        <v>57800</v>
      </c>
      <c r="B1157" t="s">
        <v>25740</v>
      </c>
      <c r="C1157" t="s">
        <v>25741</v>
      </c>
      <c r="D1157" t="s">
        <v>25742</v>
      </c>
      <c r="E1157" t="s">
        <v>25743</v>
      </c>
      <c r="F1157" t="s">
        <v>25744</v>
      </c>
      <c r="G1157" t="s">
        <v>25745</v>
      </c>
      <c r="H1157" t="s">
        <v>25746</v>
      </c>
      <c r="I1157" t="s">
        <v>25747</v>
      </c>
      <c r="J1157" t="s">
        <v>25748</v>
      </c>
      <c r="K1157" t="s">
        <v>25749</v>
      </c>
      <c r="L1157" t="s">
        <v>25750</v>
      </c>
      <c r="M1157" t="s">
        <v>25751</v>
      </c>
      <c r="N1157" t="s">
        <v>25752</v>
      </c>
      <c r="O1157" t="s">
        <v>25753</v>
      </c>
      <c r="P1157">
        <f>-600.89049950753 -4.85334421752214 -236.136732448191</f>
        <v>-841.88057617324307</v>
      </c>
      <c r="Q1157" t="s">
        <v>25754</v>
      </c>
      <c r="R1157" t="s">
        <v>25755</v>
      </c>
      <c r="S1157" t="s">
        <v>25756</v>
      </c>
      <c r="T1157" t="s">
        <v>25757</v>
      </c>
      <c r="U1157" t="s">
        <v>25758</v>
      </c>
      <c r="V1157" t="s">
        <v>25759</v>
      </c>
      <c r="W1157" t="s">
        <v>25760</v>
      </c>
      <c r="X1157" t="s">
        <v>25761</v>
      </c>
      <c r="Y1157" t="s">
        <v>25762</v>
      </c>
    </row>
    <row r="1158" spans="1:25" x14ac:dyDescent="0.3">
      <c r="A1158">
        <v>57850</v>
      </c>
      <c r="B1158" t="s">
        <v>25763</v>
      </c>
      <c r="C1158" t="s">
        <v>25764</v>
      </c>
      <c r="D1158" t="s">
        <v>25765</v>
      </c>
      <c r="E1158" t="s">
        <v>25766</v>
      </c>
      <c r="F1158" t="s">
        <v>25767</v>
      </c>
      <c r="G1158" t="s">
        <v>25768</v>
      </c>
      <c r="H1158" t="s">
        <v>25769</v>
      </c>
      <c r="I1158" t="s">
        <v>25770</v>
      </c>
      <c r="J1158" t="s">
        <v>25771</v>
      </c>
      <c r="K1158" t="s">
        <v>25772</v>
      </c>
      <c r="L1158" t="s">
        <v>25773</v>
      </c>
      <c r="M1158" t="s">
        <v>25774</v>
      </c>
      <c r="N1158" t="s">
        <v>25775</v>
      </c>
      <c r="O1158" t="s">
        <v>25776</v>
      </c>
      <c r="P1158">
        <f>-600.632062371774 -4.36301871964611 -236.21369177974</f>
        <v>-841.20877287116014</v>
      </c>
      <c r="Q1158" t="s">
        <v>25777</v>
      </c>
      <c r="R1158" t="s">
        <v>25778</v>
      </c>
      <c r="S1158" t="s">
        <v>25779</v>
      </c>
      <c r="T1158" t="s">
        <v>25780</v>
      </c>
      <c r="U1158" t="s">
        <v>25781</v>
      </c>
      <c r="V1158" t="s">
        <v>25782</v>
      </c>
      <c r="W1158" t="s">
        <v>25783</v>
      </c>
      <c r="X1158" t="s">
        <v>25784</v>
      </c>
      <c r="Y1158" t="s">
        <v>25785</v>
      </c>
    </row>
    <row r="1159" spans="1:25" x14ac:dyDescent="0.3">
      <c r="A1159">
        <v>57900</v>
      </c>
      <c r="B1159" t="s">
        <v>25786</v>
      </c>
      <c r="C1159" t="s">
        <v>25787</v>
      </c>
      <c r="D1159" t="s">
        <v>25788</v>
      </c>
      <c r="E1159" t="s">
        <v>25789</v>
      </c>
      <c r="F1159" t="s">
        <v>25790</v>
      </c>
      <c r="G1159" t="s">
        <v>25791</v>
      </c>
      <c r="H1159" t="s">
        <v>25792</v>
      </c>
      <c r="I1159" t="s">
        <v>25793</v>
      </c>
      <c r="J1159" t="s">
        <v>25794</v>
      </c>
      <c r="K1159" t="s">
        <v>25795</v>
      </c>
      <c r="L1159" t="s">
        <v>25796</v>
      </c>
      <c r="M1159" t="s">
        <v>25797</v>
      </c>
      <c r="N1159" t="s">
        <v>25798</v>
      </c>
      <c r="O1159" t="s">
        <v>25799</v>
      </c>
      <c r="P1159">
        <f>-600.836594544623 -3.82778555478694 -236.279846452157</f>
        <v>-840.944226551567</v>
      </c>
      <c r="Q1159" t="s">
        <v>25800</v>
      </c>
      <c r="R1159" t="s">
        <v>25801</v>
      </c>
      <c r="S1159" t="s">
        <v>25802</v>
      </c>
      <c r="T1159" t="s">
        <v>25803</v>
      </c>
      <c r="U1159" t="s">
        <v>25804</v>
      </c>
      <c r="V1159" t="s">
        <v>25805</v>
      </c>
      <c r="W1159" t="s">
        <v>25806</v>
      </c>
      <c r="X1159" t="s">
        <v>25807</v>
      </c>
      <c r="Y1159" t="s">
        <v>25808</v>
      </c>
    </row>
    <row r="1160" spans="1:25" x14ac:dyDescent="0.3">
      <c r="A1160">
        <v>57950</v>
      </c>
      <c r="B1160" t="s">
        <v>25786</v>
      </c>
      <c r="C1160" t="s">
        <v>25787</v>
      </c>
      <c r="D1160" t="s">
        <v>25788</v>
      </c>
      <c r="E1160" t="s">
        <v>25789</v>
      </c>
      <c r="F1160" t="s">
        <v>25790</v>
      </c>
      <c r="G1160" t="s">
        <v>25791</v>
      </c>
      <c r="H1160" t="s">
        <v>25792</v>
      </c>
      <c r="I1160" t="s">
        <v>25793</v>
      </c>
      <c r="J1160" t="s">
        <v>25794</v>
      </c>
      <c r="K1160" t="s">
        <v>25795</v>
      </c>
      <c r="L1160" t="s">
        <v>25796</v>
      </c>
      <c r="M1160" t="s">
        <v>25797</v>
      </c>
      <c r="N1160" t="s">
        <v>25798</v>
      </c>
      <c r="O1160" t="s">
        <v>25799</v>
      </c>
      <c r="P1160">
        <f>-600.836594544623 -3.82778555478694 -236.279846452157</f>
        <v>-840.944226551567</v>
      </c>
      <c r="Q1160" t="s">
        <v>25800</v>
      </c>
      <c r="R1160" t="s">
        <v>25801</v>
      </c>
      <c r="S1160" t="s">
        <v>25802</v>
      </c>
      <c r="T1160" t="s">
        <v>25803</v>
      </c>
      <c r="U1160" t="s">
        <v>25804</v>
      </c>
      <c r="V1160" t="s">
        <v>25805</v>
      </c>
      <c r="W1160" t="s">
        <v>25806</v>
      </c>
      <c r="X1160" t="s">
        <v>25807</v>
      </c>
      <c r="Y1160" t="s">
        <v>25808</v>
      </c>
    </row>
    <row r="1161" spans="1:25" x14ac:dyDescent="0.3">
      <c r="A1161">
        <v>58000</v>
      </c>
      <c r="B1161" t="s">
        <v>25809</v>
      </c>
      <c r="C1161" t="s">
        <v>25810</v>
      </c>
      <c r="D1161" t="s">
        <v>25811</v>
      </c>
      <c r="E1161" t="s">
        <v>25812</v>
      </c>
      <c r="F1161" t="s">
        <v>25813</v>
      </c>
      <c r="G1161" t="s">
        <v>25814</v>
      </c>
      <c r="H1161" t="s">
        <v>25815</v>
      </c>
      <c r="I1161" t="s">
        <v>25816</v>
      </c>
      <c r="J1161" t="s">
        <v>25817</v>
      </c>
      <c r="K1161" t="s">
        <v>25818</v>
      </c>
      <c r="L1161" t="s">
        <v>25819</v>
      </c>
      <c r="M1161" t="s">
        <v>25820</v>
      </c>
      <c r="N1161" t="s">
        <v>25821</v>
      </c>
      <c r="O1161" t="s">
        <v>25822</v>
      </c>
      <c r="P1161">
        <f>-601.398080602727 -3.03598706036678 -236.315966270846</f>
        <v>-840.75003393393968</v>
      </c>
      <c r="Q1161" t="s">
        <v>25823</v>
      </c>
      <c r="R1161" t="s">
        <v>25824</v>
      </c>
      <c r="S1161" t="s">
        <v>25825</v>
      </c>
      <c r="T1161" t="s">
        <v>25826</v>
      </c>
      <c r="U1161" t="s">
        <v>25827</v>
      </c>
      <c r="V1161" t="s">
        <v>25828</v>
      </c>
      <c r="W1161" t="s">
        <v>25829</v>
      </c>
      <c r="X1161" t="s">
        <v>25830</v>
      </c>
      <c r="Y1161" t="s">
        <v>25831</v>
      </c>
    </row>
    <row r="1162" spans="1:25" x14ac:dyDescent="0.3">
      <c r="A1162">
        <v>58050</v>
      </c>
      <c r="B1162" t="s">
        <v>25832</v>
      </c>
      <c r="C1162" t="s">
        <v>25833</v>
      </c>
      <c r="D1162" t="s">
        <v>25834</v>
      </c>
      <c r="E1162" t="s">
        <v>25835</v>
      </c>
      <c r="F1162" t="s">
        <v>25836</v>
      </c>
      <c r="G1162" t="s">
        <v>25837</v>
      </c>
      <c r="H1162" t="s">
        <v>25838</v>
      </c>
      <c r="I1162" t="s">
        <v>25839</v>
      </c>
      <c r="J1162" t="s">
        <v>25840</v>
      </c>
      <c r="K1162" t="s">
        <v>25841</v>
      </c>
      <c r="L1162" t="s">
        <v>25842</v>
      </c>
      <c r="M1162" t="s">
        <v>25843</v>
      </c>
      <c r="N1162" t="s">
        <v>25844</v>
      </c>
      <c r="O1162" t="s">
        <v>25845</v>
      </c>
      <c r="P1162">
        <f>-602.30481300151 -2.23658461318951 -236.299032905561</f>
        <v>-840.8404305202605</v>
      </c>
      <c r="Q1162" t="s">
        <v>25846</v>
      </c>
      <c r="R1162" t="s">
        <v>25847</v>
      </c>
      <c r="S1162" t="s">
        <v>25848</v>
      </c>
      <c r="T1162" t="s">
        <v>25849</v>
      </c>
      <c r="U1162" t="s">
        <v>25850</v>
      </c>
      <c r="V1162" t="s">
        <v>25851</v>
      </c>
      <c r="W1162" t="s">
        <v>25852</v>
      </c>
      <c r="X1162" t="s">
        <v>25853</v>
      </c>
      <c r="Y1162" t="s">
        <v>25854</v>
      </c>
    </row>
    <row r="1163" spans="1:25" x14ac:dyDescent="0.3">
      <c r="A1163">
        <v>58100</v>
      </c>
      <c r="B1163" t="s">
        <v>25855</v>
      </c>
      <c r="C1163" t="s">
        <v>25856</v>
      </c>
      <c r="D1163" t="s">
        <v>25857</v>
      </c>
      <c r="E1163" t="s">
        <v>25858</v>
      </c>
      <c r="F1163" t="s">
        <v>25859</v>
      </c>
      <c r="G1163" t="s">
        <v>25860</v>
      </c>
      <c r="H1163" t="s">
        <v>25861</v>
      </c>
      <c r="I1163" t="s">
        <v>25862</v>
      </c>
      <c r="J1163" t="s">
        <v>25863</v>
      </c>
      <c r="K1163" t="s">
        <v>25864</v>
      </c>
      <c r="L1163" t="s">
        <v>25865</v>
      </c>
      <c r="M1163" t="s">
        <v>25866</v>
      </c>
      <c r="N1163" t="s">
        <v>25867</v>
      </c>
      <c r="O1163" t="s">
        <v>25868</v>
      </c>
      <c r="P1163">
        <f>-602.76433488644 -1.98560002408885 -236.195145848346</f>
        <v>-840.94508075887484</v>
      </c>
      <c r="Q1163" t="s">
        <v>25869</v>
      </c>
      <c r="R1163" t="s">
        <v>25870</v>
      </c>
      <c r="S1163" t="s">
        <v>25871</v>
      </c>
      <c r="T1163" t="s">
        <v>25872</v>
      </c>
      <c r="U1163" t="s">
        <v>25873</v>
      </c>
      <c r="V1163" t="s">
        <v>25874</v>
      </c>
      <c r="W1163" t="s">
        <v>25875</v>
      </c>
      <c r="X1163" t="s">
        <v>25876</v>
      </c>
      <c r="Y1163" t="s">
        <v>25877</v>
      </c>
    </row>
    <row r="1164" spans="1:25" x14ac:dyDescent="0.3">
      <c r="A1164">
        <v>58150</v>
      </c>
      <c r="B1164" t="s">
        <v>25878</v>
      </c>
      <c r="C1164" t="s">
        <v>25879</v>
      </c>
      <c r="D1164" t="s">
        <v>25880</v>
      </c>
      <c r="E1164" t="s">
        <v>25881</v>
      </c>
      <c r="F1164" t="s">
        <v>25882</v>
      </c>
      <c r="G1164" t="s">
        <v>25883</v>
      </c>
      <c r="H1164" t="s">
        <v>25884</v>
      </c>
      <c r="I1164" t="s">
        <v>25885</v>
      </c>
      <c r="J1164" t="s">
        <v>25886</v>
      </c>
      <c r="K1164" t="s">
        <v>25887</v>
      </c>
      <c r="L1164" t="s">
        <v>25888</v>
      </c>
      <c r="M1164" t="s">
        <v>25889</v>
      </c>
      <c r="N1164" t="s">
        <v>25890</v>
      </c>
      <c r="O1164" t="s">
        <v>25891</v>
      </c>
      <c r="P1164">
        <f>-604.174515580874 -1.71880634839249 -235.834223924603</f>
        <v>-841.72754585386951</v>
      </c>
      <c r="Q1164" t="s">
        <v>25892</v>
      </c>
      <c r="R1164" t="s">
        <v>25893</v>
      </c>
      <c r="S1164" t="s">
        <v>25894</v>
      </c>
      <c r="T1164" t="s">
        <v>25895</v>
      </c>
      <c r="U1164" t="s">
        <v>25896</v>
      </c>
      <c r="V1164" t="s">
        <v>25897</v>
      </c>
      <c r="W1164" t="s">
        <v>25898</v>
      </c>
      <c r="X1164" t="s">
        <v>25899</v>
      </c>
      <c r="Y1164" t="s">
        <v>25900</v>
      </c>
    </row>
    <row r="1165" spans="1:25" x14ac:dyDescent="0.3">
      <c r="A1165">
        <v>58200</v>
      </c>
      <c r="B1165" t="s">
        <v>25901</v>
      </c>
      <c r="C1165" t="s">
        <v>25902</v>
      </c>
      <c r="D1165" t="s">
        <v>25903</v>
      </c>
      <c r="E1165" t="s">
        <v>25904</v>
      </c>
      <c r="F1165" t="s">
        <v>25905</v>
      </c>
      <c r="G1165" t="s">
        <v>25906</v>
      </c>
      <c r="H1165" t="s">
        <v>25907</v>
      </c>
      <c r="I1165" t="s">
        <v>25908</v>
      </c>
      <c r="J1165" t="s">
        <v>25909</v>
      </c>
      <c r="K1165" t="s">
        <v>25910</v>
      </c>
      <c r="L1165" t="s">
        <v>25911</v>
      </c>
      <c r="M1165" t="s">
        <v>25912</v>
      </c>
      <c r="N1165" t="s">
        <v>25913</v>
      </c>
      <c r="O1165" t="s">
        <v>25914</v>
      </c>
      <c r="P1165">
        <f>-605.080545432615 -1.47724324853903 -235.6045417302</f>
        <v>-842.16233041135411</v>
      </c>
      <c r="Q1165" t="s">
        <v>25915</v>
      </c>
      <c r="R1165" t="s">
        <v>25916</v>
      </c>
      <c r="S1165" t="s">
        <v>25917</v>
      </c>
      <c r="T1165" t="s">
        <v>25918</v>
      </c>
      <c r="U1165" t="s">
        <v>25919</v>
      </c>
      <c r="V1165" t="s">
        <v>25920</v>
      </c>
      <c r="W1165" t="s">
        <v>25921</v>
      </c>
      <c r="X1165" t="s">
        <v>25922</v>
      </c>
      <c r="Y1165" t="s">
        <v>25923</v>
      </c>
    </row>
    <row r="1166" spans="1:25" x14ac:dyDescent="0.3">
      <c r="A1166">
        <v>58250</v>
      </c>
      <c r="B1166" t="s">
        <v>25924</v>
      </c>
      <c r="C1166" t="s">
        <v>25925</v>
      </c>
      <c r="D1166" t="s">
        <v>25926</v>
      </c>
      <c r="E1166" t="s">
        <v>25927</v>
      </c>
      <c r="F1166" t="s">
        <v>25928</v>
      </c>
      <c r="G1166" t="s">
        <v>25929</v>
      </c>
      <c r="H1166" t="s">
        <v>25930</v>
      </c>
      <c r="I1166" t="s">
        <v>25931</v>
      </c>
      <c r="J1166" t="s">
        <v>25932</v>
      </c>
      <c r="K1166" t="s">
        <v>25933</v>
      </c>
      <c r="L1166" t="s">
        <v>25934</v>
      </c>
      <c r="M1166" t="s">
        <v>25935</v>
      </c>
      <c r="N1166" t="s">
        <v>25936</v>
      </c>
      <c r="O1166" t="s">
        <v>25937</v>
      </c>
      <c r="P1166">
        <f>-607.436747839298 -0.582480611915798 -234.956239753132</f>
        <v>-842.97546820434582</v>
      </c>
      <c r="Q1166" t="s">
        <v>25938</v>
      </c>
      <c r="R1166" t="s">
        <v>25939</v>
      </c>
      <c r="S1166" t="s">
        <v>25940</v>
      </c>
      <c r="T1166" t="s">
        <v>25941</v>
      </c>
      <c r="U1166" t="s">
        <v>25942</v>
      </c>
      <c r="V1166" t="s">
        <v>25943</v>
      </c>
      <c r="W1166" t="s">
        <v>25944</v>
      </c>
      <c r="X1166" t="s">
        <v>25945</v>
      </c>
      <c r="Y1166" t="s">
        <v>25946</v>
      </c>
    </row>
    <row r="1167" spans="1:25" x14ac:dyDescent="0.3">
      <c r="A1167">
        <v>58300</v>
      </c>
      <c r="B1167" t="s">
        <v>25947</v>
      </c>
      <c r="C1167" t="s">
        <v>25948</v>
      </c>
      <c r="D1167" t="s">
        <v>25949</v>
      </c>
      <c r="E1167" t="s">
        <v>25950</v>
      </c>
      <c r="F1167" t="s">
        <v>25951</v>
      </c>
      <c r="G1167" t="s">
        <v>25952</v>
      </c>
      <c r="H1167" t="s">
        <v>25953</v>
      </c>
      <c r="I1167" t="s">
        <v>25954</v>
      </c>
      <c r="J1167" t="s">
        <v>25955</v>
      </c>
      <c r="K1167" t="s">
        <v>25956</v>
      </c>
      <c r="L1167" t="s">
        <v>25957</v>
      </c>
      <c r="M1167" t="s">
        <v>25958</v>
      </c>
      <c r="N1167" t="s">
        <v>25959</v>
      </c>
      <c r="O1167" t="s">
        <v>25960</v>
      </c>
      <c r="P1167">
        <f>-608.719175026854 -0.31109006249676 -234.629950638418</f>
        <v>-843.66021572776879</v>
      </c>
      <c r="Q1167" t="s">
        <v>25961</v>
      </c>
      <c r="R1167" t="s">
        <v>25962</v>
      </c>
      <c r="S1167" t="s">
        <v>25963</v>
      </c>
      <c r="T1167" t="s">
        <v>25964</v>
      </c>
      <c r="U1167" t="s">
        <v>25965</v>
      </c>
      <c r="V1167" t="s">
        <v>25966</v>
      </c>
      <c r="W1167" t="s">
        <v>25967</v>
      </c>
      <c r="X1167" t="s">
        <v>25968</v>
      </c>
      <c r="Y1167" t="s">
        <v>25969</v>
      </c>
    </row>
    <row r="1168" spans="1:25" x14ac:dyDescent="0.3">
      <c r="A1168">
        <v>58350</v>
      </c>
      <c r="B1168" t="s">
        <v>25970</v>
      </c>
      <c r="C1168" t="s">
        <v>25971</v>
      </c>
      <c r="D1168" t="s">
        <v>25972</v>
      </c>
      <c r="E1168" t="s">
        <v>25973</v>
      </c>
      <c r="F1168" t="s">
        <v>25974</v>
      </c>
      <c r="G1168" t="s">
        <v>25975</v>
      </c>
      <c r="H1168" t="s">
        <v>25976</v>
      </c>
      <c r="I1168" t="s">
        <v>25977</v>
      </c>
      <c r="J1168" t="s">
        <v>25978</v>
      </c>
      <c r="K1168" t="s">
        <v>25979</v>
      </c>
      <c r="L1168" t="s">
        <v>25980</v>
      </c>
      <c r="M1168" t="s">
        <v>25981</v>
      </c>
      <c r="N1168" t="s">
        <v>25982</v>
      </c>
      <c r="O1168" t="s">
        <v>25983</v>
      </c>
      <c r="P1168" t="s">
        <v>25984</v>
      </c>
      <c r="Q1168" t="s">
        <v>25985</v>
      </c>
      <c r="R1168" t="s">
        <v>25986</v>
      </c>
      <c r="S1168" t="s">
        <v>25987</v>
      </c>
      <c r="T1168" t="s">
        <v>25988</v>
      </c>
      <c r="U1168" t="s">
        <v>25989</v>
      </c>
      <c r="V1168" t="s">
        <v>25990</v>
      </c>
      <c r="W1168" t="s">
        <v>25991</v>
      </c>
      <c r="X1168" t="s">
        <v>25992</v>
      </c>
      <c r="Y1168" t="s">
        <v>25993</v>
      </c>
    </row>
    <row r="1169" spans="1:25" x14ac:dyDescent="0.3">
      <c r="A1169">
        <v>58400</v>
      </c>
      <c r="B1169" t="s">
        <v>25994</v>
      </c>
      <c r="C1169" t="s">
        <v>25995</v>
      </c>
      <c r="D1169" t="s">
        <v>25996</v>
      </c>
      <c r="E1169" t="s">
        <v>25997</v>
      </c>
      <c r="F1169" t="s">
        <v>25998</v>
      </c>
      <c r="G1169" t="s">
        <v>25999</v>
      </c>
      <c r="H1169" t="s">
        <v>26000</v>
      </c>
      <c r="I1169" t="s">
        <v>26001</v>
      </c>
      <c r="J1169" t="s">
        <v>26002</v>
      </c>
      <c r="K1169" t="s">
        <v>26003</v>
      </c>
      <c r="L1169" t="s">
        <v>26004</v>
      </c>
      <c r="M1169" t="s">
        <v>26005</v>
      </c>
      <c r="N1169" t="s">
        <v>26006</v>
      </c>
      <c r="O1169" t="s">
        <v>26007</v>
      </c>
      <c r="P1169" t="s">
        <v>26008</v>
      </c>
      <c r="Q1169" t="s">
        <v>26009</v>
      </c>
      <c r="R1169" t="s">
        <v>26010</v>
      </c>
      <c r="S1169" t="s">
        <v>26011</v>
      </c>
      <c r="T1169" t="s">
        <v>26012</v>
      </c>
      <c r="U1169" t="s">
        <v>26013</v>
      </c>
      <c r="V1169" t="s">
        <v>26014</v>
      </c>
      <c r="W1169" t="s">
        <v>26015</v>
      </c>
      <c r="X1169" t="s">
        <v>26016</v>
      </c>
      <c r="Y1169" t="s">
        <v>26017</v>
      </c>
    </row>
    <row r="1170" spans="1:25" x14ac:dyDescent="0.3">
      <c r="A1170">
        <v>58450</v>
      </c>
      <c r="B1170" t="s">
        <v>26018</v>
      </c>
      <c r="C1170" t="s">
        <v>26019</v>
      </c>
      <c r="D1170" t="s">
        <v>26020</v>
      </c>
      <c r="E1170" t="s">
        <v>26021</v>
      </c>
      <c r="F1170" t="s">
        <v>26022</v>
      </c>
      <c r="G1170" t="s">
        <v>26023</v>
      </c>
      <c r="H1170" t="s">
        <v>26024</v>
      </c>
      <c r="I1170" t="s">
        <v>26025</v>
      </c>
      <c r="J1170" t="s">
        <v>26026</v>
      </c>
      <c r="K1170" t="s">
        <v>26027</v>
      </c>
      <c r="L1170" t="s">
        <v>26028</v>
      </c>
      <c r="M1170" t="s">
        <v>26029</v>
      </c>
      <c r="N1170" t="s">
        <v>26030</v>
      </c>
      <c r="O1170" t="s">
        <v>26031</v>
      </c>
      <c r="P1170" t="s">
        <v>26032</v>
      </c>
      <c r="Q1170" t="s">
        <v>26033</v>
      </c>
      <c r="R1170" t="s">
        <v>26034</v>
      </c>
      <c r="S1170" t="s">
        <v>26035</v>
      </c>
      <c r="T1170" t="s">
        <v>26036</v>
      </c>
      <c r="U1170" t="s">
        <v>26037</v>
      </c>
      <c r="V1170" t="s">
        <v>26038</v>
      </c>
      <c r="W1170" t="s">
        <v>26039</v>
      </c>
      <c r="X1170" t="s">
        <v>26040</v>
      </c>
      <c r="Y1170" t="s">
        <v>26041</v>
      </c>
    </row>
    <row r="1171" spans="1:25" x14ac:dyDescent="0.3">
      <c r="A1171">
        <v>58500</v>
      </c>
      <c r="B1171" t="s">
        <v>26042</v>
      </c>
      <c r="C1171" t="s">
        <v>26043</v>
      </c>
      <c r="D1171" t="s">
        <v>26044</v>
      </c>
      <c r="E1171" t="s">
        <v>26045</v>
      </c>
      <c r="F1171" t="s">
        <v>26046</v>
      </c>
      <c r="G1171" t="s">
        <v>26047</v>
      </c>
      <c r="H1171" t="s">
        <v>26048</v>
      </c>
      <c r="I1171" t="s">
        <v>26049</v>
      </c>
      <c r="J1171" t="s">
        <v>26050</v>
      </c>
      <c r="K1171" t="s">
        <v>26051</v>
      </c>
      <c r="L1171" t="s">
        <v>26052</v>
      </c>
      <c r="M1171" t="s">
        <v>26053</v>
      </c>
      <c r="N1171" t="s">
        <v>26054</v>
      </c>
      <c r="O1171" t="s">
        <v>26055</v>
      </c>
      <c r="P1171" t="s">
        <v>26056</v>
      </c>
      <c r="Q1171" t="s">
        <v>26057</v>
      </c>
      <c r="R1171" t="s">
        <v>26058</v>
      </c>
      <c r="S1171" t="s">
        <v>26059</v>
      </c>
      <c r="T1171" t="s">
        <v>26060</v>
      </c>
      <c r="U1171" t="s">
        <v>26061</v>
      </c>
      <c r="V1171" t="s">
        <v>26062</v>
      </c>
      <c r="W1171" t="s">
        <v>26063</v>
      </c>
      <c r="X1171" t="s">
        <v>26064</v>
      </c>
      <c r="Y1171" t="s">
        <v>26065</v>
      </c>
    </row>
    <row r="1172" spans="1:25" x14ac:dyDescent="0.3">
      <c r="A1172">
        <v>58550</v>
      </c>
      <c r="B1172" t="s">
        <v>26066</v>
      </c>
      <c r="C1172" t="s">
        <v>26067</v>
      </c>
      <c r="D1172" t="s">
        <v>26068</v>
      </c>
      <c r="E1172" t="s">
        <v>26069</v>
      </c>
      <c r="F1172" t="s">
        <v>26070</v>
      </c>
      <c r="G1172" t="s">
        <v>26071</v>
      </c>
      <c r="H1172" t="s">
        <v>26072</v>
      </c>
      <c r="I1172" t="s">
        <v>26073</v>
      </c>
      <c r="J1172" t="s">
        <v>26074</v>
      </c>
      <c r="K1172" t="s">
        <v>26075</v>
      </c>
      <c r="L1172" t="s">
        <v>26076</v>
      </c>
      <c r="M1172" t="s">
        <v>26077</v>
      </c>
      <c r="N1172" t="s">
        <v>26078</v>
      </c>
      <c r="O1172" t="s">
        <v>26079</v>
      </c>
      <c r="P1172" t="s">
        <v>26080</v>
      </c>
      <c r="Q1172" t="s">
        <v>26081</v>
      </c>
      <c r="R1172" t="s">
        <v>26082</v>
      </c>
      <c r="S1172" t="s">
        <v>26083</v>
      </c>
      <c r="T1172" t="s">
        <v>26084</v>
      </c>
      <c r="U1172" t="s">
        <v>26085</v>
      </c>
      <c r="V1172" t="s">
        <v>26086</v>
      </c>
      <c r="W1172" t="s">
        <v>26087</v>
      </c>
      <c r="X1172" t="s">
        <v>26088</v>
      </c>
      <c r="Y1172" t="s">
        <v>26089</v>
      </c>
    </row>
    <row r="1173" spans="1:25" x14ac:dyDescent="0.3">
      <c r="A1173">
        <v>58600</v>
      </c>
      <c r="B1173" t="s">
        <v>26090</v>
      </c>
      <c r="C1173" t="s">
        <v>26091</v>
      </c>
      <c r="D1173" t="s">
        <v>26092</v>
      </c>
      <c r="E1173" t="s">
        <v>26093</v>
      </c>
      <c r="F1173" t="s">
        <v>26094</v>
      </c>
      <c r="G1173" t="s">
        <v>26095</v>
      </c>
      <c r="H1173" t="s">
        <v>26096</v>
      </c>
      <c r="I1173" t="s">
        <v>26097</v>
      </c>
      <c r="J1173" t="s">
        <v>26098</v>
      </c>
      <c r="K1173" t="s">
        <v>26099</v>
      </c>
      <c r="L1173" t="s">
        <v>26100</v>
      </c>
      <c r="M1173" t="s">
        <v>26101</v>
      </c>
      <c r="N1173" t="s">
        <v>26102</v>
      </c>
      <c r="O1173" t="s">
        <v>26103</v>
      </c>
      <c r="P1173" t="s">
        <v>26104</v>
      </c>
      <c r="Q1173" t="s">
        <v>26105</v>
      </c>
      <c r="R1173" t="s">
        <v>26106</v>
      </c>
      <c r="S1173" t="s">
        <v>26107</v>
      </c>
      <c r="T1173" t="s">
        <v>26108</v>
      </c>
      <c r="U1173" t="s">
        <v>26109</v>
      </c>
      <c r="V1173" t="s">
        <v>26110</v>
      </c>
      <c r="W1173" t="s">
        <v>26111</v>
      </c>
      <c r="X1173" t="s">
        <v>26112</v>
      </c>
      <c r="Y1173" t="s">
        <v>26113</v>
      </c>
    </row>
    <row r="1174" spans="1:25" x14ac:dyDescent="0.3">
      <c r="A1174">
        <v>58650</v>
      </c>
      <c r="B1174" t="s">
        <v>26114</v>
      </c>
      <c r="C1174" t="s">
        <v>26115</v>
      </c>
      <c r="D1174" t="s">
        <v>26116</v>
      </c>
      <c r="E1174" t="s">
        <v>26117</v>
      </c>
      <c r="F1174" t="s">
        <v>26118</v>
      </c>
      <c r="G1174" t="s">
        <v>26119</v>
      </c>
      <c r="H1174" t="s">
        <v>26120</v>
      </c>
      <c r="I1174" t="s">
        <v>26121</v>
      </c>
      <c r="J1174" t="s">
        <v>26122</v>
      </c>
      <c r="K1174" t="s">
        <v>26123</v>
      </c>
      <c r="L1174" t="s">
        <v>26124</v>
      </c>
      <c r="M1174" t="s">
        <v>26125</v>
      </c>
      <c r="N1174" t="s">
        <v>26126</v>
      </c>
      <c r="O1174" t="s">
        <v>26127</v>
      </c>
      <c r="P1174" t="s">
        <v>26128</v>
      </c>
      <c r="Q1174" t="s">
        <v>26129</v>
      </c>
      <c r="R1174" t="s">
        <v>26130</v>
      </c>
      <c r="S1174" t="s">
        <v>26131</v>
      </c>
      <c r="T1174" t="s">
        <v>26132</v>
      </c>
      <c r="U1174" t="s">
        <v>26133</v>
      </c>
      <c r="V1174" t="s">
        <v>26134</v>
      </c>
      <c r="W1174" t="s">
        <v>26135</v>
      </c>
      <c r="X1174" t="s">
        <v>26136</v>
      </c>
      <c r="Y1174" t="s">
        <v>26137</v>
      </c>
    </row>
    <row r="1175" spans="1:25" x14ac:dyDescent="0.3">
      <c r="A1175">
        <v>58700</v>
      </c>
      <c r="B1175" t="s">
        <v>26138</v>
      </c>
      <c r="C1175" t="s">
        <v>26139</v>
      </c>
      <c r="D1175" t="s">
        <v>26140</v>
      </c>
      <c r="E1175" t="s">
        <v>26141</v>
      </c>
      <c r="F1175" t="s">
        <v>26142</v>
      </c>
      <c r="G1175" t="s">
        <v>26143</v>
      </c>
      <c r="H1175" t="s">
        <v>26144</v>
      </c>
      <c r="I1175" t="s">
        <v>26145</v>
      </c>
      <c r="J1175" t="s">
        <v>26146</v>
      </c>
      <c r="K1175" t="s">
        <v>26147</v>
      </c>
      <c r="L1175" t="s">
        <v>26148</v>
      </c>
      <c r="M1175" t="s">
        <v>26149</v>
      </c>
      <c r="N1175" t="s">
        <v>26150</v>
      </c>
      <c r="O1175" t="s">
        <v>26151</v>
      </c>
      <c r="P1175" t="s">
        <v>26152</v>
      </c>
      <c r="Q1175" t="s">
        <v>26153</v>
      </c>
      <c r="R1175" t="s">
        <v>26154</v>
      </c>
      <c r="S1175" t="s">
        <v>26155</v>
      </c>
      <c r="T1175" t="s">
        <v>26156</v>
      </c>
      <c r="U1175" t="s">
        <v>26157</v>
      </c>
      <c r="V1175" t="s">
        <v>26158</v>
      </c>
      <c r="W1175" t="s">
        <v>26159</v>
      </c>
      <c r="X1175" t="s">
        <v>26160</v>
      </c>
      <c r="Y1175" t="s">
        <v>26161</v>
      </c>
    </row>
    <row r="1176" spans="1:25" x14ac:dyDescent="0.3">
      <c r="A1176">
        <v>58750</v>
      </c>
      <c r="B1176" t="s">
        <v>26162</v>
      </c>
      <c r="C1176" t="s">
        <v>26163</v>
      </c>
      <c r="D1176" t="s">
        <v>26164</v>
      </c>
      <c r="E1176" t="s">
        <v>26165</v>
      </c>
      <c r="F1176" t="s">
        <v>26166</v>
      </c>
      <c r="G1176" t="s">
        <v>26167</v>
      </c>
      <c r="H1176" t="s">
        <v>26168</v>
      </c>
      <c r="I1176" t="s">
        <v>26169</v>
      </c>
      <c r="J1176" t="s">
        <v>26170</v>
      </c>
      <c r="K1176" t="s">
        <v>26171</v>
      </c>
      <c r="L1176" t="s">
        <v>26172</v>
      </c>
      <c r="M1176" t="s">
        <v>26173</v>
      </c>
      <c r="N1176" t="s">
        <v>26174</v>
      </c>
      <c r="O1176" t="s">
        <v>26175</v>
      </c>
      <c r="P1176" t="s">
        <v>26176</v>
      </c>
      <c r="Q1176" t="s">
        <v>26177</v>
      </c>
      <c r="R1176" t="s">
        <v>26178</v>
      </c>
      <c r="S1176" t="s">
        <v>26179</v>
      </c>
      <c r="T1176" t="s">
        <v>26180</v>
      </c>
      <c r="U1176" t="s">
        <v>26181</v>
      </c>
      <c r="V1176" t="s">
        <v>26182</v>
      </c>
      <c r="W1176" t="s">
        <v>26183</v>
      </c>
      <c r="X1176" t="s">
        <v>26184</v>
      </c>
      <c r="Y1176" t="s">
        <v>26185</v>
      </c>
    </row>
    <row r="1177" spans="1:25" x14ac:dyDescent="0.3">
      <c r="A1177">
        <v>58800</v>
      </c>
      <c r="B1177" t="s">
        <v>26186</v>
      </c>
      <c r="C1177" t="s">
        <v>26187</v>
      </c>
      <c r="D1177" t="s">
        <v>26188</v>
      </c>
      <c r="E1177" t="s">
        <v>26189</v>
      </c>
      <c r="F1177" t="s">
        <v>26190</v>
      </c>
      <c r="G1177" t="s">
        <v>26191</v>
      </c>
      <c r="H1177" t="s">
        <v>26192</v>
      </c>
      <c r="I1177" t="s">
        <v>26193</v>
      </c>
      <c r="J1177" t="s">
        <v>26194</v>
      </c>
      <c r="K1177" t="s">
        <v>26195</v>
      </c>
      <c r="L1177" t="s">
        <v>26196</v>
      </c>
      <c r="M1177" t="s">
        <v>26197</v>
      </c>
      <c r="N1177" t="s">
        <v>26198</v>
      </c>
      <c r="O1177" t="s">
        <v>26199</v>
      </c>
      <c r="P1177" t="s">
        <v>26200</v>
      </c>
      <c r="Q1177" t="s">
        <v>26201</v>
      </c>
      <c r="R1177" t="s">
        <v>26202</v>
      </c>
      <c r="S1177" t="s">
        <v>26203</v>
      </c>
      <c r="T1177" t="s">
        <v>26204</v>
      </c>
      <c r="U1177" t="s">
        <v>26205</v>
      </c>
      <c r="V1177" t="s">
        <v>26206</v>
      </c>
      <c r="W1177" t="s">
        <v>26207</v>
      </c>
      <c r="X1177" t="s">
        <v>26208</v>
      </c>
      <c r="Y1177" t="s">
        <v>26209</v>
      </c>
    </row>
    <row r="1178" spans="1:25" x14ac:dyDescent="0.3">
      <c r="A1178">
        <v>58850</v>
      </c>
      <c r="B1178" t="s">
        <v>26210</v>
      </c>
      <c r="C1178" t="s">
        <v>26211</v>
      </c>
      <c r="D1178" t="s">
        <v>26212</v>
      </c>
      <c r="E1178" t="s">
        <v>26213</v>
      </c>
      <c r="F1178" t="s">
        <v>26214</v>
      </c>
      <c r="G1178" t="s">
        <v>26215</v>
      </c>
      <c r="H1178" t="s">
        <v>26216</v>
      </c>
      <c r="I1178" t="s">
        <v>26217</v>
      </c>
      <c r="J1178" t="s">
        <v>26218</v>
      </c>
      <c r="K1178" t="s">
        <v>26219</v>
      </c>
      <c r="L1178" t="s">
        <v>26220</v>
      </c>
      <c r="M1178" t="s">
        <v>26221</v>
      </c>
      <c r="N1178" t="s">
        <v>26222</v>
      </c>
      <c r="O1178" t="s">
        <v>26223</v>
      </c>
      <c r="P1178" t="s">
        <v>26224</v>
      </c>
      <c r="Q1178" t="s">
        <v>26225</v>
      </c>
      <c r="R1178" t="s">
        <v>26226</v>
      </c>
      <c r="S1178" t="s">
        <v>26227</v>
      </c>
      <c r="T1178" t="s">
        <v>26228</v>
      </c>
      <c r="U1178" t="s">
        <v>26229</v>
      </c>
      <c r="V1178" t="s">
        <v>26230</v>
      </c>
      <c r="W1178" t="s">
        <v>26231</v>
      </c>
      <c r="X1178" t="s">
        <v>26232</v>
      </c>
      <c r="Y1178" t="s">
        <v>26233</v>
      </c>
    </row>
    <row r="1179" spans="1:25" x14ac:dyDescent="0.3">
      <c r="A1179">
        <v>58900</v>
      </c>
      <c r="B1179" t="s">
        <v>26234</v>
      </c>
      <c r="C1179" t="s">
        <v>26235</v>
      </c>
      <c r="D1179" t="s">
        <v>26236</v>
      </c>
      <c r="E1179" t="s">
        <v>26237</v>
      </c>
      <c r="F1179" t="s">
        <v>26238</v>
      </c>
      <c r="G1179" t="s">
        <v>26239</v>
      </c>
      <c r="H1179" t="s">
        <v>26240</v>
      </c>
      <c r="I1179" t="s">
        <v>26241</v>
      </c>
      <c r="J1179" t="s">
        <v>26242</v>
      </c>
      <c r="K1179" t="s">
        <v>26243</v>
      </c>
      <c r="L1179" t="s">
        <v>26244</v>
      </c>
      <c r="M1179" t="s">
        <v>26245</v>
      </c>
      <c r="N1179" t="s">
        <v>26246</v>
      </c>
      <c r="O1179" t="s">
        <v>26247</v>
      </c>
      <c r="P1179" t="s">
        <v>26248</v>
      </c>
      <c r="Q1179" t="s">
        <v>26249</v>
      </c>
      <c r="R1179" t="s">
        <v>26250</v>
      </c>
      <c r="S1179" t="s">
        <v>26251</v>
      </c>
      <c r="T1179" t="s">
        <v>26252</v>
      </c>
      <c r="U1179" t="s">
        <v>26253</v>
      </c>
      <c r="V1179" t="s">
        <v>26254</v>
      </c>
      <c r="W1179" t="s">
        <v>26255</v>
      </c>
      <c r="X1179" t="s">
        <v>26256</v>
      </c>
      <c r="Y1179" t="s">
        <v>26257</v>
      </c>
    </row>
    <row r="1180" spans="1:25" x14ac:dyDescent="0.3">
      <c r="A1180">
        <v>58950</v>
      </c>
      <c r="B1180" t="s">
        <v>26258</v>
      </c>
      <c r="C1180" t="s">
        <v>26259</v>
      </c>
      <c r="D1180" t="s">
        <v>26260</v>
      </c>
      <c r="E1180" t="s">
        <v>26261</v>
      </c>
      <c r="F1180" t="s">
        <v>26262</v>
      </c>
      <c r="G1180" t="s">
        <v>26263</v>
      </c>
      <c r="H1180" t="s">
        <v>26264</v>
      </c>
      <c r="I1180" t="s">
        <v>26265</v>
      </c>
      <c r="J1180" t="s">
        <v>26266</v>
      </c>
      <c r="K1180" t="s">
        <v>26267</v>
      </c>
      <c r="L1180" t="s">
        <v>26268</v>
      </c>
      <c r="M1180" t="s">
        <v>26269</v>
      </c>
      <c r="N1180" t="s">
        <v>26270</v>
      </c>
      <c r="O1180" t="s">
        <v>26271</v>
      </c>
      <c r="P1180" t="s">
        <v>26272</v>
      </c>
      <c r="Q1180" t="s">
        <v>26273</v>
      </c>
      <c r="R1180" t="s">
        <v>26274</v>
      </c>
      <c r="S1180" t="s">
        <v>26275</v>
      </c>
      <c r="T1180" t="s">
        <v>26276</v>
      </c>
      <c r="U1180" t="s">
        <v>26277</v>
      </c>
      <c r="V1180" t="s">
        <v>26278</v>
      </c>
      <c r="W1180" t="s">
        <v>26279</v>
      </c>
      <c r="X1180" t="s">
        <v>26280</v>
      </c>
      <c r="Y1180" t="s">
        <v>26281</v>
      </c>
    </row>
    <row r="1181" spans="1:25" x14ac:dyDescent="0.3">
      <c r="A1181">
        <v>59000</v>
      </c>
      <c r="B1181" t="s">
        <v>26282</v>
      </c>
      <c r="C1181" t="s">
        <v>26283</v>
      </c>
      <c r="D1181" t="s">
        <v>26284</v>
      </c>
      <c r="E1181" t="s">
        <v>26285</v>
      </c>
      <c r="F1181" t="s">
        <v>26286</v>
      </c>
      <c r="G1181" t="s">
        <v>26287</v>
      </c>
      <c r="H1181" t="s">
        <v>26288</v>
      </c>
      <c r="I1181" t="s">
        <v>26289</v>
      </c>
      <c r="J1181" t="s">
        <v>26290</v>
      </c>
      <c r="K1181" t="s">
        <v>26291</v>
      </c>
      <c r="L1181" t="s">
        <v>26292</v>
      </c>
      <c r="M1181" t="s">
        <v>26293</v>
      </c>
      <c r="N1181" t="s">
        <v>26294</v>
      </c>
      <c r="O1181" t="s">
        <v>26295</v>
      </c>
      <c r="P1181" t="s">
        <v>26296</v>
      </c>
      <c r="Q1181" t="s">
        <v>26297</v>
      </c>
      <c r="R1181" t="s">
        <v>26298</v>
      </c>
      <c r="S1181" t="s">
        <v>26299</v>
      </c>
      <c r="T1181" t="s">
        <v>26300</v>
      </c>
      <c r="U1181" t="s">
        <v>26301</v>
      </c>
      <c r="V1181" t="s">
        <v>26302</v>
      </c>
      <c r="W1181" t="s">
        <v>26303</v>
      </c>
      <c r="X1181" t="s">
        <v>26304</v>
      </c>
      <c r="Y1181" t="s">
        <v>26305</v>
      </c>
    </row>
    <row r="1182" spans="1:25" x14ac:dyDescent="0.3">
      <c r="A1182">
        <v>59050</v>
      </c>
      <c r="B1182" t="s">
        <v>26306</v>
      </c>
      <c r="C1182" t="s">
        <v>26307</v>
      </c>
      <c r="D1182" t="s">
        <v>26308</v>
      </c>
      <c r="E1182" t="s">
        <v>26309</v>
      </c>
      <c r="F1182" t="s">
        <v>26310</v>
      </c>
      <c r="G1182" t="s">
        <v>26311</v>
      </c>
      <c r="H1182" t="s">
        <v>26312</v>
      </c>
      <c r="I1182" t="s">
        <v>26313</v>
      </c>
      <c r="J1182" t="s">
        <v>26314</v>
      </c>
      <c r="K1182" t="s">
        <v>26315</v>
      </c>
      <c r="L1182" t="s">
        <v>26316</v>
      </c>
      <c r="M1182" t="s">
        <v>26317</v>
      </c>
      <c r="N1182" t="s">
        <v>26318</v>
      </c>
      <c r="O1182" t="s">
        <v>26319</v>
      </c>
      <c r="P1182" t="s">
        <v>26320</v>
      </c>
      <c r="Q1182" t="s">
        <v>26321</v>
      </c>
      <c r="R1182" t="s">
        <v>26322</v>
      </c>
      <c r="S1182" t="s">
        <v>26323</v>
      </c>
      <c r="T1182" t="s">
        <v>26324</v>
      </c>
      <c r="U1182" t="s">
        <v>26325</v>
      </c>
      <c r="V1182" t="s">
        <v>26326</v>
      </c>
      <c r="W1182" t="s">
        <v>26327</v>
      </c>
      <c r="X1182" t="s">
        <v>26328</v>
      </c>
      <c r="Y1182" t="s">
        <v>26329</v>
      </c>
    </row>
    <row r="1183" spans="1:25" x14ac:dyDescent="0.3">
      <c r="A1183">
        <v>59100</v>
      </c>
      <c r="B1183" t="s">
        <v>26330</v>
      </c>
      <c r="C1183" t="s">
        <v>26331</v>
      </c>
      <c r="D1183" t="s">
        <v>26332</v>
      </c>
      <c r="E1183" t="s">
        <v>26333</v>
      </c>
      <c r="F1183" t="s">
        <v>26334</v>
      </c>
      <c r="G1183" t="s">
        <v>26335</v>
      </c>
      <c r="H1183" t="s">
        <v>26336</v>
      </c>
      <c r="I1183" t="s">
        <v>26337</v>
      </c>
      <c r="J1183" t="s">
        <v>26338</v>
      </c>
      <c r="K1183" t="s">
        <v>26339</v>
      </c>
      <c r="L1183" t="s">
        <v>26340</v>
      </c>
      <c r="M1183" t="s">
        <v>26341</v>
      </c>
      <c r="N1183" t="s">
        <v>26342</v>
      </c>
      <c r="O1183" t="s">
        <v>26343</v>
      </c>
      <c r="P1183" t="s">
        <v>26344</v>
      </c>
      <c r="Q1183" t="s">
        <v>26345</v>
      </c>
      <c r="R1183" t="s">
        <v>26346</v>
      </c>
      <c r="S1183" t="s">
        <v>26347</v>
      </c>
      <c r="T1183" t="s">
        <v>26348</v>
      </c>
      <c r="U1183" t="s">
        <v>26349</v>
      </c>
      <c r="V1183" t="s">
        <v>26350</v>
      </c>
      <c r="W1183" t="s">
        <v>26351</v>
      </c>
      <c r="X1183" t="s">
        <v>26352</v>
      </c>
      <c r="Y1183" t="s">
        <v>26353</v>
      </c>
    </row>
    <row r="1184" spans="1:25" x14ac:dyDescent="0.3">
      <c r="A1184">
        <v>59150</v>
      </c>
      <c r="B1184" t="s">
        <v>26354</v>
      </c>
      <c r="C1184" t="s">
        <v>26355</v>
      </c>
      <c r="D1184" t="s">
        <v>26356</v>
      </c>
      <c r="E1184" t="s">
        <v>26357</v>
      </c>
      <c r="F1184" t="s">
        <v>26358</v>
      </c>
      <c r="G1184" t="s">
        <v>26359</v>
      </c>
      <c r="H1184" t="s">
        <v>26360</v>
      </c>
      <c r="I1184" t="s">
        <v>26361</v>
      </c>
      <c r="J1184" t="s">
        <v>26362</v>
      </c>
      <c r="K1184" t="s">
        <v>26363</v>
      </c>
      <c r="L1184" t="s">
        <v>26364</v>
      </c>
      <c r="M1184" t="s">
        <v>26365</v>
      </c>
      <c r="N1184" t="s">
        <v>26366</v>
      </c>
      <c r="O1184" t="s">
        <v>26367</v>
      </c>
      <c r="P1184" t="s">
        <v>26368</v>
      </c>
      <c r="Q1184" t="s">
        <v>26369</v>
      </c>
      <c r="R1184" t="s">
        <v>26370</v>
      </c>
      <c r="S1184" t="s">
        <v>26371</v>
      </c>
      <c r="T1184" t="s">
        <v>26372</v>
      </c>
      <c r="U1184" t="s">
        <v>26373</v>
      </c>
      <c r="V1184" t="s">
        <v>26374</v>
      </c>
      <c r="W1184" t="s">
        <v>26375</v>
      </c>
      <c r="X1184" t="s">
        <v>26376</v>
      </c>
      <c r="Y1184" t="s">
        <v>26377</v>
      </c>
    </row>
    <row r="1185" spans="1:25" x14ac:dyDescent="0.3">
      <c r="A1185">
        <v>59200</v>
      </c>
      <c r="B1185" t="s">
        <v>26378</v>
      </c>
      <c r="C1185" t="s">
        <v>26379</v>
      </c>
      <c r="D1185" t="s">
        <v>26380</v>
      </c>
      <c r="E1185" t="s">
        <v>26381</v>
      </c>
      <c r="F1185" t="s">
        <v>26382</v>
      </c>
      <c r="G1185" t="s">
        <v>26383</v>
      </c>
      <c r="H1185" t="s">
        <v>26384</v>
      </c>
      <c r="I1185" t="s">
        <v>26385</v>
      </c>
      <c r="J1185" t="s">
        <v>26386</v>
      </c>
      <c r="K1185" t="s">
        <v>26387</v>
      </c>
      <c r="L1185" t="s">
        <v>26388</v>
      </c>
      <c r="M1185" t="s">
        <v>26389</v>
      </c>
      <c r="N1185" t="s">
        <v>26390</v>
      </c>
      <c r="O1185" t="s">
        <v>26391</v>
      </c>
      <c r="P1185" t="s">
        <v>26392</v>
      </c>
      <c r="Q1185" t="s">
        <v>26393</v>
      </c>
      <c r="R1185" t="s">
        <v>26394</v>
      </c>
      <c r="S1185" t="s">
        <v>26395</v>
      </c>
      <c r="T1185" t="s">
        <v>26396</v>
      </c>
      <c r="U1185" t="s">
        <v>26397</v>
      </c>
      <c r="V1185" t="s">
        <v>26398</v>
      </c>
      <c r="W1185" t="s">
        <v>26399</v>
      </c>
      <c r="X1185" t="s">
        <v>26400</v>
      </c>
      <c r="Y1185" t="s">
        <v>26401</v>
      </c>
    </row>
    <row r="1186" spans="1:25" x14ac:dyDescent="0.3">
      <c r="A1186">
        <v>59250</v>
      </c>
      <c r="B1186" t="s">
        <v>26402</v>
      </c>
      <c r="C1186" t="s">
        <v>26403</v>
      </c>
      <c r="D1186" t="s">
        <v>26404</v>
      </c>
      <c r="E1186" t="s">
        <v>26405</v>
      </c>
      <c r="F1186" t="s">
        <v>26406</v>
      </c>
      <c r="G1186" t="s">
        <v>26407</v>
      </c>
      <c r="H1186" t="s">
        <v>26408</v>
      </c>
      <c r="I1186" t="s">
        <v>26409</v>
      </c>
      <c r="J1186" t="s">
        <v>26410</v>
      </c>
      <c r="K1186" t="s">
        <v>26411</v>
      </c>
      <c r="L1186" t="s">
        <v>26412</v>
      </c>
      <c r="M1186" t="s">
        <v>26413</v>
      </c>
      <c r="N1186" t="s">
        <v>26414</v>
      </c>
      <c r="O1186" t="s">
        <v>26415</v>
      </c>
      <c r="P1186" t="s">
        <v>26416</v>
      </c>
      <c r="Q1186" t="s">
        <v>26417</v>
      </c>
      <c r="R1186" t="s">
        <v>26418</v>
      </c>
      <c r="S1186" t="s">
        <v>26419</v>
      </c>
      <c r="T1186" t="s">
        <v>26420</v>
      </c>
      <c r="U1186" t="s">
        <v>26421</v>
      </c>
      <c r="V1186" t="s">
        <v>26422</v>
      </c>
      <c r="W1186" t="s">
        <v>26423</v>
      </c>
      <c r="X1186" t="s">
        <v>26424</v>
      </c>
      <c r="Y1186" t="s">
        <v>26425</v>
      </c>
    </row>
    <row r="1187" spans="1:25" x14ac:dyDescent="0.3">
      <c r="A1187">
        <v>59300</v>
      </c>
      <c r="B1187" t="s">
        <v>26426</v>
      </c>
      <c r="C1187" t="s">
        <v>26427</v>
      </c>
      <c r="D1187" t="s">
        <v>26428</v>
      </c>
      <c r="E1187" t="s">
        <v>26429</v>
      </c>
      <c r="F1187" t="s">
        <v>26430</v>
      </c>
      <c r="G1187" t="s">
        <v>26431</v>
      </c>
      <c r="H1187" t="s">
        <v>26432</v>
      </c>
      <c r="I1187" t="s">
        <v>26433</v>
      </c>
      <c r="J1187" t="s">
        <v>26434</v>
      </c>
      <c r="K1187" t="s">
        <v>26435</v>
      </c>
      <c r="L1187" t="s">
        <v>26436</v>
      </c>
      <c r="M1187" t="s">
        <v>26437</v>
      </c>
      <c r="N1187" t="s">
        <v>26438</v>
      </c>
      <c r="O1187" t="s">
        <v>26439</v>
      </c>
      <c r="P1187" t="s">
        <v>26440</v>
      </c>
      <c r="Q1187" t="s">
        <v>26441</v>
      </c>
      <c r="R1187" t="s">
        <v>26442</v>
      </c>
      <c r="S1187" t="s">
        <v>26443</v>
      </c>
      <c r="T1187" t="s">
        <v>26444</v>
      </c>
      <c r="U1187" t="s">
        <v>26445</v>
      </c>
      <c r="V1187" t="s">
        <v>26446</v>
      </c>
      <c r="W1187" t="s">
        <v>26447</v>
      </c>
      <c r="X1187" t="s">
        <v>26448</v>
      </c>
      <c r="Y1187" t="s">
        <v>26449</v>
      </c>
    </row>
    <row r="1188" spans="1:25" x14ac:dyDescent="0.3">
      <c r="A1188">
        <v>59350</v>
      </c>
      <c r="B1188" t="s">
        <v>26450</v>
      </c>
      <c r="C1188" t="s">
        <v>26451</v>
      </c>
      <c r="D1188" t="s">
        <v>26452</v>
      </c>
      <c r="E1188" t="s">
        <v>26453</v>
      </c>
      <c r="F1188" t="s">
        <v>26454</v>
      </c>
      <c r="G1188" t="s">
        <v>26455</v>
      </c>
      <c r="H1188" t="s">
        <v>26456</v>
      </c>
      <c r="I1188" t="s">
        <v>26457</v>
      </c>
      <c r="J1188" t="s">
        <v>26458</v>
      </c>
      <c r="K1188" t="s">
        <v>26459</v>
      </c>
      <c r="L1188" t="s">
        <v>26460</v>
      </c>
      <c r="M1188" t="s">
        <v>26461</v>
      </c>
      <c r="N1188" t="s">
        <v>26462</v>
      </c>
      <c r="O1188" t="s">
        <v>26463</v>
      </c>
      <c r="P1188" t="s">
        <v>26464</v>
      </c>
      <c r="Q1188" t="s">
        <v>26465</v>
      </c>
      <c r="R1188" t="s">
        <v>26466</v>
      </c>
      <c r="S1188" t="s">
        <v>26467</v>
      </c>
      <c r="T1188" t="s">
        <v>26468</v>
      </c>
      <c r="U1188" t="s">
        <v>26469</v>
      </c>
      <c r="V1188" t="s">
        <v>26470</v>
      </c>
      <c r="W1188" t="s">
        <v>26471</v>
      </c>
      <c r="X1188" t="s">
        <v>26472</v>
      </c>
      <c r="Y1188" t="s">
        <v>26473</v>
      </c>
    </row>
    <row r="1189" spans="1:25" x14ac:dyDescent="0.3">
      <c r="A1189">
        <v>59400</v>
      </c>
      <c r="B1189" t="s">
        <v>26474</v>
      </c>
      <c r="C1189" t="s">
        <v>26475</v>
      </c>
      <c r="D1189" t="s">
        <v>26476</v>
      </c>
      <c r="E1189" t="s">
        <v>26477</v>
      </c>
      <c r="F1189" t="s">
        <v>26478</v>
      </c>
      <c r="G1189" t="s">
        <v>26479</v>
      </c>
      <c r="H1189" t="s">
        <v>26480</v>
      </c>
      <c r="I1189" t="s">
        <v>26481</v>
      </c>
      <c r="J1189" t="s">
        <v>26482</v>
      </c>
      <c r="K1189" t="s">
        <v>26483</v>
      </c>
      <c r="L1189" t="s">
        <v>26484</v>
      </c>
      <c r="M1189" t="s">
        <v>26485</v>
      </c>
      <c r="N1189" t="s">
        <v>26486</v>
      </c>
      <c r="O1189" t="s">
        <v>26487</v>
      </c>
      <c r="P1189" t="s">
        <v>26488</v>
      </c>
      <c r="Q1189" t="s">
        <v>26489</v>
      </c>
      <c r="R1189" t="s">
        <v>26490</v>
      </c>
      <c r="S1189" t="s">
        <v>26491</v>
      </c>
      <c r="T1189" t="s">
        <v>26492</v>
      </c>
      <c r="U1189" t="s">
        <v>26493</v>
      </c>
      <c r="V1189" t="s">
        <v>26494</v>
      </c>
      <c r="W1189" t="s">
        <v>26495</v>
      </c>
      <c r="X1189" t="s">
        <v>26496</v>
      </c>
      <c r="Y1189" t="s">
        <v>26497</v>
      </c>
    </row>
    <row r="1190" spans="1:25" x14ac:dyDescent="0.3">
      <c r="A1190">
        <v>59450</v>
      </c>
      <c r="B1190" t="s">
        <v>26498</v>
      </c>
      <c r="C1190" t="s">
        <v>26499</v>
      </c>
      <c r="D1190" t="s">
        <v>26500</v>
      </c>
      <c r="E1190" t="s">
        <v>26501</v>
      </c>
      <c r="F1190" t="s">
        <v>26502</v>
      </c>
      <c r="G1190" t="s">
        <v>26503</v>
      </c>
      <c r="H1190" t="s">
        <v>26504</v>
      </c>
      <c r="I1190" t="s">
        <v>26505</v>
      </c>
      <c r="J1190" t="s">
        <v>26506</v>
      </c>
      <c r="K1190" t="s">
        <v>26507</v>
      </c>
      <c r="L1190" t="s">
        <v>26508</v>
      </c>
      <c r="M1190" t="s">
        <v>26509</v>
      </c>
      <c r="N1190" t="s">
        <v>26510</v>
      </c>
      <c r="O1190" t="s">
        <v>26511</v>
      </c>
      <c r="P1190" t="s">
        <v>26512</v>
      </c>
      <c r="Q1190" t="s">
        <v>26513</v>
      </c>
      <c r="R1190" t="s">
        <v>26514</v>
      </c>
      <c r="S1190" t="s">
        <v>26515</v>
      </c>
      <c r="T1190" t="s">
        <v>26516</v>
      </c>
      <c r="U1190" t="s">
        <v>26517</v>
      </c>
      <c r="V1190" t="s">
        <v>26518</v>
      </c>
      <c r="W1190" t="s">
        <v>26519</v>
      </c>
      <c r="X1190" t="s">
        <v>26520</v>
      </c>
      <c r="Y1190" t="s">
        <v>26521</v>
      </c>
    </row>
    <row r="1191" spans="1:25" x14ac:dyDescent="0.3">
      <c r="A1191">
        <v>59500</v>
      </c>
      <c r="B1191" t="s">
        <v>26522</v>
      </c>
      <c r="C1191" t="s">
        <v>26523</v>
      </c>
      <c r="D1191" t="s">
        <v>26524</v>
      </c>
      <c r="E1191" t="s">
        <v>26525</v>
      </c>
      <c r="F1191" t="s">
        <v>26526</v>
      </c>
      <c r="G1191" t="s">
        <v>26527</v>
      </c>
      <c r="H1191" t="s">
        <v>26528</v>
      </c>
      <c r="I1191" t="s">
        <v>26529</v>
      </c>
      <c r="J1191" t="s">
        <v>26530</v>
      </c>
      <c r="K1191" t="s">
        <v>26531</v>
      </c>
      <c r="L1191" t="s">
        <v>26532</v>
      </c>
      <c r="M1191" t="s">
        <v>26533</v>
      </c>
      <c r="N1191" t="s">
        <v>26534</v>
      </c>
      <c r="O1191" t="s">
        <v>26535</v>
      </c>
      <c r="P1191" t="s">
        <v>26536</v>
      </c>
      <c r="Q1191" t="s">
        <v>26537</v>
      </c>
      <c r="R1191" t="s">
        <v>26538</v>
      </c>
      <c r="S1191" t="s">
        <v>26539</v>
      </c>
      <c r="T1191" t="s">
        <v>26540</v>
      </c>
      <c r="U1191" t="s">
        <v>26541</v>
      </c>
      <c r="V1191" t="s">
        <v>26542</v>
      </c>
      <c r="W1191" t="s">
        <v>26543</v>
      </c>
      <c r="X1191" t="s">
        <v>26544</v>
      </c>
      <c r="Y1191" t="s">
        <v>26545</v>
      </c>
    </row>
    <row r="1192" spans="1:25" x14ac:dyDescent="0.3">
      <c r="A1192">
        <v>59550</v>
      </c>
      <c r="B1192" t="s">
        <v>26546</v>
      </c>
      <c r="C1192" t="s">
        <v>26547</v>
      </c>
      <c r="D1192" t="s">
        <v>26548</v>
      </c>
      <c r="E1192" t="s">
        <v>26549</v>
      </c>
      <c r="F1192" t="s">
        <v>26550</v>
      </c>
      <c r="G1192" t="s">
        <v>26551</v>
      </c>
      <c r="H1192" t="s">
        <v>26552</v>
      </c>
      <c r="I1192" t="s">
        <v>26553</v>
      </c>
      <c r="J1192" t="s">
        <v>26554</v>
      </c>
      <c r="K1192" t="s">
        <v>26555</v>
      </c>
      <c r="L1192" t="s">
        <v>26556</v>
      </c>
      <c r="M1192" t="s">
        <v>26557</v>
      </c>
      <c r="N1192" t="s">
        <v>26558</v>
      </c>
      <c r="O1192" t="s">
        <v>26559</v>
      </c>
      <c r="P1192" t="s">
        <v>26560</v>
      </c>
      <c r="Q1192" t="s">
        <v>26561</v>
      </c>
      <c r="R1192" t="s">
        <v>26562</v>
      </c>
      <c r="S1192" t="s">
        <v>26563</v>
      </c>
      <c r="T1192" t="s">
        <v>26564</v>
      </c>
      <c r="U1192" t="s">
        <v>26565</v>
      </c>
      <c r="V1192" t="s">
        <v>26566</v>
      </c>
      <c r="W1192" t="s">
        <v>26567</v>
      </c>
      <c r="X1192" t="s">
        <v>26568</v>
      </c>
      <c r="Y1192" t="s">
        <v>26569</v>
      </c>
    </row>
    <row r="1193" spans="1:25" x14ac:dyDescent="0.3">
      <c r="A1193">
        <v>59600</v>
      </c>
      <c r="B1193" t="s">
        <v>26570</v>
      </c>
      <c r="C1193" t="s">
        <v>26571</v>
      </c>
      <c r="D1193" t="s">
        <v>26572</v>
      </c>
      <c r="E1193" t="s">
        <v>26573</v>
      </c>
      <c r="F1193" t="s">
        <v>26574</v>
      </c>
      <c r="G1193" t="s">
        <v>26575</v>
      </c>
      <c r="H1193" t="s">
        <v>26576</v>
      </c>
      <c r="I1193" t="s">
        <v>26577</v>
      </c>
      <c r="J1193" t="s">
        <v>26578</v>
      </c>
      <c r="K1193" t="s">
        <v>26579</v>
      </c>
      <c r="L1193" t="s">
        <v>26580</v>
      </c>
      <c r="M1193" t="s">
        <v>26581</v>
      </c>
      <c r="N1193" t="s">
        <v>26582</v>
      </c>
      <c r="O1193" t="s">
        <v>26583</v>
      </c>
      <c r="P1193" t="s">
        <v>26584</v>
      </c>
      <c r="Q1193" t="s">
        <v>26585</v>
      </c>
      <c r="R1193" t="s">
        <v>26586</v>
      </c>
      <c r="S1193" t="s">
        <v>26587</v>
      </c>
      <c r="T1193" t="s">
        <v>26588</v>
      </c>
      <c r="U1193" t="s">
        <v>26589</v>
      </c>
      <c r="V1193" t="s">
        <v>26590</v>
      </c>
      <c r="W1193" t="s">
        <v>26591</v>
      </c>
      <c r="X1193" t="s">
        <v>26592</v>
      </c>
      <c r="Y1193" t="s">
        <v>26593</v>
      </c>
    </row>
    <row r="1194" spans="1:25" x14ac:dyDescent="0.3">
      <c r="A1194">
        <v>59650</v>
      </c>
      <c r="B1194" t="s">
        <v>26594</v>
      </c>
      <c r="C1194" t="s">
        <v>26595</v>
      </c>
      <c r="D1194" t="s">
        <v>26596</v>
      </c>
      <c r="E1194" t="s">
        <v>26597</v>
      </c>
      <c r="F1194" t="s">
        <v>26598</v>
      </c>
      <c r="G1194" t="s">
        <v>26599</v>
      </c>
      <c r="H1194" t="s">
        <v>26600</v>
      </c>
      <c r="I1194" t="s">
        <v>26601</v>
      </c>
      <c r="J1194" t="s">
        <v>26602</v>
      </c>
      <c r="K1194" t="s">
        <v>26603</v>
      </c>
      <c r="L1194" t="s">
        <v>26604</v>
      </c>
      <c r="M1194" t="s">
        <v>26605</v>
      </c>
      <c r="N1194" t="s">
        <v>26606</v>
      </c>
      <c r="O1194" t="s">
        <v>26607</v>
      </c>
      <c r="P1194" t="s">
        <v>26608</v>
      </c>
      <c r="Q1194" t="s">
        <v>26609</v>
      </c>
      <c r="R1194" t="s">
        <v>26610</v>
      </c>
      <c r="S1194" t="s">
        <v>26611</v>
      </c>
      <c r="T1194" t="s">
        <v>26612</v>
      </c>
      <c r="U1194" t="s">
        <v>26613</v>
      </c>
      <c r="V1194" t="s">
        <v>26614</v>
      </c>
      <c r="W1194" t="s">
        <v>26615</v>
      </c>
      <c r="X1194" t="s">
        <v>26616</v>
      </c>
      <c r="Y1194" t="s">
        <v>26617</v>
      </c>
    </row>
    <row r="1195" spans="1:25" x14ac:dyDescent="0.3">
      <c r="A1195">
        <v>59700</v>
      </c>
      <c r="B1195" t="s">
        <v>26618</v>
      </c>
      <c r="C1195" t="s">
        <v>26619</v>
      </c>
      <c r="D1195" t="s">
        <v>26620</v>
      </c>
      <c r="E1195" t="s">
        <v>26621</v>
      </c>
      <c r="F1195" t="s">
        <v>26622</v>
      </c>
      <c r="G1195" t="s">
        <v>26623</v>
      </c>
      <c r="H1195" t="s">
        <v>26624</v>
      </c>
      <c r="I1195" t="s">
        <v>26625</v>
      </c>
      <c r="J1195" t="s">
        <v>26626</v>
      </c>
      <c r="K1195" t="s">
        <v>26627</v>
      </c>
      <c r="L1195" t="s">
        <v>26628</v>
      </c>
      <c r="M1195" t="s">
        <v>26629</v>
      </c>
      <c r="N1195" t="s">
        <v>26630</v>
      </c>
      <c r="O1195" t="s">
        <v>26631</v>
      </c>
      <c r="P1195" t="s">
        <v>26632</v>
      </c>
      <c r="Q1195" t="s">
        <v>26633</v>
      </c>
      <c r="R1195" t="s">
        <v>26634</v>
      </c>
      <c r="S1195" t="s">
        <v>26635</v>
      </c>
      <c r="T1195" t="s">
        <v>26636</v>
      </c>
      <c r="U1195" t="s">
        <v>26637</v>
      </c>
      <c r="V1195" t="s">
        <v>26638</v>
      </c>
      <c r="W1195" t="s">
        <v>26639</v>
      </c>
      <c r="X1195" t="s">
        <v>26640</v>
      </c>
      <c r="Y1195" t="s">
        <v>26641</v>
      </c>
    </row>
    <row r="1196" spans="1:25" x14ac:dyDescent="0.3">
      <c r="A1196">
        <v>59750</v>
      </c>
      <c r="B1196" t="s">
        <v>26642</v>
      </c>
      <c r="C1196" t="s">
        <v>26643</v>
      </c>
      <c r="D1196" t="s">
        <v>26644</v>
      </c>
      <c r="E1196" t="s">
        <v>26645</v>
      </c>
      <c r="F1196" t="s">
        <v>26646</v>
      </c>
      <c r="G1196" t="s">
        <v>26647</v>
      </c>
      <c r="H1196" t="s">
        <v>26648</v>
      </c>
      <c r="I1196" t="s">
        <v>26649</v>
      </c>
      <c r="J1196" t="s">
        <v>26650</v>
      </c>
      <c r="K1196" t="s">
        <v>26651</v>
      </c>
      <c r="L1196" t="s">
        <v>26652</v>
      </c>
      <c r="M1196" t="s">
        <v>26653</v>
      </c>
      <c r="N1196" t="s">
        <v>26654</v>
      </c>
      <c r="O1196" t="s">
        <v>26655</v>
      </c>
      <c r="P1196" t="s">
        <v>26656</v>
      </c>
      <c r="Q1196" t="s">
        <v>26657</v>
      </c>
      <c r="R1196" t="s">
        <v>26658</v>
      </c>
      <c r="S1196" t="s">
        <v>26659</v>
      </c>
      <c r="T1196" t="s">
        <v>26660</v>
      </c>
      <c r="U1196" t="s">
        <v>26661</v>
      </c>
      <c r="V1196" t="s">
        <v>26662</v>
      </c>
      <c r="W1196" t="s">
        <v>26663</v>
      </c>
      <c r="X1196" t="s">
        <v>26664</v>
      </c>
      <c r="Y1196" t="s">
        <v>26665</v>
      </c>
    </row>
    <row r="1197" spans="1:25" x14ac:dyDescent="0.3">
      <c r="A1197">
        <v>59800</v>
      </c>
      <c r="B1197" t="s">
        <v>26666</v>
      </c>
      <c r="C1197" t="s">
        <v>26667</v>
      </c>
      <c r="D1197" t="s">
        <v>26668</v>
      </c>
      <c r="E1197" t="s">
        <v>26669</v>
      </c>
      <c r="F1197" t="s">
        <v>26670</v>
      </c>
      <c r="G1197" t="s">
        <v>26671</v>
      </c>
      <c r="H1197" t="s">
        <v>26672</v>
      </c>
      <c r="I1197" t="s">
        <v>26673</v>
      </c>
      <c r="J1197" t="s">
        <v>26674</v>
      </c>
      <c r="K1197" t="s">
        <v>26675</v>
      </c>
      <c r="L1197" t="s">
        <v>26676</v>
      </c>
      <c r="M1197" t="s">
        <v>26677</v>
      </c>
      <c r="N1197" t="s">
        <v>26678</v>
      </c>
      <c r="O1197" t="s">
        <v>26679</v>
      </c>
      <c r="P1197" t="s">
        <v>26680</v>
      </c>
      <c r="Q1197" t="s">
        <v>26681</v>
      </c>
      <c r="R1197" t="s">
        <v>26682</v>
      </c>
      <c r="S1197" t="s">
        <v>26683</v>
      </c>
      <c r="T1197" t="s">
        <v>26684</v>
      </c>
      <c r="U1197" t="s">
        <v>26685</v>
      </c>
      <c r="V1197" t="s">
        <v>26686</v>
      </c>
      <c r="W1197" t="s">
        <v>26687</v>
      </c>
      <c r="X1197" t="s">
        <v>26688</v>
      </c>
      <c r="Y1197" t="s">
        <v>26689</v>
      </c>
    </row>
    <row r="1198" spans="1:25" x14ac:dyDescent="0.3">
      <c r="A1198">
        <v>59850</v>
      </c>
      <c r="B1198" t="s">
        <v>26690</v>
      </c>
      <c r="C1198" t="s">
        <v>26691</v>
      </c>
      <c r="D1198" t="s">
        <v>26692</v>
      </c>
      <c r="E1198" t="s">
        <v>26693</v>
      </c>
      <c r="F1198" t="s">
        <v>26694</v>
      </c>
      <c r="G1198" t="s">
        <v>26695</v>
      </c>
      <c r="H1198" t="s">
        <v>26696</v>
      </c>
      <c r="I1198" t="s">
        <v>26697</v>
      </c>
      <c r="J1198" t="s">
        <v>26698</v>
      </c>
      <c r="K1198" t="s">
        <v>26699</v>
      </c>
      <c r="L1198" t="s">
        <v>26700</v>
      </c>
      <c r="M1198" t="s">
        <v>26701</v>
      </c>
      <c r="N1198" t="s">
        <v>26702</v>
      </c>
      <c r="O1198" t="s">
        <v>26703</v>
      </c>
      <c r="P1198" t="s">
        <v>26704</v>
      </c>
      <c r="Q1198" t="s">
        <v>26705</v>
      </c>
      <c r="R1198" t="s">
        <v>26706</v>
      </c>
      <c r="S1198" t="s">
        <v>26707</v>
      </c>
      <c r="T1198" t="s">
        <v>26708</v>
      </c>
      <c r="U1198" t="s">
        <v>26709</v>
      </c>
      <c r="V1198" t="s">
        <v>26710</v>
      </c>
      <c r="W1198" t="s">
        <v>26711</v>
      </c>
      <c r="X1198" t="s">
        <v>26712</v>
      </c>
      <c r="Y1198" t="s">
        <v>26713</v>
      </c>
    </row>
    <row r="1199" spans="1:25" x14ac:dyDescent="0.3">
      <c r="A1199">
        <v>59900</v>
      </c>
      <c r="B1199" t="s">
        <v>26714</v>
      </c>
      <c r="C1199" t="s">
        <v>26715</v>
      </c>
      <c r="D1199" t="s">
        <v>26716</v>
      </c>
      <c r="E1199" t="s">
        <v>26717</v>
      </c>
      <c r="F1199" t="s">
        <v>26718</v>
      </c>
      <c r="G1199" t="s">
        <v>26719</v>
      </c>
      <c r="H1199" t="s">
        <v>26720</v>
      </c>
      <c r="I1199" t="s">
        <v>26721</v>
      </c>
      <c r="J1199" t="s">
        <v>26722</v>
      </c>
      <c r="K1199" t="s">
        <v>26723</v>
      </c>
      <c r="L1199" t="s">
        <v>26724</v>
      </c>
      <c r="M1199" t="s">
        <v>26725</v>
      </c>
      <c r="N1199" t="s">
        <v>26726</v>
      </c>
      <c r="O1199" t="s">
        <v>26727</v>
      </c>
      <c r="P1199" t="s">
        <v>26728</v>
      </c>
      <c r="Q1199" t="s">
        <v>26729</v>
      </c>
      <c r="R1199" t="s">
        <v>26730</v>
      </c>
      <c r="S1199" t="s">
        <v>26731</v>
      </c>
      <c r="T1199" t="s">
        <v>26732</v>
      </c>
      <c r="U1199" t="s">
        <v>26733</v>
      </c>
      <c r="V1199" t="s">
        <v>26734</v>
      </c>
      <c r="W1199" t="s">
        <v>26735</v>
      </c>
      <c r="X1199" t="s">
        <v>26736</v>
      </c>
      <c r="Y1199" t="s">
        <v>26737</v>
      </c>
    </row>
    <row r="1200" spans="1:25" x14ac:dyDescent="0.3">
      <c r="A1200">
        <v>59950</v>
      </c>
      <c r="B1200" t="s">
        <v>26738</v>
      </c>
      <c r="C1200" t="s">
        <v>26739</v>
      </c>
      <c r="D1200" t="s">
        <v>26740</v>
      </c>
      <c r="E1200" t="s">
        <v>26741</v>
      </c>
      <c r="F1200" t="s">
        <v>26742</v>
      </c>
      <c r="G1200" t="s">
        <v>26743</v>
      </c>
      <c r="H1200" t="s">
        <v>26744</v>
      </c>
      <c r="I1200" t="s">
        <v>26745</v>
      </c>
      <c r="J1200" t="s">
        <v>26746</v>
      </c>
      <c r="K1200" t="s">
        <v>26747</v>
      </c>
      <c r="L1200" t="s">
        <v>26748</v>
      </c>
      <c r="M1200" t="s">
        <v>26749</v>
      </c>
      <c r="N1200" t="s">
        <v>26750</v>
      </c>
      <c r="O1200" t="s">
        <v>26751</v>
      </c>
      <c r="P1200" t="s">
        <v>26752</v>
      </c>
      <c r="Q1200" t="s">
        <v>26753</v>
      </c>
      <c r="R1200" t="s">
        <v>26754</v>
      </c>
      <c r="S1200" t="s">
        <v>26755</v>
      </c>
      <c r="T1200" t="s">
        <v>26756</v>
      </c>
      <c r="U1200" t="s">
        <v>26757</v>
      </c>
      <c r="V1200" t="s">
        <v>26758</v>
      </c>
      <c r="W1200" t="s">
        <v>26759</v>
      </c>
      <c r="X1200" t="s">
        <v>26760</v>
      </c>
      <c r="Y1200" t="s">
        <v>26761</v>
      </c>
    </row>
    <row r="1201" spans="1:25" x14ac:dyDescent="0.3">
      <c r="A1201">
        <v>60000</v>
      </c>
      <c r="B1201" t="s">
        <v>26762</v>
      </c>
      <c r="C1201" t="s">
        <v>26763</v>
      </c>
      <c r="D1201" t="s">
        <v>26764</v>
      </c>
      <c r="E1201" t="s">
        <v>26765</v>
      </c>
      <c r="F1201" t="s">
        <v>26766</v>
      </c>
      <c r="G1201" t="s">
        <v>26767</v>
      </c>
      <c r="H1201" t="s">
        <v>26768</v>
      </c>
      <c r="I1201" t="s">
        <v>26769</v>
      </c>
      <c r="J1201" t="s">
        <v>26770</v>
      </c>
      <c r="K1201" t="s">
        <v>26771</v>
      </c>
      <c r="L1201" t="s">
        <v>26772</v>
      </c>
      <c r="M1201" t="s">
        <v>26773</v>
      </c>
      <c r="N1201" t="s">
        <v>26774</v>
      </c>
      <c r="O1201" t="s">
        <v>26775</v>
      </c>
      <c r="P1201" t="s">
        <v>26776</v>
      </c>
      <c r="Q1201" t="s">
        <v>26777</v>
      </c>
      <c r="R1201" t="s">
        <v>26778</v>
      </c>
      <c r="S1201" t="s">
        <v>26779</v>
      </c>
      <c r="T1201" t="s">
        <v>26780</v>
      </c>
      <c r="U1201" t="s">
        <v>26781</v>
      </c>
      <c r="V1201" t="s">
        <v>26782</v>
      </c>
      <c r="W1201" t="s">
        <v>26783</v>
      </c>
      <c r="X1201" t="s">
        <v>26784</v>
      </c>
      <c r="Y1201" t="s">
        <v>26785</v>
      </c>
    </row>
    <row r="1202" spans="1:25" x14ac:dyDescent="0.3">
      <c r="A1202">
        <v>60050</v>
      </c>
      <c r="B1202" t="s">
        <v>26786</v>
      </c>
      <c r="C1202" t="s">
        <v>26787</v>
      </c>
      <c r="D1202" t="s">
        <v>26788</v>
      </c>
      <c r="E1202" t="s">
        <v>26789</v>
      </c>
      <c r="F1202" t="s">
        <v>26790</v>
      </c>
      <c r="G1202" t="s">
        <v>26791</v>
      </c>
      <c r="H1202" t="s">
        <v>26792</v>
      </c>
      <c r="I1202" t="s">
        <v>26793</v>
      </c>
      <c r="J1202" t="s">
        <v>26794</v>
      </c>
      <c r="K1202" t="s">
        <v>26795</v>
      </c>
      <c r="L1202" t="s">
        <v>26796</v>
      </c>
      <c r="M1202" t="s">
        <v>26797</v>
      </c>
      <c r="N1202" t="s">
        <v>26798</v>
      </c>
      <c r="O1202" t="s">
        <v>26799</v>
      </c>
      <c r="P1202" t="s">
        <v>26800</v>
      </c>
      <c r="Q1202" t="s">
        <v>26801</v>
      </c>
      <c r="R1202" t="s">
        <v>26802</v>
      </c>
      <c r="S1202" t="s">
        <v>26803</v>
      </c>
      <c r="T1202" t="s">
        <v>26804</v>
      </c>
      <c r="U1202" t="s">
        <v>26805</v>
      </c>
      <c r="V1202" t="s">
        <v>26806</v>
      </c>
      <c r="W1202" t="s">
        <v>26807</v>
      </c>
      <c r="X1202" t="s">
        <v>26808</v>
      </c>
      <c r="Y1202" t="s">
        <v>26809</v>
      </c>
    </row>
    <row r="1203" spans="1:25" x14ac:dyDescent="0.3">
      <c r="A1203">
        <v>60100</v>
      </c>
      <c r="B1203" t="s">
        <v>26810</v>
      </c>
      <c r="C1203" t="s">
        <v>26811</v>
      </c>
      <c r="D1203" t="s">
        <v>26812</v>
      </c>
      <c r="E1203" t="s">
        <v>26813</v>
      </c>
      <c r="F1203" t="s">
        <v>26814</v>
      </c>
      <c r="G1203" t="s">
        <v>26815</v>
      </c>
      <c r="H1203" t="s">
        <v>26816</v>
      </c>
      <c r="I1203" t="s">
        <v>26817</v>
      </c>
      <c r="J1203" t="s">
        <v>26818</v>
      </c>
      <c r="K1203" t="s">
        <v>26819</v>
      </c>
      <c r="L1203" t="s">
        <v>26820</v>
      </c>
      <c r="M1203" t="s">
        <v>26821</v>
      </c>
      <c r="N1203" t="s">
        <v>26822</v>
      </c>
      <c r="O1203" t="s">
        <v>26823</v>
      </c>
      <c r="P1203" t="s">
        <v>26824</v>
      </c>
      <c r="Q1203" t="s">
        <v>26825</v>
      </c>
      <c r="R1203" t="s">
        <v>26826</v>
      </c>
      <c r="S1203" t="s">
        <v>26827</v>
      </c>
      <c r="T1203" t="s">
        <v>26828</v>
      </c>
      <c r="U1203" t="s">
        <v>26829</v>
      </c>
      <c r="V1203" t="s">
        <v>26830</v>
      </c>
      <c r="W1203" t="s">
        <v>26831</v>
      </c>
      <c r="X1203" t="s">
        <v>26832</v>
      </c>
      <c r="Y1203" t="s">
        <v>26833</v>
      </c>
    </row>
    <row r="1204" spans="1:25" x14ac:dyDescent="0.3">
      <c r="A1204">
        <v>60150</v>
      </c>
      <c r="B1204" t="s">
        <v>26834</v>
      </c>
      <c r="C1204" t="s">
        <v>26835</v>
      </c>
      <c r="D1204" t="s">
        <v>26836</v>
      </c>
      <c r="E1204" t="s">
        <v>26837</v>
      </c>
      <c r="F1204" t="s">
        <v>26838</v>
      </c>
      <c r="G1204" t="s">
        <v>26839</v>
      </c>
      <c r="H1204" t="s">
        <v>26840</v>
      </c>
      <c r="I1204" t="s">
        <v>26841</v>
      </c>
      <c r="J1204" t="s">
        <v>26842</v>
      </c>
      <c r="K1204" t="s">
        <v>26843</v>
      </c>
      <c r="L1204" t="s">
        <v>26844</v>
      </c>
      <c r="M1204" t="s">
        <v>26845</v>
      </c>
      <c r="N1204" t="s">
        <v>26846</v>
      </c>
      <c r="O1204" t="s">
        <v>26847</v>
      </c>
      <c r="P1204" t="s">
        <v>26848</v>
      </c>
      <c r="Q1204" t="s">
        <v>26849</v>
      </c>
      <c r="R1204" t="s">
        <v>26850</v>
      </c>
      <c r="S1204" t="s">
        <v>26851</v>
      </c>
      <c r="T1204" t="s">
        <v>26852</v>
      </c>
      <c r="U1204" t="s">
        <v>26853</v>
      </c>
      <c r="V1204" t="s">
        <v>26854</v>
      </c>
      <c r="W1204" t="s">
        <v>26855</v>
      </c>
      <c r="X1204" t="s">
        <v>26856</v>
      </c>
      <c r="Y1204" t="s">
        <v>26857</v>
      </c>
    </row>
    <row r="1205" spans="1:25" x14ac:dyDescent="0.3">
      <c r="A1205">
        <v>60200</v>
      </c>
      <c r="B1205" t="s">
        <v>26858</v>
      </c>
      <c r="C1205" t="s">
        <v>26859</v>
      </c>
      <c r="D1205" t="s">
        <v>26860</v>
      </c>
      <c r="E1205" t="s">
        <v>26861</v>
      </c>
      <c r="F1205" t="s">
        <v>26862</v>
      </c>
      <c r="G1205" t="s">
        <v>26863</v>
      </c>
      <c r="H1205" t="s">
        <v>26864</v>
      </c>
      <c r="I1205" t="s">
        <v>26865</v>
      </c>
      <c r="J1205" t="s">
        <v>26866</v>
      </c>
      <c r="K1205" t="s">
        <v>26867</v>
      </c>
      <c r="L1205" t="s">
        <v>26868</v>
      </c>
      <c r="M1205" t="s">
        <v>26869</v>
      </c>
      <c r="N1205" t="s">
        <v>26870</v>
      </c>
      <c r="O1205" t="s">
        <v>26871</v>
      </c>
      <c r="P1205" t="s">
        <v>26872</v>
      </c>
      <c r="Q1205" t="s">
        <v>26873</v>
      </c>
      <c r="R1205" t="s">
        <v>26874</v>
      </c>
      <c r="S1205" t="s">
        <v>26875</v>
      </c>
      <c r="T1205" t="s">
        <v>26876</v>
      </c>
      <c r="U1205" t="s">
        <v>26877</v>
      </c>
      <c r="V1205" t="s">
        <v>26878</v>
      </c>
      <c r="W1205" t="s">
        <v>26879</v>
      </c>
      <c r="X1205" t="s">
        <v>26880</v>
      </c>
      <c r="Y1205" t="s">
        <v>26881</v>
      </c>
    </row>
    <row r="1206" spans="1:25" x14ac:dyDescent="0.3">
      <c r="A1206">
        <v>60250</v>
      </c>
      <c r="B1206" t="s">
        <v>26882</v>
      </c>
      <c r="C1206" t="s">
        <v>26883</v>
      </c>
      <c r="D1206" t="s">
        <v>26884</v>
      </c>
      <c r="E1206" t="s">
        <v>26885</v>
      </c>
      <c r="F1206" t="s">
        <v>26886</v>
      </c>
      <c r="G1206" t="s">
        <v>26887</v>
      </c>
      <c r="H1206" t="s">
        <v>26888</v>
      </c>
      <c r="I1206" t="s">
        <v>26889</v>
      </c>
      <c r="J1206" t="s">
        <v>26890</v>
      </c>
      <c r="K1206" t="s">
        <v>26891</v>
      </c>
      <c r="L1206" t="s">
        <v>26892</v>
      </c>
      <c r="M1206" t="s">
        <v>26893</v>
      </c>
      <c r="N1206" t="s">
        <v>26894</v>
      </c>
      <c r="O1206" t="s">
        <v>26895</v>
      </c>
      <c r="P1206" t="s">
        <v>26896</v>
      </c>
      <c r="Q1206" t="s">
        <v>26897</v>
      </c>
      <c r="R1206" t="s">
        <v>26898</v>
      </c>
      <c r="S1206" t="s">
        <v>26899</v>
      </c>
      <c r="T1206" t="s">
        <v>26900</v>
      </c>
      <c r="U1206" t="s">
        <v>26901</v>
      </c>
      <c r="V1206" t="s">
        <v>26902</v>
      </c>
      <c r="W1206" t="s">
        <v>26903</v>
      </c>
      <c r="X1206" t="s">
        <v>26904</v>
      </c>
      <c r="Y1206" t="s">
        <v>26905</v>
      </c>
    </row>
    <row r="1207" spans="1:25" x14ac:dyDescent="0.3">
      <c r="A1207">
        <v>60300</v>
      </c>
      <c r="B1207" t="s">
        <v>26906</v>
      </c>
      <c r="C1207" t="s">
        <v>26907</v>
      </c>
      <c r="D1207" t="s">
        <v>26908</v>
      </c>
      <c r="E1207" t="s">
        <v>26909</v>
      </c>
      <c r="F1207" t="s">
        <v>26910</v>
      </c>
      <c r="G1207" t="s">
        <v>26911</v>
      </c>
      <c r="H1207" t="s">
        <v>26912</v>
      </c>
      <c r="I1207" t="s">
        <v>26913</v>
      </c>
      <c r="J1207" t="s">
        <v>26914</v>
      </c>
      <c r="K1207" t="s">
        <v>26915</v>
      </c>
      <c r="L1207" t="s">
        <v>26916</v>
      </c>
      <c r="M1207" t="s">
        <v>26917</v>
      </c>
      <c r="N1207" t="s">
        <v>26918</v>
      </c>
      <c r="O1207" t="s">
        <v>26919</v>
      </c>
      <c r="P1207" t="s">
        <v>26920</v>
      </c>
      <c r="Q1207" t="s">
        <v>26921</v>
      </c>
      <c r="R1207" t="s">
        <v>26922</v>
      </c>
      <c r="S1207" t="s">
        <v>26923</v>
      </c>
      <c r="T1207" t="s">
        <v>26924</v>
      </c>
      <c r="U1207" t="s">
        <v>26925</v>
      </c>
      <c r="V1207" t="s">
        <v>26926</v>
      </c>
      <c r="W1207" t="s">
        <v>26927</v>
      </c>
      <c r="X1207" t="s">
        <v>26928</v>
      </c>
      <c r="Y1207" t="s">
        <v>26929</v>
      </c>
    </row>
    <row r="1208" spans="1:25" x14ac:dyDescent="0.3">
      <c r="A1208">
        <v>60350</v>
      </c>
      <c r="B1208" t="s">
        <v>26930</v>
      </c>
      <c r="C1208" t="s">
        <v>26931</v>
      </c>
      <c r="D1208" t="s">
        <v>26932</v>
      </c>
      <c r="E1208" t="s">
        <v>26933</v>
      </c>
      <c r="F1208" t="s">
        <v>26934</v>
      </c>
      <c r="G1208" t="s">
        <v>26935</v>
      </c>
      <c r="H1208" t="s">
        <v>26936</v>
      </c>
      <c r="I1208" t="s">
        <v>26937</v>
      </c>
      <c r="J1208" t="s">
        <v>26938</v>
      </c>
      <c r="K1208" t="s">
        <v>26939</v>
      </c>
      <c r="L1208" t="s">
        <v>26940</v>
      </c>
      <c r="M1208" t="s">
        <v>26941</v>
      </c>
      <c r="N1208" t="s">
        <v>26942</v>
      </c>
      <c r="O1208" t="s">
        <v>26943</v>
      </c>
      <c r="P1208" t="s">
        <v>26944</v>
      </c>
      <c r="Q1208" t="s">
        <v>26945</v>
      </c>
      <c r="R1208" t="s">
        <v>26946</v>
      </c>
      <c r="S1208" t="s">
        <v>26947</v>
      </c>
      <c r="T1208" t="s">
        <v>26948</v>
      </c>
      <c r="U1208" t="s">
        <v>26949</v>
      </c>
      <c r="V1208" t="s">
        <v>26950</v>
      </c>
      <c r="W1208" t="s">
        <v>26951</v>
      </c>
      <c r="X1208" t="s">
        <v>26952</v>
      </c>
      <c r="Y1208" t="s">
        <v>26953</v>
      </c>
    </row>
    <row r="1209" spans="1:25" x14ac:dyDescent="0.3">
      <c r="A1209">
        <v>60400</v>
      </c>
      <c r="B1209" t="s">
        <v>26954</v>
      </c>
      <c r="C1209" t="s">
        <v>26955</v>
      </c>
      <c r="D1209" t="s">
        <v>26956</v>
      </c>
      <c r="E1209" t="s">
        <v>26957</v>
      </c>
      <c r="F1209" t="s">
        <v>26958</v>
      </c>
      <c r="G1209" t="s">
        <v>26959</v>
      </c>
      <c r="H1209" t="s">
        <v>26960</v>
      </c>
      <c r="I1209" t="s">
        <v>26961</v>
      </c>
      <c r="J1209" t="s">
        <v>26962</v>
      </c>
      <c r="K1209" t="s">
        <v>26963</v>
      </c>
      <c r="L1209" t="s">
        <v>26964</v>
      </c>
      <c r="M1209" t="s">
        <v>26965</v>
      </c>
      <c r="N1209" t="s">
        <v>26966</v>
      </c>
      <c r="O1209" t="s">
        <v>26967</v>
      </c>
      <c r="P1209" t="s">
        <v>26968</v>
      </c>
      <c r="Q1209" t="s">
        <v>26969</v>
      </c>
      <c r="R1209" t="s">
        <v>26970</v>
      </c>
      <c r="S1209" t="s">
        <v>26971</v>
      </c>
      <c r="T1209" t="s">
        <v>26972</v>
      </c>
      <c r="U1209" t="s">
        <v>26973</v>
      </c>
      <c r="V1209" t="s">
        <v>26974</v>
      </c>
      <c r="W1209" t="s">
        <v>26975</v>
      </c>
      <c r="X1209" t="s">
        <v>26976</v>
      </c>
      <c r="Y1209" t="s">
        <v>26977</v>
      </c>
    </row>
    <row r="1210" spans="1:25" x14ac:dyDescent="0.3">
      <c r="A1210">
        <v>60450</v>
      </c>
      <c r="B1210" t="s">
        <v>26978</v>
      </c>
      <c r="C1210" t="s">
        <v>26979</v>
      </c>
      <c r="D1210" t="s">
        <v>26980</v>
      </c>
      <c r="E1210" t="s">
        <v>26981</v>
      </c>
      <c r="F1210" t="s">
        <v>26982</v>
      </c>
      <c r="G1210" t="s">
        <v>26983</v>
      </c>
      <c r="H1210" t="s">
        <v>26984</v>
      </c>
      <c r="I1210" t="s">
        <v>26985</v>
      </c>
      <c r="J1210" t="s">
        <v>26986</v>
      </c>
      <c r="K1210" t="s">
        <v>26987</v>
      </c>
      <c r="L1210" t="s">
        <v>26988</v>
      </c>
      <c r="M1210" t="s">
        <v>26989</v>
      </c>
      <c r="N1210" t="s">
        <v>26990</v>
      </c>
      <c r="O1210" t="s">
        <v>26991</v>
      </c>
      <c r="P1210" t="s">
        <v>26992</v>
      </c>
      <c r="Q1210" t="s">
        <v>26993</v>
      </c>
      <c r="R1210" t="s">
        <v>26994</v>
      </c>
      <c r="S1210" t="s">
        <v>26995</v>
      </c>
      <c r="T1210" t="s">
        <v>26996</v>
      </c>
      <c r="U1210" t="s">
        <v>26997</v>
      </c>
      <c r="V1210" t="s">
        <v>26998</v>
      </c>
      <c r="W1210" t="s">
        <v>26999</v>
      </c>
      <c r="X1210" t="s">
        <v>27000</v>
      </c>
      <c r="Y1210" t="s">
        <v>27001</v>
      </c>
    </row>
    <row r="1211" spans="1:25" x14ac:dyDescent="0.3">
      <c r="A1211">
        <v>60500</v>
      </c>
      <c r="B1211" t="s">
        <v>27002</v>
      </c>
      <c r="C1211" t="s">
        <v>27003</v>
      </c>
      <c r="D1211" t="s">
        <v>27004</v>
      </c>
      <c r="E1211" t="s">
        <v>27005</v>
      </c>
      <c r="F1211" t="s">
        <v>27006</v>
      </c>
      <c r="G1211" t="s">
        <v>27007</v>
      </c>
      <c r="H1211" t="s">
        <v>27008</v>
      </c>
      <c r="I1211" t="s">
        <v>27009</v>
      </c>
      <c r="J1211" t="s">
        <v>27010</v>
      </c>
      <c r="K1211" t="s">
        <v>27011</v>
      </c>
      <c r="L1211" t="s">
        <v>27012</v>
      </c>
      <c r="M1211" t="s">
        <v>27013</v>
      </c>
      <c r="N1211" t="s">
        <v>27014</v>
      </c>
      <c r="O1211" t="s">
        <v>27015</v>
      </c>
      <c r="P1211" t="s">
        <v>27016</v>
      </c>
      <c r="Q1211" t="s">
        <v>27017</v>
      </c>
      <c r="R1211" t="s">
        <v>27018</v>
      </c>
      <c r="S1211" t="s">
        <v>27019</v>
      </c>
      <c r="T1211" t="s">
        <v>27020</v>
      </c>
      <c r="U1211" t="s">
        <v>27021</v>
      </c>
      <c r="V1211" t="s">
        <v>27022</v>
      </c>
      <c r="W1211" t="s">
        <v>27023</v>
      </c>
      <c r="X1211" t="s">
        <v>27024</v>
      </c>
      <c r="Y1211" t="s">
        <v>27025</v>
      </c>
    </row>
    <row r="1212" spans="1:25" x14ac:dyDescent="0.3">
      <c r="A1212">
        <v>60550</v>
      </c>
      <c r="B1212" t="s">
        <v>27026</v>
      </c>
      <c r="C1212" t="s">
        <v>27027</v>
      </c>
      <c r="D1212" t="s">
        <v>27028</v>
      </c>
      <c r="E1212" t="s">
        <v>27029</v>
      </c>
      <c r="F1212" t="s">
        <v>27030</v>
      </c>
      <c r="G1212" t="s">
        <v>27031</v>
      </c>
      <c r="H1212" t="s">
        <v>27032</v>
      </c>
      <c r="I1212" t="s">
        <v>27033</v>
      </c>
      <c r="J1212" t="s">
        <v>27034</v>
      </c>
      <c r="K1212" t="s">
        <v>27035</v>
      </c>
      <c r="L1212" t="s">
        <v>27036</v>
      </c>
      <c r="M1212" t="s">
        <v>27037</v>
      </c>
      <c r="N1212" t="s">
        <v>27038</v>
      </c>
      <c r="O1212" t="s">
        <v>27039</v>
      </c>
      <c r="P1212" t="s">
        <v>27040</v>
      </c>
      <c r="Q1212" t="s">
        <v>27041</v>
      </c>
      <c r="R1212" t="s">
        <v>27042</v>
      </c>
      <c r="S1212" t="s">
        <v>27043</v>
      </c>
      <c r="T1212" t="s">
        <v>27044</v>
      </c>
      <c r="U1212" t="s">
        <v>27045</v>
      </c>
      <c r="V1212" t="s">
        <v>27046</v>
      </c>
      <c r="W1212" t="s">
        <v>27047</v>
      </c>
      <c r="X1212" t="s">
        <v>27048</v>
      </c>
      <c r="Y1212" t="s">
        <v>27049</v>
      </c>
    </row>
    <row r="1213" spans="1:25" x14ac:dyDescent="0.3">
      <c r="A1213">
        <v>60600</v>
      </c>
      <c r="B1213" t="s">
        <v>27050</v>
      </c>
      <c r="C1213" t="s">
        <v>27051</v>
      </c>
      <c r="D1213" t="s">
        <v>27052</v>
      </c>
      <c r="E1213" t="s">
        <v>27053</v>
      </c>
      <c r="F1213" t="s">
        <v>27054</v>
      </c>
      <c r="G1213" t="s">
        <v>27055</v>
      </c>
      <c r="H1213" t="s">
        <v>27056</v>
      </c>
      <c r="I1213" t="s">
        <v>27057</v>
      </c>
      <c r="J1213" t="s">
        <v>27058</v>
      </c>
      <c r="K1213" t="s">
        <v>27059</v>
      </c>
      <c r="L1213" t="s">
        <v>27060</v>
      </c>
      <c r="M1213" t="s">
        <v>27061</v>
      </c>
      <c r="N1213" t="s">
        <v>27062</v>
      </c>
      <c r="O1213" t="s">
        <v>27063</v>
      </c>
      <c r="P1213" t="s">
        <v>27064</v>
      </c>
      <c r="Q1213" t="s">
        <v>27065</v>
      </c>
      <c r="R1213" t="s">
        <v>27066</v>
      </c>
      <c r="S1213" t="s">
        <v>27067</v>
      </c>
      <c r="T1213" t="s">
        <v>27068</v>
      </c>
      <c r="U1213" t="s">
        <v>27069</v>
      </c>
      <c r="V1213" t="s">
        <v>27070</v>
      </c>
      <c r="W1213" t="s">
        <v>27071</v>
      </c>
      <c r="X1213" t="s">
        <v>27072</v>
      </c>
      <c r="Y1213" t="s">
        <v>27073</v>
      </c>
    </row>
    <row r="1214" spans="1:25" x14ac:dyDescent="0.3">
      <c r="A1214">
        <v>60650</v>
      </c>
      <c r="B1214" t="s">
        <v>27074</v>
      </c>
      <c r="C1214" t="s">
        <v>27075</v>
      </c>
      <c r="D1214" t="s">
        <v>27076</v>
      </c>
      <c r="E1214" t="s">
        <v>27077</v>
      </c>
      <c r="F1214" t="s">
        <v>27078</v>
      </c>
      <c r="G1214" t="s">
        <v>27079</v>
      </c>
      <c r="H1214" t="s">
        <v>27080</v>
      </c>
      <c r="I1214" t="s">
        <v>27081</v>
      </c>
      <c r="J1214" t="s">
        <v>27082</v>
      </c>
      <c r="K1214" t="s">
        <v>27083</v>
      </c>
      <c r="L1214" t="s">
        <v>27084</v>
      </c>
      <c r="M1214" t="s">
        <v>27085</v>
      </c>
      <c r="N1214" t="s">
        <v>27086</v>
      </c>
      <c r="O1214" t="s">
        <v>27087</v>
      </c>
      <c r="P1214" t="s">
        <v>27088</v>
      </c>
      <c r="Q1214" t="s">
        <v>27089</v>
      </c>
      <c r="R1214" t="s">
        <v>27090</v>
      </c>
      <c r="S1214" t="s">
        <v>27091</v>
      </c>
      <c r="T1214" t="s">
        <v>27092</v>
      </c>
      <c r="U1214" t="s">
        <v>27093</v>
      </c>
      <c r="V1214" t="s">
        <v>27094</v>
      </c>
      <c r="W1214" t="s">
        <v>27095</v>
      </c>
      <c r="X1214" t="s">
        <v>27096</v>
      </c>
      <c r="Y1214" t="s">
        <v>27097</v>
      </c>
    </row>
    <row r="1215" spans="1:25" x14ac:dyDescent="0.3">
      <c r="A1215">
        <v>60700</v>
      </c>
      <c r="B1215" t="s">
        <v>27098</v>
      </c>
      <c r="C1215" t="s">
        <v>27099</v>
      </c>
      <c r="D1215" t="s">
        <v>27100</v>
      </c>
      <c r="E1215" t="s">
        <v>27101</v>
      </c>
      <c r="F1215" t="s">
        <v>27102</v>
      </c>
      <c r="G1215" t="s">
        <v>27103</v>
      </c>
      <c r="H1215" t="s">
        <v>27104</v>
      </c>
      <c r="I1215" t="s">
        <v>27105</v>
      </c>
      <c r="J1215" t="s">
        <v>27106</v>
      </c>
      <c r="K1215" t="s">
        <v>27107</v>
      </c>
      <c r="L1215" t="s">
        <v>27108</v>
      </c>
      <c r="M1215" t="s">
        <v>27109</v>
      </c>
      <c r="N1215" t="s">
        <v>27110</v>
      </c>
      <c r="O1215" t="s">
        <v>27111</v>
      </c>
      <c r="P1215" t="s">
        <v>27112</v>
      </c>
      <c r="Q1215" t="s">
        <v>27113</v>
      </c>
      <c r="R1215" t="s">
        <v>27114</v>
      </c>
      <c r="S1215" t="s">
        <v>27115</v>
      </c>
      <c r="T1215" t="s">
        <v>27116</v>
      </c>
      <c r="U1215" t="s">
        <v>27117</v>
      </c>
      <c r="V1215" t="s">
        <v>27118</v>
      </c>
      <c r="W1215" t="s">
        <v>27119</v>
      </c>
      <c r="X1215" t="s">
        <v>27120</v>
      </c>
      <c r="Y1215" t="s">
        <v>27121</v>
      </c>
    </row>
    <row r="1216" spans="1:25" x14ac:dyDescent="0.3">
      <c r="A1216">
        <v>60750</v>
      </c>
      <c r="B1216" t="s">
        <v>27122</v>
      </c>
      <c r="C1216" t="s">
        <v>27123</v>
      </c>
      <c r="D1216" t="s">
        <v>27124</v>
      </c>
      <c r="E1216" t="s">
        <v>27125</v>
      </c>
      <c r="F1216" t="s">
        <v>27126</v>
      </c>
      <c r="G1216" t="s">
        <v>27127</v>
      </c>
      <c r="H1216" t="s">
        <v>27128</v>
      </c>
      <c r="I1216" t="s">
        <v>27129</v>
      </c>
      <c r="J1216" t="s">
        <v>27130</v>
      </c>
      <c r="K1216" t="s">
        <v>27131</v>
      </c>
      <c r="L1216" t="s">
        <v>27132</v>
      </c>
      <c r="M1216" t="s">
        <v>27133</v>
      </c>
      <c r="N1216" t="s">
        <v>27134</v>
      </c>
      <c r="O1216" t="s">
        <v>27135</v>
      </c>
      <c r="P1216" t="s">
        <v>27136</v>
      </c>
      <c r="Q1216" t="s">
        <v>27137</v>
      </c>
      <c r="R1216" t="s">
        <v>27138</v>
      </c>
      <c r="S1216" t="s">
        <v>27139</v>
      </c>
      <c r="T1216" t="s">
        <v>27140</v>
      </c>
      <c r="U1216" t="s">
        <v>27141</v>
      </c>
      <c r="V1216" t="s">
        <v>27142</v>
      </c>
      <c r="W1216" t="s">
        <v>27143</v>
      </c>
      <c r="X1216" t="s">
        <v>27144</v>
      </c>
      <c r="Y1216" t="s">
        <v>27145</v>
      </c>
    </row>
    <row r="1217" spans="1:25" x14ac:dyDescent="0.3">
      <c r="A1217">
        <v>60800</v>
      </c>
      <c r="B1217" t="s">
        <v>27146</v>
      </c>
      <c r="C1217" t="s">
        <v>27147</v>
      </c>
      <c r="D1217" t="s">
        <v>27148</v>
      </c>
      <c r="E1217" t="s">
        <v>27149</v>
      </c>
      <c r="F1217" t="s">
        <v>27150</v>
      </c>
      <c r="G1217" t="s">
        <v>27151</v>
      </c>
      <c r="H1217" t="s">
        <v>27152</v>
      </c>
      <c r="I1217" t="s">
        <v>27153</v>
      </c>
      <c r="J1217" t="s">
        <v>27154</v>
      </c>
      <c r="K1217" t="s">
        <v>27155</v>
      </c>
      <c r="L1217" t="s">
        <v>27156</v>
      </c>
      <c r="M1217" t="s">
        <v>27157</v>
      </c>
      <c r="N1217" t="s">
        <v>27158</v>
      </c>
      <c r="O1217" t="s">
        <v>27159</v>
      </c>
      <c r="P1217" t="s">
        <v>27160</v>
      </c>
      <c r="Q1217" t="s">
        <v>27161</v>
      </c>
      <c r="R1217" t="s">
        <v>27162</v>
      </c>
      <c r="S1217" t="s">
        <v>27163</v>
      </c>
      <c r="T1217" t="s">
        <v>27164</v>
      </c>
      <c r="U1217" t="s">
        <v>27165</v>
      </c>
      <c r="V1217" t="s">
        <v>27166</v>
      </c>
      <c r="W1217" t="s">
        <v>27167</v>
      </c>
      <c r="X1217" t="s">
        <v>27168</v>
      </c>
      <c r="Y1217" t="s">
        <v>27169</v>
      </c>
    </row>
    <row r="1218" spans="1:25" x14ac:dyDescent="0.3">
      <c r="A1218">
        <v>60850</v>
      </c>
      <c r="B1218" t="s">
        <v>27170</v>
      </c>
      <c r="C1218" t="s">
        <v>27171</v>
      </c>
      <c r="D1218" t="s">
        <v>27172</v>
      </c>
      <c r="E1218" t="s">
        <v>27173</v>
      </c>
      <c r="F1218" t="s">
        <v>27174</v>
      </c>
      <c r="G1218" t="s">
        <v>27175</v>
      </c>
      <c r="H1218" t="s">
        <v>27176</v>
      </c>
      <c r="I1218" t="s">
        <v>27177</v>
      </c>
      <c r="J1218" t="s">
        <v>27178</v>
      </c>
      <c r="K1218" t="s">
        <v>27179</v>
      </c>
      <c r="L1218" t="s">
        <v>27180</v>
      </c>
      <c r="M1218" t="s">
        <v>27181</v>
      </c>
      <c r="N1218" t="s">
        <v>27182</v>
      </c>
      <c r="O1218" t="s">
        <v>27183</v>
      </c>
      <c r="P1218" t="s">
        <v>27184</v>
      </c>
      <c r="Q1218" t="s">
        <v>27185</v>
      </c>
      <c r="R1218" t="s">
        <v>27186</v>
      </c>
      <c r="S1218" t="s">
        <v>27187</v>
      </c>
      <c r="T1218" t="s">
        <v>27188</v>
      </c>
      <c r="U1218" t="s">
        <v>27189</v>
      </c>
      <c r="V1218" t="s">
        <v>27190</v>
      </c>
      <c r="W1218" t="s">
        <v>27191</v>
      </c>
      <c r="X1218" t="s">
        <v>27192</v>
      </c>
      <c r="Y1218" t="s">
        <v>27193</v>
      </c>
    </row>
    <row r="1219" spans="1:25" x14ac:dyDescent="0.3">
      <c r="A1219">
        <v>60900</v>
      </c>
      <c r="B1219" t="s">
        <v>27194</v>
      </c>
      <c r="C1219" t="s">
        <v>27195</v>
      </c>
      <c r="D1219" t="s">
        <v>27196</v>
      </c>
      <c r="E1219" t="s">
        <v>27197</v>
      </c>
      <c r="F1219" t="s">
        <v>27198</v>
      </c>
      <c r="G1219" t="s">
        <v>27199</v>
      </c>
      <c r="H1219" t="s">
        <v>27200</v>
      </c>
      <c r="I1219" t="s">
        <v>27201</v>
      </c>
      <c r="J1219" t="s">
        <v>27202</v>
      </c>
      <c r="K1219" t="s">
        <v>27203</v>
      </c>
      <c r="L1219" t="s">
        <v>27204</v>
      </c>
      <c r="M1219" t="s">
        <v>27205</v>
      </c>
      <c r="N1219" t="s">
        <v>27206</v>
      </c>
      <c r="O1219" t="s">
        <v>27207</v>
      </c>
      <c r="P1219" t="s">
        <v>27208</v>
      </c>
      <c r="Q1219" t="s">
        <v>27209</v>
      </c>
      <c r="R1219" t="s">
        <v>27210</v>
      </c>
      <c r="S1219" t="s">
        <v>27211</v>
      </c>
      <c r="T1219" t="s">
        <v>27212</v>
      </c>
      <c r="U1219" t="s">
        <v>27213</v>
      </c>
      <c r="V1219" t="s">
        <v>27214</v>
      </c>
      <c r="W1219" t="s">
        <v>27215</v>
      </c>
      <c r="X1219" t="s">
        <v>27216</v>
      </c>
      <c r="Y1219" t="s">
        <v>27217</v>
      </c>
    </row>
    <row r="1220" spans="1:25" x14ac:dyDescent="0.3">
      <c r="A1220">
        <v>60950</v>
      </c>
      <c r="B1220" t="s">
        <v>27218</v>
      </c>
      <c r="C1220" t="s">
        <v>27219</v>
      </c>
      <c r="D1220" t="s">
        <v>27220</v>
      </c>
      <c r="E1220" t="s">
        <v>27221</v>
      </c>
      <c r="F1220" t="s">
        <v>27222</v>
      </c>
      <c r="G1220" t="s">
        <v>27223</v>
      </c>
      <c r="H1220" t="s">
        <v>27224</v>
      </c>
      <c r="I1220" t="s">
        <v>27225</v>
      </c>
      <c r="J1220" t="s">
        <v>27226</v>
      </c>
      <c r="K1220" t="s">
        <v>27227</v>
      </c>
      <c r="L1220" t="s">
        <v>27228</v>
      </c>
      <c r="M1220" t="s">
        <v>27229</v>
      </c>
      <c r="N1220" t="s">
        <v>27230</v>
      </c>
      <c r="O1220" t="s">
        <v>27231</v>
      </c>
      <c r="P1220" t="s">
        <v>27232</v>
      </c>
      <c r="Q1220" t="s">
        <v>27233</v>
      </c>
      <c r="R1220" t="s">
        <v>27234</v>
      </c>
      <c r="S1220" t="s">
        <v>27235</v>
      </c>
      <c r="T1220" t="s">
        <v>27236</v>
      </c>
      <c r="U1220" t="s">
        <v>27237</v>
      </c>
      <c r="V1220" t="s">
        <v>27238</v>
      </c>
      <c r="W1220" t="s">
        <v>27239</v>
      </c>
      <c r="X1220" t="s">
        <v>27240</v>
      </c>
      <c r="Y1220" t="s">
        <v>27241</v>
      </c>
    </row>
    <row r="1221" spans="1:25" x14ac:dyDescent="0.3">
      <c r="A1221">
        <v>61000</v>
      </c>
      <c r="B1221" t="s">
        <v>27242</v>
      </c>
      <c r="C1221" t="s">
        <v>27243</v>
      </c>
      <c r="D1221" t="s">
        <v>27244</v>
      </c>
      <c r="E1221" t="s">
        <v>27245</v>
      </c>
      <c r="F1221" t="s">
        <v>27246</v>
      </c>
      <c r="G1221" t="s">
        <v>27247</v>
      </c>
      <c r="H1221" t="s">
        <v>27248</v>
      </c>
      <c r="I1221" t="s">
        <v>27249</v>
      </c>
      <c r="J1221" t="s">
        <v>27250</v>
      </c>
      <c r="K1221" t="s">
        <v>27251</v>
      </c>
      <c r="L1221" t="s">
        <v>27252</v>
      </c>
      <c r="M1221" t="s">
        <v>27253</v>
      </c>
      <c r="N1221" t="s">
        <v>27254</v>
      </c>
      <c r="O1221" t="s">
        <v>27255</v>
      </c>
      <c r="P1221" t="s">
        <v>27256</v>
      </c>
      <c r="Q1221" t="s">
        <v>27257</v>
      </c>
      <c r="R1221" t="s">
        <v>27258</v>
      </c>
      <c r="S1221" t="s">
        <v>27259</v>
      </c>
      <c r="T1221" t="s">
        <v>27260</v>
      </c>
      <c r="U1221" t="s">
        <v>27261</v>
      </c>
      <c r="V1221" t="s">
        <v>27262</v>
      </c>
      <c r="W1221" t="s">
        <v>27263</v>
      </c>
      <c r="X1221" t="s">
        <v>27264</v>
      </c>
      <c r="Y1221" t="s">
        <v>27265</v>
      </c>
    </row>
    <row r="1222" spans="1:25" x14ac:dyDescent="0.3">
      <c r="A1222">
        <v>61050</v>
      </c>
      <c r="B1222" t="s">
        <v>27266</v>
      </c>
      <c r="C1222" t="s">
        <v>27267</v>
      </c>
      <c r="D1222" t="s">
        <v>27268</v>
      </c>
      <c r="E1222" t="s">
        <v>27269</v>
      </c>
      <c r="F1222" t="s">
        <v>27270</v>
      </c>
      <c r="G1222" t="s">
        <v>27271</v>
      </c>
      <c r="H1222" t="s">
        <v>27272</v>
      </c>
      <c r="I1222" t="s">
        <v>27273</v>
      </c>
      <c r="J1222" t="s">
        <v>27274</v>
      </c>
      <c r="K1222" t="s">
        <v>27275</v>
      </c>
      <c r="L1222" t="s">
        <v>27276</v>
      </c>
      <c r="M1222" t="s">
        <v>27277</v>
      </c>
      <c r="N1222" t="s">
        <v>27278</v>
      </c>
      <c r="O1222" t="s">
        <v>27279</v>
      </c>
      <c r="P1222" t="s">
        <v>27280</v>
      </c>
      <c r="Q1222" t="s">
        <v>27281</v>
      </c>
      <c r="R1222" t="s">
        <v>27282</v>
      </c>
      <c r="S1222" t="s">
        <v>27283</v>
      </c>
      <c r="T1222" t="s">
        <v>27284</v>
      </c>
      <c r="U1222" t="s">
        <v>27285</v>
      </c>
      <c r="V1222" t="s">
        <v>27286</v>
      </c>
      <c r="W1222" t="s">
        <v>27287</v>
      </c>
      <c r="X1222" t="s">
        <v>27288</v>
      </c>
      <c r="Y1222" t="s">
        <v>27289</v>
      </c>
    </row>
    <row r="1223" spans="1:25" x14ac:dyDescent="0.3">
      <c r="A1223">
        <v>61100</v>
      </c>
      <c r="B1223" t="s">
        <v>27290</v>
      </c>
      <c r="C1223" t="s">
        <v>27291</v>
      </c>
      <c r="D1223" t="s">
        <v>27292</v>
      </c>
      <c r="E1223" t="s">
        <v>27293</v>
      </c>
      <c r="F1223" t="s">
        <v>27294</v>
      </c>
      <c r="G1223" t="s">
        <v>27295</v>
      </c>
      <c r="H1223" t="s">
        <v>27296</v>
      </c>
      <c r="I1223" t="s">
        <v>27297</v>
      </c>
      <c r="J1223" t="s">
        <v>27298</v>
      </c>
      <c r="K1223" t="s">
        <v>27299</v>
      </c>
      <c r="L1223" t="s">
        <v>27300</v>
      </c>
      <c r="M1223" t="s">
        <v>27301</v>
      </c>
      <c r="N1223" t="s">
        <v>27302</v>
      </c>
      <c r="O1223" t="s">
        <v>27303</v>
      </c>
      <c r="P1223" t="s">
        <v>27304</v>
      </c>
      <c r="Q1223" t="s">
        <v>27305</v>
      </c>
      <c r="R1223" t="s">
        <v>27306</v>
      </c>
      <c r="S1223" t="s">
        <v>27307</v>
      </c>
      <c r="T1223" t="s">
        <v>27308</v>
      </c>
      <c r="U1223" t="s">
        <v>27309</v>
      </c>
      <c r="V1223" t="s">
        <v>27310</v>
      </c>
      <c r="W1223" t="s">
        <v>27311</v>
      </c>
      <c r="X1223" t="s">
        <v>27312</v>
      </c>
      <c r="Y1223" t="s">
        <v>27313</v>
      </c>
    </row>
    <row r="1224" spans="1:25" x14ac:dyDescent="0.3">
      <c r="A1224">
        <v>61150</v>
      </c>
      <c r="B1224" t="s">
        <v>27314</v>
      </c>
      <c r="C1224" t="s">
        <v>27315</v>
      </c>
      <c r="D1224" t="s">
        <v>27316</v>
      </c>
      <c r="E1224" t="s">
        <v>27317</v>
      </c>
      <c r="F1224" t="s">
        <v>27318</v>
      </c>
      <c r="G1224" t="s">
        <v>27319</v>
      </c>
      <c r="H1224" t="s">
        <v>27320</v>
      </c>
      <c r="I1224" t="s">
        <v>27321</v>
      </c>
      <c r="J1224" t="s">
        <v>27322</v>
      </c>
      <c r="K1224" t="s">
        <v>27323</v>
      </c>
      <c r="L1224" t="s">
        <v>27324</v>
      </c>
      <c r="M1224" t="s">
        <v>27325</v>
      </c>
      <c r="N1224" t="s">
        <v>27326</v>
      </c>
      <c r="O1224" t="s">
        <v>27327</v>
      </c>
      <c r="P1224" t="s">
        <v>27328</v>
      </c>
      <c r="Q1224" t="s">
        <v>27329</v>
      </c>
      <c r="R1224" t="s">
        <v>27330</v>
      </c>
      <c r="S1224" t="s">
        <v>27331</v>
      </c>
      <c r="T1224" t="s">
        <v>27332</v>
      </c>
      <c r="U1224" t="s">
        <v>27333</v>
      </c>
      <c r="V1224" t="s">
        <v>27334</v>
      </c>
      <c r="W1224" t="s">
        <v>27335</v>
      </c>
      <c r="X1224" t="s">
        <v>27336</v>
      </c>
      <c r="Y1224" t="s">
        <v>27337</v>
      </c>
    </row>
    <row r="1225" spans="1:25" x14ac:dyDescent="0.3">
      <c r="A1225">
        <v>61200</v>
      </c>
      <c r="B1225" t="s">
        <v>27338</v>
      </c>
      <c r="C1225" t="s">
        <v>27339</v>
      </c>
      <c r="D1225" t="s">
        <v>27340</v>
      </c>
      <c r="E1225" t="s">
        <v>27341</v>
      </c>
      <c r="F1225" t="s">
        <v>27342</v>
      </c>
      <c r="G1225" t="s">
        <v>27343</v>
      </c>
      <c r="H1225" t="s">
        <v>27344</v>
      </c>
      <c r="I1225" t="s">
        <v>27345</v>
      </c>
      <c r="J1225" t="s">
        <v>27346</v>
      </c>
      <c r="K1225" t="s">
        <v>27347</v>
      </c>
      <c r="L1225" t="s">
        <v>27348</v>
      </c>
      <c r="M1225" t="s">
        <v>27349</v>
      </c>
      <c r="N1225" t="s">
        <v>27350</v>
      </c>
      <c r="O1225" t="s">
        <v>27351</v>
      </c>
      <c r="P1225" t="s">
        <v>27352</v>
      </c>
      <c r="Q1225" t="s">
        <v>27353</v>
      </c>
      <c r="R1225" t="s">
        <v>27354</v>
      </c>
      <c r="S1225" t="s">
        <v>27355</v>
      </c>
      <c r="T1225" t="s">
        <v>27356</v>
      </c>
      <c r="U1225" t="s">
        <v>27357</v>
      </c>
      <c r="V1225" t="s">
        <v>27358</v>
      </c>
      <c r="W1225" t="s">
        <v>27359</v>
      </c>
      <c r="X1225" t="s">
        <v>27360</v>
      </c>
      <c r="Y1225" t="s">
        <v>27361</v>
      </c>
    </row>
    <row r="1226" spans="1:25" x14ac:dyDescent="0.3">
      <c r="A1226">
        <v>61250</v>
      </c>
      <c r="B1226" t="s">
        <v>27362</v>
      </c>
      <c r="C1226" t="s">
        <v>27363</v>
      </c>
      <c r="D1226" t="s">
        <v>27364</v>
      </c>
      <c r="E1226" t="s">
        <v>27365</v>
      </c>
      <c r="F1226" t="s">
        <v>27366</v>
      </c>
      <c r="G1226" t="s">
        <v>27367</v>
      </c>
      <c r="H1226" t="s">
        <v>27368</v>
      </c>
      <c r="I1226" t="s">
        <v>27369</v>
      </c>
      <c r="J1226" t="s">
        <v>27370</v>
      </c>
      <c r="K1226" t="s">
        <v>27371</v>
      </c>
      <c r="L1226" t="s">
        <v>27372</v>
      </c>
      <c r="M1226" t="s">
        <v>27373</v>
      </c>
      <c r="N1226" t="s">
        <v>27374</v>
      </c>
      <c r="O1226" t="s">
        <v>27375</v>
      </c>
      <c r="P1226" t="s">
        <v>27376</v>
      </c>
      <c r="Q1226" t="s">
        <v>27377</v>
      </c>
      <c r="R1226" t="s">
        <v>27378</v>
      </c>
      <c r="S1226" t="s">
        <v>27379</v>
      </c>
      <c r="T1226" t="s">
        <v>27380</v>
      </c>
      <c r="U1226" t="s">
        <v>27381</v>
      </c>
      <c r="V1226" t="s">
        <v>27382</v>
      </c>
      <c r="W1226" t="s">
        <v>27383</v>
      </c>
      <c r="X1226" t="s">
        <v>27384</v>
      </c>
      <c r="Y1226" t="s">
        <v>27385</v>
      </c>
    </row>
    <row r="1227" spans="1:25" x14ac:dyDescent="0.3">
      <c r="A1227">
        <v>61300</v>
      </c>
      <c r="B1227" t="s">
        <v>27386</v>
      </c>
      <c r="C1227" t="s">
        <v>27387</v>
      </c>
      <c r="D1227" t="s">
        <v>27388</v>
      </c>
      <c r="E1227" t="s">
        <v>27389</v>
      </c>
      <c r="F1227" t="s">
        <v>27390</v>
      </c>
      <c r="G1227" t="s">
        <v>27391</v>
      </c>
      <c r="H1227" t="s">
        <v>27392</v>
      </c>
      <c r="I1227" t="s">
        <v>27393</v>
      </c>
      <c r="J1227" t="s">
        <v>27394</v>
      </c>
      <c r="K1227" t="s">
        <v>27395</v>
      </c>
      <c r="L1227" t="s">
        <v>27396</v>
      </c>
      <c r="M1227" t="s">
        <v>27397</v>
      </c>
      <c r="N1227" t="s">
        <v>27398</v>
      </c>
      <c r="O1227" t="s">
        <v>27399</v>
      </c>
      <c r="P1227" t="s">
        <v>27400</v>
      </c>
      <c r="Q1227" t="s">
        <v>27401</v>
      </c>
      <c r="R1227" t="s">
        <v>27402</v>
      </c>
      <c r="S1227" t="s">
        <v>27403</v>
      </c>
      <c r="T1227" t="s">
        <v>27404</v>
      </c>
      <c r="U1227" t="s">
        <v>27405</v>
      </c>
      <c r="V1227" t="s">
        <v>27406</v>
      </c>
      <c r="W1227" t="s">
        <v>27407</v>
      </c>
      <c r="X1227" t="s">
        <v>27408</v>
      </c>
      <c r="Y1227" t="s">
        <v>27409</v>
      </c>
    </row>
    <row r="1228" spans="1:25" x14ac:dyDescent="0.3">
      <c r="A1228">
        <v>61350</v>
      </c>
      <c r="B1228" t="s">
        <v>27410</v>
      </c>
      <c r="C1228" t="s">
        <v>27411</v>
      </c>
      <c r="D1228" t="s">
        <v>27412</v>
      </c>
      <c r="E1228" t="s">
        <v>27413</v>
      </c>
      <c r="F1228" t="s">
        <v>27414</v>
      </c>
      <c r="G1228" t="s">
        <v>27415</v>
      </c>
      <c r="H1228" t="s">
        <v>27416</v>
      </c>
      <c r="I1228" t="s">
        <v>27417</v>
      </c>
      <c r="J1228" t="s">
        <v>27418</v>
      </c>
      <c r="K1228" t="s">
        <v>27419</v>
      </c>
      <c r="L1228" t="s">
        <v>27420</v>
      </c>
      <c r="M1228" t="s">
        <v>27421</v>
      </c>
      <c r="N1228" t="s">
        <v>27422</v>
      </c>
      <c r="O1228" t="s">
        <v>27423</v>
      </c>
      <c r="P1228" t="s">
        <v>27424</v>
      </c>
      <c r="Q1228" t="s">
        <v>27425</v>
      </c>
      <c r="R1228" t="s">
        <v>27426</v>
      </c>
      <c r="S1228" t="s">
        <v>27427</v>
      </c>
      <c r="T1228" t="s">
        <v>27428</v>
      </c>
      <c r="U1228" t="s">
        <v>27429</v>
      </c>
      <c r="V1228" t="s">
        <v>27430</v>
      </c>
      <c r="W1228" t="s">
        <v>27431</v>
      </c>
      <c r="X1228" t="s">
        <v>27432</v>
      </c>
      <c r="Y1228" t="s">
        <v>27433</v>
      </c>
    </row>
    <row r="1229" spans="1:25" x14ac:dyDescent="0.3">
      <c r="A1229">
        <v>61400</v>
      </c>
      <c r="B1229" t="s">
        <v>27434</v>
      </c>
      <c r="C1229" t="s">
        <v>27435</v>
      </c>
      <c r="D1229" t="s">
        <v>27436</v>
      </c>
      <c r="E1229" t="s">
        <v>27437</v>
      </c>
      <c r="F1229" t="s">
        <v>27438</v>
      </c>
      <c r="G1229" t="s">
        <v>27439</v>
      </c>
      <c r="H1229" t="s">
        <v>27440</v>
      </c>
      <c r="I1229" t="s">
        <v>27441</v>
      </c>
      <c r="J1229" t="s">
        <v>27442</v>
      </c>
      <c r="K1229" t="s">
        <v>27443</v>
      </c>
      <c r="L1229" t="s">
        <v>27444</v>
      </c>
      <c r="M1229" t="s">
        <v>27445</v>
      </c>
      <c r="N1229" t="s">
        <v>27446</v>
      </c>
      <c r="O1229" t="s">
        <v>27447</v>
      </c>
      <c r="P1229" t="s">
        <v>27448</v>
      </c>
      <c r="Q1229" t="s">
        <v>27449</v>
      </c>
      <c r="R1229" t="s">
        <v>27450</v>
      </c>
      <c r="S1229" t="s">
        <v>27451</v>
      </c>
      <c r="T1229" t="s">
        <v>27452</v>
      </c>
      <c r="U1229" t="s">
        <v>27453</v>
      </c>
      <c r="V1229" t="s">
        <v>27454</v>
      </c>
      <c r="W1229" t="s">
        <v>27455</v>
      </c>
      <c r="X1229" t="s">
        <v>27456</v>
      </c>
      <c r="Y1229" t="s">
        <v>27457</v>
      </c>
    </row>
    <row r="1230" spans="1:25" x14ac:dyDescent="0.3">
      <c r="A1230">
        <v>61450</v>
      </c>
      <c r="B1230" t="s">
        <v>27458</v>
      </c>
      <c r="C1230" t="s">
        <v>27459</v>
      </c>
      <c r="D1230" t="s">
        <v>27460</v>
      </c>
      <c r="E1230" t="s">
        <v>27461</v>
      </c>
      <c r="F1230" t="s">
        <v>27462</v>
      </c>
      <c r="G1230" t="s">
        <v>27463</v>
      </c>
      <c r="H1230" t="s">
        <v>27464</v>
      </c>
      <c r="I1230" t="s">
        <v>27465</v>
      </c>
      <c r="J1230" t="s">
        <v>27466</v>
      </c>
      <c r="K1230" t="s">
        <v>27467</v>
      </c>
      <c r="L1230" t="s">
        <v>27468</v>
      </c>
      <c r="M1230" t="s">
        <v>27469</v>
      </c>
      <c r="N1230" t="s">
        <v>27470</v>
      </c>
      <c r="O1230" t="s">
        <v>27471</v>
      </c>
      <c r="P1230" t="s">
        <v>27472</v>
      </c>
      <c r="Q1230" t="s">
        <v>27473</v>
      </c>
      <c r="R1230" t="s">
        <v>27474</v>
      </c>
      <c r="S1230" t="s">
        <v>27475</v>
      </c>
      <c r="T1230" t="s">
        <v>27476</v>
      </c>
      <c r="U1230" t="s">
        <v>27477</v>
      </c>
      <c r="V1230" t="s">
        <v>27478</v>
      </c>
      <c r="W1230" t="s">
        <v>27479</v>
      </c>
      <c r="X1230" t="s">
        <v>27480</v>
      </c>
      <c r="Y1230" t="s">
        <v>27481</v>
      </c>
    </row>
    <row r="1231" spans="1:25" x14ac:dyDescent="0.3">
      <c r="A1231">
        <v>61500</v>
      </c>
      <c r="B1231" t="s">
        <v>27482</v>
      </c>
      <c r="C1231" t="s">
        <v>27483</v>
      </c>
      <c r="D1231" t="s">
        <v>27484</v>
      </c>
      <c r="E1231" t="s">
        <v>27485</v>
      </c>
      <c r="F1231" t="s">
        <v>27486</v>
      </c>
      <c r="G1231" t="s">
        <v>27487</v>
      </c>
      <c r="H1231" t="s">
        <v>27488</v>
      </c>
      <c r="I1231" t="s">
        <v>27489</v>
      </c>
      <c r="J1231" t="s">
        <v>27490</v>
      </c>
      <c r="K1231" t="s">
        <v>27491</v>
      </c>
      <c r="L1231" t="s">
        <v>27492</v>
      </c>
      <c r="M1231" t="s">
        <v>27493</v>
      </c>
      <c r="N1231" t="s">
        <v>27494</v>
      </c>
      <c r="O1231" t="s">
        <v>27495</v>
      </c>
      <c r="P1231" t="s">
        <v>27496</v>
      </c>
      <c r="Q1231" t="s">
        <v>27497</v>
      </c>
      <c r="R1231" t="s">
        <v>27498</v>
      </c>
      <c r="S1231" t="s">
        <v>27499</v>
      </c>
      <c r="T1231" t="s">
        <v>27500</v>
      </c>
      <c r="U1231" t="s">
        <v>27501</v>
      </c>
      <c r="V1231" t="s">
        <v>27502</v>
      </c>
      <c r="W1231" t="s">
        <v>27503</v>
      </c>
      <c r="X1231" t="s">
        <v>27504</v>
      </c>
      <c r="Y1231" t="s">
        <v>27505</v>
      </c>
    </row>
    <row r="1232" spans="1:25" x14ac:dyDescent="0.3">
      <c r="A1232">
        <v>61550</v>
      </c>
      <c r="B1232" t="s">
        <v>27506</v>
      </c>
      <c r="C1232" t="s">
        <v>27507</v>
      </c>
      <c r="D1232" t="s">
        <v>27508</v>
      </c>
      <c r="E1232" t="s">
        <v>27509</v>
      </c>
      <c r="F1232" t="s">
        <v>27510</v>
      </c>
      <c r="G1232" t="s">
        <v>27511</v>
      </c>
      <c r="H1232" t="s">
        <v>27512</v>
      </c>
      <c r="I1232" t="s">
        <v>27513</v>
      </c>
      <c r="J1232" t="s">
        <v>27514</v>
      </c>
      <c r="K1232" t="s">
        <v>27515</v>
      </c>
      <c r="L1232" t="s">
        <v>27516</v>
      </c>
      <c r="M1232" t="s">
        <v>27517</v>
      </c>
      <c r="N1232" t="s">
        <v>27518</v>
      </c>
      <c r="O1232" t="s">
        <v>27519</v>
      </c>
      <c r="P1232" t="s">
        <v>27520</v>
      </c>
      <c r="Q1232" t="s">
        <v>27521</v>
      </c>
      <c r="R1232" t="s">
        <v>27522</v>
      </c>
      <c r="S1232" t="s">
        <v>27523</v>
      </c>
      <c r="T1232" t="s">
        <v>27524</v>
      </c>
      <c r="U1232" t="s">
        <v>27525</v>
      </c>
      <c r="V1232" t="s">
        <v>27526</v>
      </c>
      <c r="W1232" t="s">
        <v>27527</v>
      </c>
      <c r="X1232" t="s">
        <v>27528</v>
      </c>
      <c r="Y1232" t="s">
        <v>27529</v>
      </c>
    </row>
    <row r="1233" spans="1:25" x14ac:dyDescent="0.3">
      <c r="A1233">
        <v>61600</v>
      </c>
      <c r="B1233" t="s">
        <v>27530</v>
      </c>
      <c r="C1233" t="s">
        <v>27531</v>
      </c>
      <c r="D1233" t="s">
        <v>27532</v>
      </c>
      <c r="E1233" t="s">
        <v>27533</v>
      </c>
      <c r="F1233" t="s">
        <v>27534</v>
      </c>
      <c r="G1233" t="s">
        <v>27535</v>
      </c>
      <c r="H1233" t="s">
        <v>27536</v>
      </c>
      <c r="I1233" t="s">
        <v>27537</v>
      </c>
      <c r="J1233" t="s">
        <v>27538</v>
      </c>
      <c r="K1233" t="s">
        <v>27539</v>
      </c>
      <c r="L1233" t="s">
        <v>27540</v>
      </c>
      <c r="M1233" t="s">
        <v>27541</v>
      </c>
      <c r="N1233" t="s">
        <v>27542</v>
      </c>
      <c r="O1233" t="s">
        <v>27543</v>
      </c>
      <c r="P1233" t="s">
        <v>27544</v>
      </c>
      <c r="Q1233" t="s">
        <v>27545</v>
      </c>
      <c r="R1233" t="s">
        <v>27546</v>
      </c>
      <c r="S1233" t="s">
        <v>27547</v>
      </c>
      <c r="T1233" t="s">
        <v>27548</v>
      </c>
      <c r="U1233" t="s">
        <v>27549</v>
      </c>
      <c r="V1233" t="s">
        <v>27550</v>
      </c>
      <c r="W1233" t="s">
        <v>27551</v>
      </c>
      <c r="X1233" t="s">
        <v>27552</v>
      </c>
      <c r="Y1233" t="s">
        <v>27553</v>
      </c>
    </row>
    <row r="1234" spans="1:25" x14ac:dyDescent="0.3">
      <c r="A1234">
        <v>61650</v>
      </c>
      <c r="B1234" t="s">
        <v>27554</v>
      </c>
      <c r="C1234" t="s">
        <v>27555</v>
      </c>
      <c r="D1234" t="s">
        <v>27556</v>
      </c>
      <c r="E1234" t="s">
        <v>27557</v>
      </c>
      <c r="F1234" t="s">
        <v>27558</v>
      </c>
      <c r="G1234" t="s">
        <v>27559</v>
      </c>
      <c r="H1234" t="s">
        <v>27560</v>
      </c>
      <c r="I1234" t="s">
        <v>27561</v>
      </c>
      <c r="J1234" t="s">
        <v>27562</v>
      </c>
      <c r="K1234" t="s">
        <v>27563</v>
      </c>
      <c r="L1234" t="s">
        <v>27564</v>
      </c>
      <c r="M1234" t="s">
        <v>27565</v>
      </c>
      <c r="N1234" t="s">
        <v>27566</v>
      </c>
      <c r="O1234" t="s">
        <v>27567</v>
      </c>
      <c r="P1234" t="s">
        <v>27568</v>
      </c>
      <c r="Q1234" t="s">
        <v>27569</v>
      </c>
      <c r="R1234" t="s">
        <v>27570</v>
      </c>
      <c r="S1234" t="s">
        <v>27571</v>
      </c>
      <c r="T1234" t="s">
        <v>27572</v>
      </c>
      <c r="U1234" t="s">
        <v>27573</v>
      </c>
      <c r="V1234" t="s">
        <v>27574</v>
      </c>
      <c r="W1234" t="s">
        <v>27575</v>
      </c>
      <c r="X1234" t="s">
        <v>27576</v>
      </c>
      <c r="Y1234" t="s">
        <v>27577</v>
      </c>
    </row>
    <row r="1235" spans="1:25" x14ac:dyDescent="0.3">
      <c r="A1235">
        <v>61700</v>
      </c>
      <c r="B1235" t="s">
        <v>27578</v>
      </c>
      <c r="C1235" t="s">
        <v>27579</v>
      </c>
      <c r="D1235" t="s">
        <v>27580</v>
      </c>
      <c r="E1235" t="s">
        <v>27581</v>
      </c>
      <c r="F1235" t="s">
        <v>27582</v>
      </c>
      <c r="G1235" t="s">
        <v>27583</v>
      </c>
      <c r="H1235" t="s">
        <v>27584</v>
      </c>
      <c r="I1235" t="s">
        <v>27585</v>
      </c>
      <c r="J1235" t="s">
        <v>27586</v>
      </c>
      <c r="K1235" t="s">
        <v>27587</v>
      </c>
      <c r="L1235" t="s">
        <v>27588</v>
      </c>
      <c r="M1235" t="s">
        <v>27589</v>
      </c>
      <c r="N1235" t="s">
        <v>27590</v>
      </c>
      <c r="O1235" t="s">
        <v>27591</v>
      </c>
      <c r="P1235" t="s">
        <v>27592</v>
      </c>
      <c r="Q1235" t="s">
        <v>27593</v>
      </c>
      <c r="R1235" t="s">
        <v>27594</v>
      </c>
      <c r="S1235" t="s">
        <v>27595</v>
      </c>
      <c r="T1235" t="s">
        <v>27596</v>
      </c>
      <c r="U1235" t="s">
        <v>27597</v>
      </c>
      <c r="V1235" t="s">
        <v>27598</v>
      </c>
      <c r="W1235" t="s">
        <v>27599</v>
      </c>
      <c r="X1235" t="s">
        <v>27600</v>
      </c>
      <c r="Y1235" t="s">
        <v>27601</v>
      </c>
    </row>
    <row r="1236" spans="1:25" x14ac:dyDescent="0.3">
      <c r="A1236">
        <v>61750</v>
      </c>
      <c r="B1236" t="s">
        <v>27602</v>
      </c>
      <c r="C1236" t="s">
        <v>27603</v>
      </c>
      <c r="D1236" t="s">
        <v>27604</v>
      </c>
      <c r="E1236" t="s">
        <v>27605</v>
      </c>
      <c r="F1236" t="s">
        <v>27606</v>
      </c>
      <c r="G1236" t="s">
        <v>27607</v>
      </c>
      <c r="H1236" t="s">
        <v>27608</v>
      </c>
      <c r="I1236" t="s">
        <v>27609</v>
      </c>
      <c r="J1236" t="s">
        <v>27610</v>
      </c>
      <c r="K1236" t="s">
        <v>27611</v>
      </c>
      <c r="L1236" t="s">
        <v>27612</v>
      </c>
      <c r="M1236" t="s">
        <v>27613</v>
      </c>
      <c r="N1236" t="s">
        <v>27614</v>
      </c>
      <c r="O1236" t="s">
        <v>27615</v>
      </c>
      <c r="P1236" t="s">
        <v>27616</v>
      </c>
      <c r="Q1236" t="s">
        <v>27617</v>
      </c>
      <c r="R1236" t="s">
        <v>27618</v>
      </c>
      <c r="S1236" t="s">
        <v>27619</v>
      </c>
      <c r="T1236" t="s">
        <v>27620</v>
      </c>
      <c r="U1236" t="s">
        <v>27621</v>
      </c>
      <c r="V1236" t="s">
        <v>27622</v>
      </c>
      <c r="W1236" t="s">
        <v>27623</v>
      </c>
      <c r="X1236" t="s">
        <v>27624</v>
      </c>
      <c r="Y1236" t="s">
        <v>27625</v>
      </c>
    </row>
    <row r="1237" spans="1:25" x14ac:dyDescent="0.3">
      <c r="A1237">
        <v>61800</v>
      </c>
      <c r="B1237" t="s">
        <v>27626</v>
      </c>
      <c r="C1237" t="s">
        <v>27627</v>
      </c>
      <c r="D1237" t="s">
        <v>27628</v>
      </c>
      <c r="E1237" t="s">
        <v>27629</v>
      </c>
      <c r="F1237" t="s">
        <v>27630</v>
      </c>
      <c r="G1237" t="s">
        <v>27631</v>
      </c>
      <c r="H1237" t="s">
        <v>27632</v>
      </c>
      <c r="I1237" t="s">
        <v>27633</v>
      </c>
      <c r="J1237" t="s">
        <v>27634</v>
      </c>
      <c r="K1237" t="s">
        <v>27635</v>
      </c>
      <c r="L1237" t="s">
        <v>27636</v>
      </c>
      <c r="M1237" t="s">
        <v>27637</v>
      </c>
      <c r="N1237" t="s">
        <v>27638</v>
      </c>
      <c r="O1237" t="s">
        <v>27639</v>
      </c>
      <c r="P1237" t="s">
        <v>27640</v>
      </c>
      <c r="Q1237" t="s">
        <v>27641</v>
      </c>
      <c r="R1237" t="s">
        <v>27642</v>
      </c>
      <c r="S1237" t="s">
        <v>27643</v>
      </c>
      <c r="T1237" t="s">
        <v>27644</v>
      </c>
      <c r="U1237" t="s">
        <v>27645</v>
      </c>
      <c r="V1237" t="s">
        <v>27646</v>
      </c>
      <c r="W1237" t="s">
        <v>27647</v>
      </c>
      <c r="X1237" t="s">
        <v>27648</v>
      </c>
      <c r="Y1237" t="s">
        <v>27649</v>
      </c>
    </row>
    <row r="1238" spans="1:25" x14ac:dyDescent="0.3">
      <c r="A1238">
        <v>61850</v>
      </c>
      <c r="B1238" t="s">
        <v>27650</v>
      </c>
      <c r="C1238" t="s">
        <v>27651</v>
      </c>
      <c r="D1238" t="s">
        <v>27652</v>
      </c>
      <c r="E1238" t="s">
        <v>27653</v>
      </c>
      <c r="F1238" t="s">
        <v>27654</v>
      </c>
      <c r="G1238" t="s">
        <v>27655</v>
      </c>
      <c r="H1238" t="s">
        <v>27656</v>
      </c>
      <c r="I1238" t="s">
        <v>27657</v>
      </c>
      <c r="J1238" t="s">
        <v>27658</v>
      </c>
      <c r="K1238" t="s">
        <v>27659</v>
      </c>
      <c r="L1238" t="s">
        <v>27660</v>
      </c>
      <c r="M1238" t="s">
        <v>27661</v>
      </c>
      <c r="N1238" t="s">
        <v>27662</v>
      </c>
      <c r="O1238" t="s">
        <v>27663</v>
      </c>
      <c r="P1238" t="s">
        <v>27664</v>
      </c>
      <c r="Q1238" t="s">
        <v>27665</v>
      </c>
      <c r="R1238" t="s">
        <v>27666</v>
      </c>
      <c r="S1238" t="s">
        <v>27667</v>
      </c>
      <c r="T1238" t="s">
        <v>27668</v>
      </c>
      <c r="U1238" t="s">
        <v>27669</v>
      </c>
      <c r="V1238" t="s">
        <v>27670</v>
      </c>
      <c r="W1238" t="s">
        <v>27671</v>
      </c>
      <c r="X1238" t="s">
        <v>27672</v>
      </c>
      <c r="Y1238" t="s">
        <v>27673</v>
      </c>
    </row>
    <row r="1239" spans="1:25" x14ac:dyDescent="0.3">
      <c r="A1239">
        <v>61900</v>
      </c>
      <c r="B1239" t="s">
        <v>27674</v>
      </c>
      <c r="C1239" t="s">
        <v>27675</v>
      </c>
      <c r="D1239" t="s">
        <v>27676</v>
      </c>
      <c r="E1239" t="s">
        <v>27677</v>
      </c>
      <c r="F1239" t="s">
        <v>27678</v>
      </c>
      <c r="G1239" t="s">
        <v>27679</v>
      </c>
      <c r="H1239" t="s">
        <v>27680</v>
      </c>
      <c r="I1239" t="s">
        <v>27681</v>
      </c>
      <c r="J1239" t="s">
        <v>27682</v>
      </c>
      <c r="K1239" t="s">
        <v>27683</v>
      </c>
      <c r="L1239" t="s">
        <v>27684</v>
      </c>
      <c r="M1239" t="s">
        <v>27685</v>
      </c>
      <c r="N1239" t="s">
        <v>27686</v>
      </c>
      <c r="O1239" t="s">
        <v>27687</v>
      </c>
      <c r="P1239" t="s">
        <v>27688</v>
      </c>
      <c r="Q1239" t="s">
        <v>27689</v>
      </c>
      <c r="R1239" t="s">
        <v>27690</v>
      </c>
      <c r="S1239" t="s">
        <v>27691</v>
      </c>
      <c r="T1239" t="s">
        <v>27692</v>
      </c>
      <c r="U1239" t="s">
        <v>27693</v>
      </c>
      <c r="V1239" t="s">
        <v>27694</v>
      </c>
      <c r="W1239" t="s">
        <v>27695</v>
      </c>
      <c r="X1239" t="s">
        <v>27696</v>
      </c>
      <c r="Y1239" t="s">
        <v>27697</v>
      </c>
    </row>
    <row r="1240" spans="1:25" x14ac:dyDescent="0.3">
      <c r="A1240">
        <v>61950</v>
      </c>
      <c r="B1240" t="s">
        <v>27698</v>
      </c>
      <c r="C1240" t="s">
        <v>27699</v>
      </c>
      <c r="D1240" t="s">
        <v>27700</v>
      </c>
      <c r="E1240" t="s">
        <v>27701</v>
      </c>
      <c r="F1240" t="s">
        <v>27702</v>
      </c>
      <c r="G1240" t="s">
        <v>27703</v>
      </c>
      <c r="H1240" t="s">
        <v>27704</v>
      </c>
      <c r="I1240" t="s">
        <v>27705</v>
      </c>
      <c r="J1240" t="s">
        <v>27706</v>
      </c>
      <c r="K1240" t="s">
        <v>27707</v>
      </c>
      <c r="L1240" t="s">
        <v>27708</v>
      </c>
      <c r="M1240" t="s">
        <v>27709</v>
      </c>
      <c r="N1240" t="s">
        <v>27710</v>
      </c>
      <c r="O1240" t="s">
        <v>27711</v>
      </c>
      <c r="P1240" t="s">
        <v>27712</v>
      </c>
      <c r="Q1240" t="s">
        <v>27713</v>
      </c>
      <c r="R1240" t="s">
        <v>27714</v>
      </c>
      <c r="S1240" t="s">
        <v>27715</v>
      </c>
      <c r="T1240" t="s">
        <v>27716</v>
      </c>
      <c r="U1240" t="s">
        <v>27717</v>
      </c>
      <c r="V1240" t="s">
        <v>27718</v>
      </c>
      <c r="W1240" t="s">
        <v>27719</v>
      </c>
      <c r="X1240" t="s">
        <v>27720</v>
      </c>
      <c r="Y1240" t="s">
        <v>27721</v>
      </c>
    </row>
    <row r="1241" spans="1:25" x14ac:dyDescent="0.3">
      <c r="A1241">
        <v>62000</v>
      </c>
      <c r="B1241" t="s">
        <v>27722</v>
      </c>
      <c r="C1241" t="s">
        <v>27723</v>
      </c>
      <c r="D1241" t="s">
        <v>27724</v>
      </c>
      <c r="E1241" t="s">
        <v>27725</v>
      </c>
      <c r="F1241" t="s">
        <v>27726</v>
      </c>
      <c r="G1241" t="s">
        <v>27727</v>
      </c>
      <c r="H1241" t="s">
        <v>27728</v>
      </c>
      <c r="I1241" t="s">
        <v>27729</v>
      </c>
      <c r="J1241" t="s">
        <v>27730</v>
      </c>
      <c r="K1241" t="s">
        <v>27731</v>
      </c>
      <c r="L1241" t="s">
        <v>27732</v>
      </c>
      <c r="M1241" t="s">
        <v>27733</v>
      </c>
      <c r="N1241" t="s">
        <v>27734</v>
      </c>
      <c r="O1241" t="s">
        <v>27735</v>
      </c>
      <c r="P1241" t="s">
        <v>27736</v>
      </c>
      <c r="Q1241" t="s">
        <v>27737</v>
      </c>
      <c r="R1241" t="s">
        <v>27738</v>
      </c>
      <c r="S1241" t="s">
        <v>27739</v>
      </c>
      <c r="T1241" t="s">
        <v>27740</v>
      </c>
      <c r="U1241" t="s">
        <v>27741</v>
      </c>
      <c r="V1241" t="s">
        <v>27742</v>
      </c>
      <c r="W1241" t="s">
        <v>27743</v>
      </c>
      <c r="X1241" t="s">
        <v>27744</v>
      </c>
      <c r="Y1241" t="s">
        <v>27745</v>
      </c>
    </row>
    <row r="1242" spans="1:25" x14ac:dyDescent="0.3">
      <c r="A1242">
        <v>62050</v>
      </c>
      <c r="B1242" t="s">
        <v>27746</v>
      </c>
      <c r="C1242" t="s">
        <v>27747</v>
      </c>
      <c r="D1242" t="s">
        <v>27748</v>
      </c>
      <c r="E1242" t="s">
        <v>27749</v>
      </c>
      <c r="F1242" t="s">
        <v>27750</v>
      </c>
      <c r="G1242" t="s">
        <v>27751</v>
      </c>
      <c r="H1242" t="s">
        <v>27752</v>
      </c>
      <c r="I1242" t="s">
        <v>27753</v>
      </c>
      <c r="J1242" t="s">
        <v>27754</v>
      </c>
      <c r="K1242" t="s">
        <v>27755</v>
      </c>
      <c r="L1242" t="s">
        <v>27756</v>
      </c>
      <c r="M1242" t="s">
        <v>27757</v>
      </c>
      <c r="N1242" t="s">
        <v>27758</v>
      </c>
      <c r="O1242" t="s">
        <v>27759</v>
      </c>
      <c r="P1242" t="s">
        <v>27760</v>
      </c>
      <c r="Q1242" t="s">
        <v>27761</v>
      </c>
      <c r="R1242" t="s">
        <v>27762</v>
      </c>
      <c r="S1242" t="s">
        <v>27763</v>
      </c>
      <c r="T1242" t="s">
        <v>27764</v>
      </c>
      <c r="U1242" t="s">
        <v>27765</v>
      </c>
      <c r="V1242" t="s">
        <v>27766</v>
      </c>
      <c r="W1242" t="s">
        <v>27767</v>
      </c>
      <c r="X1242" t="s">
        <v>27768</v>
      </c>
      <c r="Y1242" t="s">
        <v>27769</v>
      </c>
    </row>
    <row r="1243" spans="1:25" x14ac:dyDescent="0.3">
      <c r="A1243">
        <v>62100</v>
      </c>
      <c r="B1243" t="s">
        <v>27770</v>
      </c>
      <c r="C1243" t="s">
        <v>27771</v>
      </c>
      <c r="D1243" t="s">
        <v>27772</v>
      </c>
      <c r="E1243" t="s">
        <v>27773</v>
      </c>
      <c r="F1243" t="s">
        <v>27774</v>
      </c>
      <c r="G1243" t="s">
        <v>27775</v>
      </c>
      <c r="H1243" t="s">
        <v>27776</v>
      </c>
      <c r="I1243" t="s">
        <v>27777</v>
      </c>
      <c r="J1243" t="s">
        <v>27778</v>
      </c>
      <c r="K1243" t="s">
        <v>27779</v>
      </c>
      <c r="L1243" t="s">
        <v>27780</v>
      </c>
      <c r="M1243" t="s">
        <v>27781</v>
      </c>
      <c r="N1243" t="s">
        <v>27782</v>
      </c>
      <c r="O1243" t="s">
        <v>27783</v>
      </c>
      <c r="P1243" t="s">
        <v>27784</v>
      </c>
      <c r="Q1243" t="s">
        <v>27785</v>
      </c>
      <c r="R1243" t="s">
        <v>27786</v>
      </c>
      <c r="S1243" t="s">
        <v>27787</v>
      </c>
      <c r="T1243" t="s">
        <v>27788</v>
      </c>
      <c r="U1243" t="s">
        <v>27789</v>
      </c>
      <c r="V1243" t="s">
        <v>27790</v>
      </c>
      <c r="W1243" t="s">
        <v>27791</v>
      </c>
      <c r="X1243" t="s">
        <v>27792</v>
      </c>
      <c r="Y1243" t="s">
        <v>27793</v>
      </c>
    </row>
    <row r="1244" spans="1:25" x14ac:dyDescent="0.3">
      <c r="A1244">
        <v>62150</v>
      </c>
      <c r="B1244" t="s">
        <v>27794</v>
      </c>
      <c r="C1244" t="s">
        <v>27795</v>
      </c>
      <c r="D1244" t="s">
        <v>27796</v>
      </c>
      <c r="E1244" t="s">
        <v>27797</v>
      </c>
      <c r="F1244" t="s">
        <v>27798</v>
      </c>
      <c r="G1244" t="s">
        <v>27799</v>
      </c>
      <c r="H1244" t="s">
        <v>27800</v>
      </c>
      <c r="I1244" t="s">
        <v>27801</v>
      </c>
      <c r="J1244" t="s">
        <v>27802</v>
      </c>
      <c r="K1244" t="s">
        <v>27803</v>
      </c>
      <c r="L1244" t="s">
        <v>27804</v>
      </c>
      <c r="M1244" t="s">
        <v>27805</v>
      </c>
      <c r="N1244" t="s">
        <v>27806</v>
      </c>
      <c r="O1244" t="s">
        <v>27807</v>
      </c>
      <c r="P1244" t="s">
        <v>27808</v>
      </c>
      <c r="Q1244" t="s">
        <v>27809</v>
      </c>
      <c r="R1244" t="s">
        <v>27810</v>
      </c>
      <c r="S1244" t="s">
        <v>27811</v>
      </c>
      <c r="T1244" t="s">
        <v>27812</v>
      </c>
      <c r="U1244" t="s">
        <v>27813</v>
      </c>
      <c r="V1244" t="s">
        <v>27814</v>
      </c>
      <c r="W1244" t="s">
        <v>27815</v>
      </c>
      <c r="X1244" t="s">
        <v>27816</v>
      </c>
      <c r="Y1244" t="s">
        <v>27817</v>
      </c>
    </row>
    <row r="1245" spans="1:25" x14ac:dyDescent="0.3">
      <c r="A1245">
        <v>62200</v>
      </c>
      <c r="B1245" t="s">
        <v>27818</v>
      </c>
      <c r="C1245" t="s">
        <v>27819</v>
      </c>
      <c r="D1245" t="s">
        <v>27820</v>
      </c>
      <c r="E1245" t="s">
        <v>27821</v>
      </c>
      <c r="F1245" t="s">
        <v>27822</v>
      </c>
      <c r="G1245" t="s">
        <v>27823</v>
      </c>
      <c r="H1245" t="s">
        <v>27824</v>
      </c>
      <c r="I1245" t="s">
        <v>27825</v>
      </c>
      <c r="J1245" t="s">
        <v>27826</v>
      </c>
      <c r="K1245" t="s">
        <v>27827</v>
      </c>
      <c r="L1245" t="s">
        <v>27828</v>
      </c>
      <c r="M1245" t="s">
        <v>27829</v>
      </c>
      <c r="N1245" t="s">
        <v>27830</v>
      </c>
      <c r="O1245" t="s">
        <v>27831</v>
      </c>
      <c r="P1245" t="s">
        <v>27832</v>
      </c>
      <c r="Q1245" t="s">
        <v>27833</v>
      </c>
      <c r="R1245" t="s">
        <v>27834</v>
      </c>
      <c r="S1245" t="s">
        <v>27835</v>
      </c>
      <c r="T1245" t="s">
        <v>27836</v>
      </c>
      <c r="U1245" t="s">
        <v>27837</v>
      </c>
      <c r="V1245" t="s">
        <v>27838</v>
      </c>
      <c r="W1245" t="s">
        <v>27839</v>
      </c>
      <c r="X1245" t="s">
        <v>27840</v>
      </c>
      <c r="Y1245" t="s">
        <v>27841</v>
      </c>
    </row>
    <row r="1246" spans="1:25" x14ac:dyDescent="0.3">
      <c r="A1246">
        <v>62250</v>
      </c>
      <c r="B1246" t="s">
        <v>27842</v>
      </c>
      <c r="C1246" t="s">
        <v>27843</v>
      </c>
      <c r="D1246" t="s">
        <v>27844</v>
      </c>
      <c r="E1246" t="s">
        <v>27845</v>
      </c>
      <c r="F1246" t="s">
        <v>27846</v>
      </c>
      <c r="G1246" t="s">
        <v>27847</v>
      </c>
      <c r="H1246" t="s">
        <v>27848</v>
      </c>
      <c r="I1246" t="s">
        <v>27849</v>
      </c>
      <c r="J1246" t="s">
        <v>27850</v>
      </c>
      <c r="K1246" t="s">
        <v>27851</v>
      </c>
      <c r="L1246" t="s">
        <v>27852</v>
      </c>
      <c r="M1246" t="s">
        <v>27853</v>
      </c>
      <c r="N1246" t="s">
        <v>27854</v>
      </c>
      <c r="O1246" t="s">
        <v>27855</v>
      </c>
      <c r="P1246" t="s">
        <v>27856</v>
      </c>
      <c r="Q1246" t="s">
        <v>27857</v>
      </c>
      <c r="R1246" t="s">
        <v>27858</v>
      </c>
      <c r="S1246" t="s">
        <v>27859</v>
      </c>
      <c r="T1246" t="s">
        <v>27860</v>
      </c>
      <c r="U1246" t="s">
        <v>27861</v>
      </c>
      <c r="V1246" t="s">
        <v>27862</v>
      </c>
      <c r="W1246" t="s">
        <v>27863</v>
      </c>
      <c r="X1246" t="s">
        <v>27864</v>
      </c>
      <c r="Y1246" t="s">
        <v>27865</v>
      </c>
    </row>
    <row r="1247" spans="1:25" x14ac:dyDescent="0.3">
      <c r="A1247">
        <v>62300</v>
      </c>
      <c r="B1247" t="s">
        <v>27866</v>
      </c>
      <c r="C1247" t="s">
        <v>27867</v>
      </c>
      <c r="D1247" t="s">
        <v>27868</v>
      </c>
      <c r="E1247" t="s">
        <v>27869</v>
      </c>
      <c r="F1247" t="s">
        <v>27870</v>
      </c>
      <c r="G1247" t="s">
        <v>27871</v>
      </c>
      <c r="H1247" t="s">
        <v>27872</v>
      </c>
      <c r="I1247" t="s">
        <v>27873</v>
      </c>
      <c r="J1247" t="s">
        <v>27874</v>
      </c>
      <c r="K1247" t="s">
        <v>27875</v>
      </c>
      <c r="L1247" t="s">
        <v>27876</v>
      </c>
      <c r="M1247" t="s">
        <v>27877</v>
      </c>
      <c r="N1247" t="s">
        <v>27878</v>
      </c>
      <c r="O1247" t="s">
        <v>27879</v>
      </c>
      <c r="P1247" t="s">
        <v>27880</v>
      </c>
      <c r="Q1247" t="s">
        <v>27881</v>
      </c>
      <c r="R1247" t="s">
        <v>27882</v>
      </c>
      <c r="S1247" t="s">
        <v>27883</v>
      </c>
      <c r="T1247" t="s">
        <v>27884</v>
      </c>
      <c r="U1247" t="s">
        <v>27885</v>
      </c>
      <c r="V1247" t="s">
        <v>27886</v>
      </c>
      <c r="W1247" t="s">
        <v>27887</v>
      </c>
      <c r="X1247" t="s">
        <v>27888</v>
      </c>
      <c r="Y1247" t="s">
        <v>27889</v>
      </c>
    </row>
    <row r="1248" spans="1:25" x14ac:dyDescent="0.3">
      <c r="A1248">
        <v>62350</v>
      </c>
      <c r="B1248" t="s">
        <v>27890</v>
      </c>
      <c r="C1248" t="s">
        <v>27891</v>
      </c>
      <c r="D1248" t="s">
        <v>27892</v>
      </c>
      <c r="E1248" t="s">
        <v>27893</v>
      </c>
      <c r="F1248" t="s">
        <v>27894</v>
      </c>
      <c r="G1248" t="s">
        <v>27895</v>
      </c>
      <c r="H1248" t="s">
        <v>27896</v>
      </c>
      <c r="I1248" t="s">
        <v>27897</v>
      </c>
      <c r="J1248" t="s">
        <v>27898</v>
      </c>
      <c r="K1248" t="s">
        <v>27899</v>
      </c>
      <c r="L1248" t="s">
        <v>27900</v>
      </c>
      <c r="M1248" t="s">
        <v>27901</v>
      </c>
      <c r="N1248" t="s">
        <v>27902</v>
      </c>
      <c r="O1248" t="s">
        <v>27903</v>
      </c>
      <c r="P1248" t="s">
        <v>27904</v>
      </c>
      <c r="Q1248" t="s">
        <v>27905</v>
      </c>
      <c r="R1248" t="s">
        <v>27906</v>
      </c>
      <c r="S1248" t="s">
        <v>27907</v>
      </c>
      <c r="T1248" t="s">
        <v>27908</v>
      </c>
      <c r="U1248" t="s">
        <v>27909</v>
      </c>
      <c r="V1248" t="s">
        <v>27910</v>
      </c>
      <c r="W1248" t="s">
        <v>27911</v>
      </c>
      <c r="X1248" t="s">
        <v>27912</v>
      </c>
      <c r="Y1248" t="s">
        <v>27913</v>
      </c>
    </row>
    <row r="1249" spans="1:25" x14ac:dyDescent="0.3">
      <c r="A1249">
        <v>62400</v>
      </c>
      <c r="B1249" t="s">
        <v>27914</v>
      </c>
      <c r="C1249" t="s">
        <v>27915</v>
      </c>
      <c r="D1249" t="s">
        <v>27916</v>
      </c>
      <c r="E1249" t="s">
        <v>27917</v>
      </c>
      <c r="F1249" t="s">
        <v>27918</v>
      </c>
      <c r="G1249" t="s">
        <v>27919</v>
      </c>
      <c r="H1249" t="s">
        <v>27920</v>
      </c>
      <c r="I1249" t="s">
        <v>27921</v>
      </c>
      <c r="J1249" t="s">
        <v>27922</v>
      </c>
      <c r="K1249" t="s">
        <v>27923</v>
      </c>
      <c r="L1249" t="s">
        <v>27924</v>
      </c>
      <c r="M1249" t="s">
        <v>27925</v>
      </c>
      <c r="N1249" t="s">
        <v>27926</v>
      </c>
      <c r="O1249" t="s">
        <v>27927</v>
      </c>
      <c r="P1249" t="s">
        <v>27928</v>
      </c>
      <c r="Q1249" t="s">
        <v>27929</v>
      </c>
      <c r="R1249" t="s">
        <v>27930</v>
      </c>
      <c r="S1249" t="s">
        <v>27931</v>
      </c>
      <c r="T1249" t="s">
        <v>27932</v>
      </c>
      <c r="U1249" t="s">
        <v>27933</v>
      </c>
      <c r="V1249" t="s">
        <v>27934</v>
      </c>
      <c r="W1249" t="s">
        <v>27935</v>
      </c>
      <c r="X1249" t="s">
        <v>27936</v>
      </c>
      <c r="Y1249" t="s">
        <v>27937</v>
      </c>
    </row>
    <row r="1250" spans="1:25" x14ac:dyDescent="0.3">
      <c r="A1250">
        <v>62450</v>
      </c>
      <c r="B1250" t="s">
        <v>27938</v>
      </c>
      <c r="C1250" t="s">
        <v>27939</v>
      </c>
      <c r="D1250" t="s">
        <v>27940</v>
      </c>
      <c r="E1250" t="s">
        <v>27941</v>
      </c>
      <c r="F1250" t="s">
        <v>27942</v>
      </c>
      <c r="G1250" t="s">
        <v>27943</v>
      </c>
      <c r="H1250" t="s">
        <v>27944</v>
      </c>
      <c r="I1250" t="s">
        <v>27945</v>
      </c>
      <c r="J1250" t="s">
        <v>27946</v>
      </c>
      <c r="K1250" t="s">
        <v>27947</v>
      </c>
      <c r="L1250" t="s">
        <v>27948</v>
      </c>
      <c r="M1250" t="s">
        <v>27949</v>
      </c>
      <c r="N1250" t="s">
        <v>27950</v>
      </c>
      <c r="O1250" t="s">
        <v>27951</v>
      </c>
      <c r="P1250" t="s">
        <v>27952</v>
      </c>
      <c r="Q1250" t="s">
        <v>27953</v>
      </c>
      <c r="R1250" t="s">
        <v>27954</v>
      </c>
      <c r="S1250" t="s">
        <v>27955</v>
      </c>
      <c r="T1250" t="s">
        <v>27956</v>
      </c>
      <c r="U1250" t="s">
        <v>27957</v>
      </c>
      <c r="V1250" t="s">
        <v>27958</v>
      </c>
      <c r="W1250" t="s">
        <v>27959</v>
      </c>
      <c r="X1250" t="s">
        <v>27960</v>
      </c>
      <c r="Y1250" t="s">
        <v>27961</v>
      </c>
    </row>
    <row r="1251" spans="1:25" x14ac:dyDescent="0.3">
      <c r="A1251">
        <v>62500</v>
      </c>
      <c r="B1251" t="s">
        <v>27962</v>
      </c>
      <c r="C1251" t="s">
        <v>27963</v>
      </c>
      <c r="D1251" t="s">
        <v>27964</v>
      </c>
      <c r="E1251" t="s">
        <v>27965</v>
      </c>
      <c r="F1251" t="s">
        <v>27966</v>
      </c>
      <c r="G1251" t="s">
        <v>27967</v>
      </c>
      <c r="H1251" t="s">
        <v>27968</v>
      </c>
      <c r="I1251" t="s">
        <v>27969</v>
      </c>
      <c r="J1251" t="s">
        <v>27970</v>
      </c>
      <c r="K1251" t="s">
        <v>27971</v>
      </c>
      <c r="L1251" t="s">
        <v>27972</v>
      </c>
      <c r="M1251" t="s">
        <v>27973</v>
      </c>
      <c r="N1251" t="s">
        <v>27974</v>
      </c>
      <c r="O1251" t="s">
        <v>27975</v>
      </c>
      <c r="P1251" t="s">
        <v>27976</v>
      </c>
      <c r="Q1251" t="s">
        <v>27977</v>
      </c>
      <c r="R1251" t="s">
        <v>27978</v>
      </c>
      <c r="S1251" t="s">
        <v>27979</v>
      </c>
      <c r="T1251" t="s">
        <v>27980</v>
      </c>
      <c r="U1251" t="s">
        <v>27981</v>
      </c>
      <c r="V1251" t="s">
        <v>27982</v>
      </c>
      <c r="W1251" t="s">
        <v>27983</v>
      </c>
      <c r="X1251" t="s">
        <v>27984</v>
      </c>
      <c r="Y1251" t="s">
        <v>27985</v>
      </c>
    </row>
    <row r="1252" spans="1:25" x14ac:dyDescent="0.3">
      <c r="A1252">
        <v>62550</v>
      </c>
      <c r="B1252" t="s">
        <v>27986</v>
      </c>
      <c r="C1252" t="s">
        <v>27987</v>
      </c>
      <c r="D1252" t="s">
        <v>27988</v>
      </c>
      <c r="E1252" t="s">
        <v>27989</v>
      </c>
      <c r="F1252" t="s">
        <v>27990</v>
      </c>
      <c r="G1252" t="s">
        <v>27991</v>
      </c>
      <c r="H1252" t="s">
        <v>27992</v>
      </c>
      <c r="I1252" t="s">
        <v>27993</v>
      </c>
      <c r="J1252" t="s">
        <v>27994</v>
      </c>
      <c r="K1252" t="s">
        <v>27995</v>
      </c>
      <c r="L1252" t="s">
        <v>27996</v>
      </c>
      <c r="M1252" t="s">
        <v>27997</v>
      </c>
      <c r="N1252" t="s">
        <v>27998</v>
      </c>
      <c r="O1252" t="s">
        <v>27999</v>
      </c>
      <c r="P1252" t="s">
        <v>28000</v>
      </c>
      <c r="Q1252" t="s">
        <v>28001</v>
      </c>
      <c r="R1252" t="s">
        <v>28002</v>
      </c>
      <c r="S1252" t="s">
        <v>28003</v>
      </c>
      <c r="T1252" t="s">
        <v>28004</v>
      </c>
      <c r="U1252" t="s">
        <v>28005</v>
      </c>
      <c r="V1252" t="s">
        <v>28006</v>
      </c>
      <c r="W1252" t="s">
        <v>28007</v>
      </c>
      <c r="X1252" t="s">
        <v>28008</v>
      </c>
      <c r="Y1252" t="s">
        <v>28009</v>
      </c>
    </row>
    <row r="1253" spans="1:25" x14ac:dyDescent="0.3">
      <c r="A1253">
        <v>62600</v>
      </c>
      <c r="B1253" t="s">
        <v>28010</v>
      </c>
      <c r="C1253" t="s">
        <v>28011</v>
      </c>
      <c r="D1253" t="s">
        <v>28012</v>
      </c>
      <c r="E1253" t="s">
        <v>28013</v>
      </c>
      <c r="F1253" t="s">
        <v>28014</v>
      </c>
      <c r="G1253" t="s">
        <v>28015</v>
      </c>
      <c r="H1253" t="s">
        <v>28016</v>
      </c>
      <c r="I1253" t="s">
        <v>28017</v>
      </c>
      <c r="J1253" t="s">
        <v>28018</v>
      </c>
      <c r="K1253" t="s">
        <v>28019</v>
      </c>
      <c r="L1253" t="s">
        <v>28020</v>
      </c>
      <c r="M1253" t="s">
        <v>28021</v>
      </c>
      <c r="N1253" t="s">
        <v>28022</v>
      </c>
      <c r="O1253" t="s">
        <v>28023</v>
      </c>
      <c r="P1253" t="s">
        <v>28024</v>
      </c>
      <c r="Q1253" t="s">
        <v>28025</v>
      </c>
      <c r="R1253" t="s">
        <v>28026</v>
      </c>
      <c r="S1253" t="s">
        <v>28027</v>
      </c>
      <c r="T1253" t="s">
        <v>28028</v>
      </c>
      <c r="U1253" t="s">
        <v>28029</v>
      </c>
      <c r="V1253" t="s">
        <v>28030</v>
      </c>
      <c r="W1253" t="s">
        <v>28031</v>
      </c>
      <c r="X1253" t="s">
        <v>28032</v>
      </c>
      <c r="Y1253" t="s">
        <v>28033</v>
      </c>
    </row>
    <row r="1254" spans="1:25" x14ac:dyDescent="0.3">
      <c r="A1254">
        <v>62650</v>
      </c>
      <c r="B1254" t="s">
        <v>28034</v>
      </c>
      <c r="C1254" t="s">
        <v>28035</v>
      </c>
      <c r="D1254" t="s">
        <v>28036</v>
      </c>
      <c r="E1254" t="s">
        <v>28037</v>
      </c>
      <c r="F1254" t="s">
        <v>28038</v>
      </c>
      <c r="G1254" t="s">
        <v>28039</v>
      </c>
      <c r="H1254" t="s">
        <v>28040</v>
      </c>
      <c r="I1254" t="s">
        <v>28041</v>
      </c>
      <c r="J1254" t="s">
        <v>28042</v>
      </c>
      <c r="K1254" t="s">
        <v>28043</v>
      </c>
      <c r="L1254" t="s">
        <v>28044</v>
      </c>
      <c r="M1254" t="s">
        <v>28045</v>
      </c>
      <c r="N1254" t="s">
        <v>28046</v>
      </c>
      <c r="O1254" t="s">
        <v>28047</v>
      </c>
      <c r="P1254" t="s">
        <v>28048</v>
      </c>
      <c r="Q1254" t="s">
        <v>28049</v>
      </c>
      <c r="R1254" t="s">
        <v>28050</v>
      </c>
      <c r="S1254" t="s">
        <v>28051</v>
      </c>
      <c r="T1254" t="s">
        <v>28052</v>
      </c>
      <c r="U1254" t="s">
        <v>28053</v>
      </c>
      <c r="V1254" t="s">
        <v>28054</v>
      </c>
      <c r="W1254" t="s">
        <v>28055</v>
      </c>
      <c r="X1254" t="s">
        <v>28056</v>
      </c>
      <c r="Y1254" t="s">
        <v>28057</v>
      </c>
    </row>
    <row r="1255" spans="1:25" x14ac:dyDescent="0.3">
      <c r="A1255">
        <v>62700</v>
      </c>
      <c r="B1255" t="s">
        <v>28058</v>
      </c>
      <c r="C1255" t="s">
        <v>28059</v>
      </c>
      <c r="D1255" t="s">
        <v>28060</v>
      </c>
      <c r="E1255" t="s">
        <v>28061</v>
      </c>
      <c r="F1255" t="s">
        <v>28062</v>
      </c>
      <c r="G1255" t="s">
        <v>28063</v>
      </c>
      <c r="H1255" t="s">
        <v>28064</v>
      </c>
      <c r="I1255" t="s">
        <v>28065</v>
      </c>
      <c r="J1255" t="s">
        <v>28066</v>
      </c>
      <c r="K1255" t="s">
        <v>28067</v>
      </c>
      <c r="L1255" t="s">
        <v>28068</v>
      </c>
      <c r="M1255" t="s">
        <v>28069</v>
      </c>
      <c r="N1255" t="s">
        <v>28070</v>
      </c>
      <c r="O1255" t="s">
        <v>28071</v>
      </c>
      <c r="P1255" t="s">
        <v>28072</v>
      </c>
      <c r="Q1255" t="s">
        <v>28073</v>
      </c>
      <c r="R1255" t="s">
        <v>28074</v>
      </c>
      <c r="S1255" t="s">
        <v>28075</v>
      </c>
      <c r="T1255" t="s">
        <v>28076</v>
      </c>
      <c r="U1255" t="s">
        <v>28077</v>
      </c>
      <c r="V1255" t="s">
        <v>28078</v>
      </c>
      <c r="W1255" t="s">
        <v>28079</v>
      </c>
      <c r="X1255" t="s">
        <v>28080</v>
      </c>
      <c r="Y1255" t="s">
        <v>28081</v>
      </c>
    </row>
    <row r="1256" spans="1:25" x14ac:dyDescent="0.3">
      <c r="A1256">
        <v>62750</v>
      </c>
      <c r="B1256" t="s">
        <v>28082</v>
      </c>
      <c r="C1256" t="s">
        <v>28083</v>
      </c>
      <c r="D1256" t="s">
        <v>28084</v>
      </c>
      <c r="E1256" t="s">
        <v>28085</v>
      </c>
      <c r="F1256" t="s">
        <v>28086</v>
      </c>
      <c r="G1256" t="s">
        <v>28087</v>
      </c>
      <c r="H1256" t="s">
        <v>28088</v>
      </c>
      <c r="I1256" t="s">
        <v>28089</v>
      </c>
      <c r="J1256" t="s">
        <v>28090</v>
      </c>
      <c r="K1256" t="s">
        <v>28091</v>
      </c>
      <c r="L1256" t="s">
        <v>28092</v>
      </c>
      <c r="M1256" t="s">
        <v>28093</v>
      </c>
      <c r="N1256" t="s">
        <v>28094</v>
      </c>
      <c r="O1256" t="s">
        <v>28095</v>
      </c>
      <c r="P1256" t="s">
        <v>28096</v>
      </c>
      <c r="Q1256" t="s">
        <v>28097</v>
      </c>
      <c r="R1256" t="s">
        <v>28098</v>
      </c>
      <c r="S1256" t="s">
        <v>28099</v>
      </c>
      <c r="T1256" t="s">
        <v>28100</v>
      </c>
      <c r="U1256" t="s">
        <v>28101</v>
      </c>
      <c r="V1256" t="s">
        <v>28102</v>
      </c>
      <c r="W1256" t="s">
        <v>28103</v>
      </c>
      <c r="X1256" t="s">
        <v>28104</v>
      </c>
      <c r="Y1256" t="s">
        <v>28105</v>
      </c>
    </row>
    <row r="1257" spans="1:25" x14ac:dyDescent="0.3">
      <c r="A1257">
        <v>62800</v>
      </c>
      <c r="B1257" t="s">
        <v>28106</v>
      </c>
      <c r="C1257" t="s">
        <v>28107</v>
      </c>
      <c r="D1257" t="s">
        <v>28108</v>
      </c>
      <c r="E1257" t="s">
        <v>28109</v>
      </c>
      <c r="F1257" t="s">
        <v>28110</v>
      </c>
      <c r="G1257" t="s">
        <v>28111</v>
      </c>
      <c r="H1257" t="s">
        <v>28112</v>
      </c>
      <c r="I1257" t="s">
        <v>28113</v>
      </c>
      <c r="J1257" t="s">
        <v>28114</v>
      </c>
      <c r="K1257" t="s">
        <v>28115</v>
      </c>
      <c r="L1257" t="s">
        <v>28116</v>
      </c>
      <c r="M1257" t="s">
        <v>28117</v>
      </c>
      <c r="N1257" t="s">
        <v>28118</v>
      </c>
      <c r="O1257" t="s">
        <v>28119</v>
      </c>
      <c r="P1257" t="s">
        <v>28120</v>
      </c>
      <c r="Q1257" t="s">
        <v>28121</v>
      </c>
      <c r="R1257" t="s">
        <v>28122</v>
      </c>
      <c r="S1257" t="s">
        <v>28123</v>
      </c>
      <c r="T1257" t="s">
        <v>28124</v>
      </c>
      <c r="U1257" t="s">
        <v>28125</v>
      </c>
      <c r="V1257" t="s">
        <v>28126</v>
      </c>
      <c r="W1257" t="s">
        <v>28127</v>
      </c>
      <c r="X1257" t="s">
        <v>28128</v>
      </c>
      <c r="Y1257" t="s">
        <v>28129</v>
      </c>
    </row>
    <row r="1258" spans="1:25" x14ac:dyDescent="0.3">
      <c r="A1258">
        <v>62850</v>
      </c>
      <c r="B1258" t="s">
        <v>28130</v>
      </c>
      <c r="C1258" t="s">
        <v>28131</v>
      </c>
      <c r="D1258" t="s">
        <v>28132</v>
      </c>
      <c r="E1258" t="s">
        <v>28133</v>
      </c>
      <c r="F1258" t="s">
        <v>28134</v>
      </c>
      <c r="G1258" t="s">
        <v>28135</v>
      </c>
      <c r="H1258" t="s">
        <v>28136</v>
      </c>
      <c r="I1258" t="s">
        <v>28137</v>
      </c>
      <c r="J1258" t="s">
        <v>28138</v>
      </c>
      <c r="K1258" t="s">
        <v>28139</v>
      </c>
      <c r="L1258" t="s">
        <v>28140</v>
      </c>
      <c r="M1258" t="s">
        <v>28141</v>
      </c>
      <c r="N1258" t="s">
        <v>28142</v>
      </c>
      <c r="O1258" t="s">
        <v>28143</v>
      </c>
      <c r="P1258" t="s">
        <v>28144</v>
      </c>
      <c r="Q1258" t="s">
        <v>28145</v>
      </c>
      <c r="R1258" t="s">
        <v>28146</v>
      </c>
      <c r="S1258" t="s">
        <v>28147</v>
      </c>
      <c r="T1258" t="s">
        <v>28148</v>
      </c>
      <c r="U1258" t="s">
        <v>28149</v>
      </c>
      <c r="V1258" t="s">
        <v>28150</v>
      </c>
      <c r="W1258" t="s">
        <v>28151</v>
      </c>
      <c r="X1258" t="s">
        <v>28152</v>
      </c>
      <c r="Y1258" t="s">
        <v>28153</v>
      </c>
    </row>
    <row r="1259" spans="1:25" x14ac:dyDescent="0.3">
      <c r="A1259">
        <v>62900</v>
      </c>
      <c r="B1259" t="s">
        <v>28154</v>
      </c>
      <c r="C1259" t="s">
        <v>28155</v>
      </c>
      <c r="D1259" t="s">
        <v>28156</v>
      </c>
      <c r="E1259" t="s">
        <v>28157</v>
      </c>
      <c r="F1259" t="s">
        <v>28158</v>
      </c>
      <c r="G1259" t="s">
        <v>28159</v>
      </c>
      <c r="H1259" t="s">
        <v>28160</v>
      </c>
      <c r="I1259" t="s">
        <v>28161</v>
      </c>
      <c r="J1259" t="s">
        <v>28162</v>
      </c>
      <c r="K1259" t="s">
        <v>28163</v>
      </c>
      <c r="L1259" t="s">
        <v>28164</v>
      </c>
      <c r="M1259" t="s">
        <v>28165</v>
      </c>
      <c r="N1259" t="s">
        <v>28166</v>
      </c>
      <c r="O1259" t="s">
        <v>28167</v>
      </c>
      <c r="P1259" t="s">
        <v>28168</v>
      </c>
      <c r="Q1259" t="s">
        <v>28169</v>
      </c>
      <c r="R1259" t="s">
        <v>28170</v>
      </c>
      <c r="S1259" t="s">
        <v>28171</v>
      </c>
      <c r="T1259" t="s">
        <v>28172</v>
      </c>
      <c r="U1259" t="s">
        <v>28173</v>
      </c>
      <c r="V1259" t="s">
        <v>28174</v>
      </c>
      <c r="W1259" t="s">
        <v>28175</v>
      </c>
      <c r="X1259" t="s">
        <v>28176</v>
      </c>
      <c r="Y1259" t="s">
        <v>28177</v>
      </c>
    </row>
    <row r="1260" spans="1:25" x14ac:dyDescent="0.3">
      <c r="A1260">
        <v>62950</v>
      </c>
      <c r="B1260" t="s">
        <v>28178</v>
      </c>
      <c r="C1260" t="s">
        <v>28179</v>
      </c>
      <c r="D1260" t="s">
        <v>28180</v>
      </c>
      <c r="E1260" t="s">
        <v>28181</v>
      </c>
      <c r="F1260" t="s">
        <v>28182</v>
      </c>
      <c r="G1260" t="s">
        <v>28183</v>
      </c>
      <c r="H1260" t="s">
        <v>28184</v>
      </c>
      <c r="I1260" t="s">
        <v>28185</v>
      </c>
      <c r="J1260" t="s">
        <v>28186</v>
      </c>
      <c r="K1260" t="s">
        <v>28187</v>
      </c>
      <c r="L1260" t="s">
        <v>28188</v>
      </c>
      <c r="M1260" t="s">
        <v>28189</v>
      </c>
      <c r="N1260" t="s">
        <v>28190</v>
      </c>
      <c r="O1260" t="s">
        <v>28191</v>
      </c>
      <c r="P1260" t="s">
        <v>28192</v>
      </c>
      <c r="Q1260" t="s">
        <v>28193</v>
      </c>
      <c r="R1260" t="s">
        <v>28194</v>
      </c>
      <c r="S1260" t="s">
        <v>28195</v>
      </c>
      <c r="T1260" t="s">
        <v>28196</v>
      </c>
      <c r="U1260" t="s">
        <v>28197</v>
      </c>
      <c r="V1260" t="s">
        <v>28198</v>
      </c>
      <c r="W1260" t="s">
        <v>28199</v>
      </c>
      <c r="X1260" t="s">
        <v>28200</v>
      </c>
      <c r="Y1260" t="s">
        <v>28201</v>
      </c>
    </row>
    <row r="1261" spans="1:25" x14ac:dyDescent="0.3">
      <c r="A1261">
        <v>63000</v>
      </c>
      <c r="B1261" t="s">
        <v>28202</v>
      </c>
      <c r="C1261" t="s">
        <v>28203</v>
      </c>
      <c r="D1261" t="s">
        <v>28204</v>
      </c>
      <c r="E1261" t="s">
        <v>28205</v>
      </c>
      <c r="F1261" t="s">
        <v>28206</v>
      </c>
      <c r="G1261" t="s">
        <v>28207</v>
      </c>
      <c r="H1261" t="s">
        <v>28208</v>
      </c>
      <c r="I1261" t="s">
        <v>28209</v>
      </c>
      <c r="J1261" t="s">
        <v>28210</v>
      </c>
      <c r="K1261" t="s">
        <v>28211</v>
      </c>
      <c r="L1261" t="s">
        <v>28212</v>
      </c>
      <c r="M1261" t="s">
        <v>28213</v>
      </c>
      <c r="N1261" t="s">
        <v>28214</v>
      </c>
      <c r="O1261" t="s">
        <v>28215</v>
      </c>
      <c r="P1261" t="s">
        <v>28216</v>
      </c>
      <c r="Q1261" t="s">
        <v>28217</v>
      </c>
      <c r="R1261" t="s">
        <v>28218</v>
      </c>
      <c r="S1261" t="s">
        <v>28219</v>
      </c>
      <c r="T1261" t="s">
        <v>28220</v>
      </c>
      <c r="U1261" t="s">
        <v>28221</v>
      </c>
      <c r="V1261" t="s">
        <v>28222</v>
      </c>
      <c r="W1261" t="s">
        <v>28223</v>
      </c>
      <c r="X1261" t="s">
        <v>28224</v>
      </c>
      <c r="Y1261" t="s">
        <v>28225</v>
      </c>
    </row>
    <row r="1262" spans="1:25" x14ac:dyDescent="0.3">
      <c r="A1262">
        <v>63050</v>
      </c>
      <c r="B1262" t="s">
        <v>28226</v>
      </c>
      <c r="C1262" t="s">
        <v>28227</v>
      </c>
      <c r="D1262" t="s">
        <v>28228</v>
      </c>
      <c r="E1262" t="s">
        <v>28229</v>
      </c>
      <c r="F1262" t="s">
        <v>28230</v>
      </c>
      <c r="G1262" t="s">
        <v>28231</v>
      </c>
      <c r="H1262" t="s">
        <v>28232</v>
      </c>
      <c r="I1262" t="s">
        <v>28233</v>
      </c>
      <c r="J1262" t="s">
        <v>28234</v>
      </c>
      <c r="K1262" t="s">
        <v>28235</v>
      </c>
      <c r="L1262" t="s">
        <v>28236</v>
      </c>
      <c r="M1262" t="s">
        <v>28237</v>
      </c>
      <c r="N1262" t="s">
        <v>28238</v>
      </c>
      <c r="O1262" t="s">
        <v>28239</v>
      </c>
      <c r="P1262" t="s">
        <v>28240</v>
      </c>
      <c r="Q1262" t="s">
        <v>28241</v>
      </c>
      <c r="R1262" t="s">
        <v>28242</v>
      </c>
      <c r="S1262" t="s">
        <v>28243</v>
      </c>
      <c r="T1262" t="s">
        <v>28244</v>
      </c>
      <c r="U1262" t="s">
        <v>28245</v>
      </c>
      <c r="V1262" t="s">
        <v>28246</v>
      </c>
      <c r="W1262" t="s">
        <v>28247</v>
      </c>
      <c r="X1262" t="s">
        <v>28248</v>
      </c>
      <c r="Y1262" t="s">
        <v>28249</v>
      </c>
    </row>
    <row r="1263" spans="1:25" x14ac:dyDescent="0.3">
      <c r="A1263">
        <v>63100</v>
      </c>
      <c r="B1263" t="s">
        <v>28250</v>
      </c>
      <c r="C1263" t="s">
        <v>28251</v>
      </c>
      <c r="D1263" t="s">
        <v>28252</v>
      </c>
      <c r="E1263" t="s">
        <v>28253</v>
      </c>
      <c r="F1263" t="s">
        <v>28254</v>
      </c>
      <c r="G1263" t="s">
        <v>28255</v>
      </c>
      <c r="H1263" t="s">
        <v>28256</v>
      </c>
      <c r="I1263" t="s">
        <v>28257</v>
      </c>
      <c r="J1263" t="s">
        <v>28258</v>
      </c>
      <c r="K1263" t="s">
        <v>28259</v>
      </c>
      <c r="L1263" t="s">
        <v>28260</v>
      </c>
      <c r="M1263" t="s">
        <v>28261</v>
      </c>
      <c r="N1263" t="s">
        <v>28262</v>
      </c>
      <c r="O1263" t="s">
        <v>28263</v>
      </c>
      <c r="P1263" t="s">
        <v>28264</v>
      </c>
      <c r="Q1263" t="s">
        <v>28265</v>
      </c>
      <c r="R1263" t="s">
        <v>28266</v>
      </c>
      <c r="S1263" t="s">
        <v>28267</v>
      </c>
      <c r="T1263" t="s">
        <v>28268</v>
      </c>
      <c r="U1263" t="s">
        <v>28269</v>
      </c>
      <c r="V1263" t="s">
        <v>28270</v>
      </c>
      <c r="W1263" t="s">
        <v>28271</v>
      </c>
      <c r="X1263" t="s">
        <v>28272</v>
      </c>
      <c r="Y1263" t="s">
        <v>28273</v>
      </c>
    </row>
    <row r="1264" spans="1:25" x14ac:dyDescent="0.3">
      <c r="A1264">
        <v>63150</v>
      </c>
      <c r="B1264" t="s">
        <v>28274</v>
      </c>
      <c r="C1264" t="s">
        <v>28275</v>
      </c>
      <c r="D1264" t="s">
        <v>28276</v>
      </c>
      <c r="E1264" t="s">
        <v>28277</v>
      </c>
      <c r="F1264" t="s">
        <v>28278</v>
      </c>
      <c r="G1264" t="s">
        <v>28279</v>
      </c>
      <c r="H1264" t="s">
        <v>28280</v>
      </c>
      <c r="I1264" t="s">
        <v>28281</v>
      </c>
      <c r="J1264" t="s">
        <v>28282</v>
      </c>
      <c r="K1264" t="s">
        <v>28283</v>
      </c>
      <c r="L1264" t="s">
        <v>28284</v>
      </c>
      <c r="M1264" t="s">
        <v>28285</v>
      </c>
      <c r="N1264" t="s">
        <v>28286</v>
      </c>
      <c r="O1264" t="s">
        <v>28287</v>
      </c>
      <c r="P1264" t="s">
        <v>28288</v>
      </c>
      <c r="Q1264" t="s">
        <v>28289</v>
      </c>
      <c r="R1264" t="s">
        <v>28290</v>
      </c>
      <c r="S1264" t="s">
        <v>28291</v>
      </c>
      <c r="T1264" t="s">
        <v>28292</v>
      </c>
      <c r="U1264" t="s">
        <v>28293</v>
      </c>
      <c r="V1264" t="s">
        <v>28294</v>
      </c>
      <c r="W1264" t="s">
        <v>28295</v>
      </c>
      <c r="X1264" t="s">
        <v>28296</v>
      </c>
      <c r="Y1264" t="s">
        <v>28297</v>
      </c>
    </row>
    <row r="1265" spans="1:25" x14ac:dyDescent="0.3">
      <c r="A1265">
        <v>63200</v>
      </c>
      <c r="B1265" t="s">
        <v>28298</v>
      </c>
      <c r="C1265" t="s">
        <v>28299</v>
      </c>
      <c r="D1265" t="s">
        <v>28300</v>
      </c>
      <c r="E1265" t="s">
        <v>28301</v>
      </c>
      <c r="F1265" t="s">
        <v>28302</v>
      </c>
      <c r="G1265" t="s">
        <v>28303</v>
      </c>
      <c r="H1265" t="s">
        <v>28304</v>
      </c>
      <c r="I1265" t="s">
        <v>28305</v>
      </c>
      <c r="J1265" t="s">
        <v>28306</v>
      </c>
      <c r="K1265" t="s">
        <v>28307</v>
      </c>
      <c r="L1265" t="s">
        <v>28308</v>
      </c>
      <c r="M1265" t="s">
        <v>28309</v>
      </c>
      <c r="N1265" t="s">
        <v>28310</v>
      </c>
      <c r="O1265" t="s">
        <v>28311</v>
      </c>
      <c r="P1265" t="s">
        <v>28312</v>
      </c>
      <c r="Q1265" t="s">
        <v>28313</v>
      </c>
      <c r="R1265" t="s">
        <v>28314</v>
      </c>
      <c r="S1265" t="s">
        <v>28315</v>
      </c>
      <c r="T1265" t="s">
        <v>28316</v>
      </c>
      <c r="U1265" t="s">
        <v>28317</v>
      </c>
      <c r="V1265" t="s">
        <v>28318</v>
      </c>
      <c r="W1265" t="s">
        <v>28319</v>
      </c>
      <c r="X1265" t="s">
        <v>28320</v>
      </c>
      <c r="Y1265" t="s">
        <v>28321</v>
      </c>
    </row>
    <row r="1266" spans="1:25" x14ac:dyDescent="0.3">
      <c r="A1266">
        <v>63250</v>
      </c>
      <c r="B1266" t="s">
        <v>28322</v>
      </c>
      <c r="C1266" t="s">
        <v>28323</v>
      </c>
      <c r="D1266" t="s">
        <v>28324</v>
      </c>
      <c r="E1266" t="s">
        <v>28325</v>
      </c>
      <c r="F1266" t="s">
        <v>28326</v>
      </c>
      <c r="G1266" t="s">
        <v>28327</v>
      </c>
      <c r="H1266" t="s">
        <v>28328</v>
      </c>
      <c r="I1266" t="s">
        <v>28329</v>
      </c>
      <c r="J1266" t="s">
        <v>28330</v>
      </c>
      <c r="K1266" t="s">
        <v>28331</v>
      </c>
      <c r="L1266" t="s">
        <v>28332</v>
      </c>
      <c r="M1266" t="s">
        <v>28333</v>
      </c>
      <c r="N1266" t="s">
        <v>28334</v>
      </c>
      <c r="O1266" t="s">
        <v>28335</v>
      </c>
      <c r="P1266" t="s">
        <v>28336</v>
      </c>
      <c r="Q1266" t="s">
        <v>28337</v>
      </c>
      <c r="R1266" t="s">
        <v>28338</v>
      </c>
      <c r="S1266" t="s">
        <v>28339</v>
      </c>
      <c r="T1266" t="s">
        <v>28340</v>
      </c>
      <c r="U1266" t="s">
        <v>28341</v>
      </c>
      <c r="V1266" t="s">
        <v>28342</v>
      </c>
      <c r="W1266" t="s">
        <v>28343</v>
      </c>
      <c r="X1266" t="s">
        <v>28344</v>
      </c>
      <c r="Y1266" t="s">
        <v>28345</v>
      </c>
    </row>
    <row r="1267" spans="1:25" x14ac:dyDescent="0.3">
      <c r="A1267">
        <v>63300</v>
      </c>
      <c r="B1267" t="s">
        <v>28346</v>
      </c>
      <c r="C1267" t="s">
        <v>28347</v>
      </c>
      <c r="D1267" t="s">
        <v>28348</v>
      </c>
      <c r="E1267" t="s">
        <v>28349</v>
      </c>
      <c r="F1267" t="s">
        <v>28350</v>
      </c>
      <c r="G1267" t="s">
        <v>28351</v>
      </c>
      <c r="H1267" t="s">
        <v>28352</v>
      </c>
      <c r="I1267" t="s">
        <v>28353</v>
      </c>
      <c r="J1267" t="s">
        <v>28354</v>
      </c>
      <c r="K1267" t="s">
        <v>28355</v>
      </c>
      <c r="L1267" t="s">
        <v>28356</v>
      </c>
      <c r="M1267" t="s">
        <v>28357</v>
      </c>
      <c r="N1267" t="s">
        <v>28358</v>
      </c>
      <c r="O1267" t="s">
        <v>28359</v>
      </c>
      <c r="P1267" t="s">
        <v>28360</v>
      </c>
      <c r="Q1267" t="s">
        <v>28361</v>
      </c>
      <c r="R1267" t="s">
        <v>28362</v>
      </c>
      <c r="S1267" t="s">
        <v>28363</v>
      </c>
      <c r="T1267" t="s">
        <v>28364</v>
      </c>
      <c r="U1267" t="s">
        <v>28365</v>
      </c>
      <c r="V1267" t="s">
        <v>28366</v>
      </c>
      <c r="W1267" t="s">
        <v>28367</v>
      </c>
      <c r="X1267" t="s">
        <v>28368</v>
      </c>
      <c r="Y1267" t="s">
        <v>28369</v>
      </c>
    </row>
    <row r="1268" spans="1:25" x14ac:dyDescent="0.3">
      <c r="A1268">
        <v>63350</v>
      </c>
      <c r="B1268" t="s">
        <v>28370</v>
      </c>
      <c r="C1268" t="s">
        <v>28371</v>
      </c>
      <c r="D1268" t="s">
        <v>28372</v>
      </c>
      <c r="E1268" t="s">
        <v>28373</v>
      </c>
      <c r="F1268" t="s">
        <v>28374</v>
      </c>
      <c r="G1268" t="s">
        <v>28375</v>
      </c>
      <c r="H1268" t="s">
        <v>28376</v>
      </c>
      <c r="I1268" t="s">
        <v>28377</v>
      </c>
      <c r="J1268" t="s">
        <v>28378</v>
      </c>
      <c r="K1268" t="s">
        <v>28379</v>
      </c>
      <c r="L1268" t="s">
        <v>28380</v>
      </c>
      <c r="M1268" t="s">
        <v>28381</v>
      </c>
      <c r="N1268" t="s">
        <v>28382</v>
      </c>
      <c r="O1268" t="s">
        <v>28383</v>
      </c>
      <c r="P1268" t="s">
        <v>28384</v>
      </c>
      <c r="Q1268" t="s">
        <v>28385</v>
      </c>
      <c r="R1268" t="s">
        <v>28386</v>
      </c>
      <c r="S1268" t="s">
        <v>28387</v>
      </c>
      <c r="T1268" t="s">
        <v>28388</v>
      </c>
      <c r="U1268" t="s">
        <v>28389</v>
      </c>
      <c r="V1268" t="s">
        <v>28390</v>
      </c>
      <c r="W1268" t="s">
        <v>28391</v>
      </c>
      <c r="X1268" t="s">
        <v>28392</v>
      </c>
      <c r="Y1268" t="s">
        <v>28393</v>
      </c>
    </row>
    <row r="1269" spans="1:25" x14ac:dyDescent="0.3">
      <c r="A1269">
        <v>63400</v>
      </c>
      <c r="B1269" t="s">
        <v>28394</v>
      </c>
      <c r="C1269" t="s">
        <v>28395</v>
      </c>
      <c r="D1269" t="s">
        <v>28396</v>
      </c>
      <c r="E1269" t="s">
        <v>28397</v>
      </c>
      <c r="F1269" t="s">
        <v>28398</v>
      </c>
      <c r="G1269" t="s">
        <v>28399</v>
      </c>
      <c r="H1269" t="s">
        <v>28400</v>
      </c>
      <c r="I1269" t="s">
        <v>28401</v>
      </c>
      <c r="J1269" t="s">
        <v>28402</v>
      </c>
      <c r="K1269" t="s">
        <v>28403</v>
      </c>
      <c r="L1269" t="s">
        <v>28404</v>
      </c>
      <c r="M1269" t="s">
        <v>28405</v>
      </c>
      <c r="N1269" t="s">
        <v>28406</v>
      </c>
      <c r="O1269" t="s">
        <v>28407</v>
      </c>
      <c r="P1269" t="s">
        <v>28408</v>
      </c>
      <c r="Q1269" t="s">
        <v>28409</v>
      </c>
      <c r="R1269" t="s">
        <v>28410</v>
      </c>
      <c r="S1269" t="s">
        <v>28411</v>
      </c>
      <c r="T1269" t="s">
        <v>28412</v>
      </c>
      <c r="U1269" t="s">
        <v>28413</v>
      </c>
      <c r="V1269" t="s">
        <v>28414</v>
      </c>
      <c r="W1269" t="s">
        <v>28415</v>
      </c>
      <c r="X1269" t="s">
        <v>28416</v>
      </c>
      <c r="Y1269" t="s">
        <v>28417</v>
      </c>
    </row>
    <row r="1270" spans="1:25" x14ac:dyDescent="0.3">
      <c r="A1270">
        <v>63450</v>
      </c>
      <c r="B1270" t="s">
        <v>28418</v>
      </c>
      <c r="C1270" t="s">
        <v>28419</v>
      </c>
      <c r="D1270" t="s">
        <v>28420</v>
      </c>
      <c r="E1270" t="s">
        <v>28421</v>
      </c>
      <c r="F1270" t="s">
        <v>28422</v>
      </c>
      <c r="G1270" t="s">
        <v>28423</v>
      </c>
      <c r="H1270" t="s">
        <v>28424</v>
      </c>
      <c r="I1270" t="s">
        <v>28425</v>
      </c>
      <c r="J1270" t="s">
        <v>28426</v>
      </c>
      <c r="K1270" t="s">
        <v>28427</v>
      </c>
      <c r="L1270" t="s">
        <v>28428</v>
      </c>
      <c r="M1270" t="s">
        <v>28429</v>
      </c>
      <c r="N1270" t="s">
        <v>28430</v>
      </c>
      <c r="O1270" t="s">
        <v>28431</v>
      </c>
      <c r="P1270" t="s">
        <v>28432</v>
      </c>
      <c r="Q1270" t="s">
        <v>28433</v>
      </c>
      <c r="R1270" t="s">
        <v>28434</v>
      </c>
      <c r="S1270" t="s">
        <v>28435</v>
      </c>
      <c r="T1270" t="s">
        <v>28436</v>
      </c>
      <c r="U1270" t="s">
        <v>28437</v>
      </c>
      <c r="V1270" t="s">
        <v>28438</v>
      </c>
      <c r="W1270" t="s">
        <v>28439</v>
      </c>
      <c r="X1270" t="s">
        <v>28440</v>
      </c>
      <c r="Y1270" t="s">
        <v>28441</v>
      </c>
    </row>
    <row r="1271" spans="1:25" x14ac:dyDescent="0.3">
      <c r="A1271">
        <v>63500</v>
      </c>
      <c r="B1271" t="s">
        <v>28442</v>
      </c>
      <c r="C1271" t="s">
        <v>28443</v>
      </c>
      <c r="D1271" t="s">
        <v>28444</v>
      </c>
      <c r="E1271" t="s">
        <v>28445</v>
      </c>
      <c r="F1271" t="s">
        <v>28446</v>
      </c>
      <c r="G1271" t="s">
        <v>28447</v>
      </c>
      <c r="H1271" t="s">
        <v>28448</v>
      </c>
      <c r="I1271" t="s">
        <v>28449</v>
      </c>
      <c r="J1271" t="s">
        <v>28450</v>
      </c>
      <c r="K1271" t="s">
        <v>28451</v>
      </c>
      <c r="L1271" t="s">
        <v>28452</v>
      </c>
      <c r="M1271" t="s">
        <v>28453</v>
      </c>
      <c r="N1271" t="s">
        <v>28454</v>
      </c>
      <c r="O1271" t="s">
        <v>28455</v>
      </c>
      <c r="P1271" t="s">
        <v>28456</v>
      </c>
      <c r="Q1271" t="s">
        <v>28457</v>
      </c>
      <c r="R1271" t="s">
        <v>28458</v>
      </c>
      <c r="S1271" t="s">
        <v>28459</v>
      </c>
      <c r="T1271" t="s">
        <v>28460</v>
      </c>
      <c r="U1271" t="s">
        <v>28461</v>
      </c>
      <c r="V1271" t="s">
        <v>28462</v>
      </c>
      <c r="W1271" t="s">
        <v>28463</v>
      </c>
      <c r="X1271" t="s">
        <v>28464</v>
      </c>
      <c r="Y1271" t="s">
        <v>28465</v>
      </c>
    </row>
    <row r="1272" spans="1:25" x14ac:dyDescent="0.3">
      <c r="A1272">
        <v>63550</v>
      </c>
      <c r="B1272" t="s">
        <v>28466</v>
      </c>
      <c r="C1272" t="s">
        <v>28467</v>
      </c>
      <c r="D1272" t="s">
        <v>28468</v>
      </c>
      <c r="E1272" t="s">
        <v>28469</v>
      </c>
      <c r="F1272" t="s">
        <v>28470</v>
      </c>
      <c r="G1272" t="s">
        <v>28471</v>
      </c>
      <c r="H1272" t="s">
        <v>28472</v>
      </c>
      <c r="I1272" t="s">
        <v>28473</v>
      </c>
      <c r="J1272" t="s">
        <v>28474</v>
      </c>
      <c r="K1272" t="s">
        <v>28475</v>
      </c>
      <c r="L1272" t="s">
        <v>28476</v>
      </c>
      <c r="M1272" t="s">
        <v>28477</v>
      </c>
      <c r="N1272" t="s">
        <v>28478</v>
      </c>
      <c r="O1272" t="s">
        <v>28479</v>
      </c>
      <c r="P1272" t="s">
        <v>28480</v>
      </c>
      <c r="Q1272" t="s">
        <v>28481</v>
      </c>
      <c r="R1272" t="s">
        <v>28482</v>
      </c>
      <c r="S1272" t="s">
        <v>28483</v>
      </c>
      <c r="T1272" t="s">
        <v>28484</v>
      </c>
      <c r="U1272" t="s">
        <v>28485</v>
      </c>
      <c r="V1272" t="s">
        <v>28486</v>
      </c>
      <c r="W1272" t="s">
        <v>28487</v>
      </c>
      <c r="X1272" t="s">
        <v>28488</v>
      </c>
      <c r="Y1272" t="s">
        <v>28489</v>
      </c>
    </row>
    <row r="1273" spans="1:25" x14ac:dyDescent="0.3">
      <c r="A1273">
        <v>63600</v>
      </c>
      <c r="B1273" t="s">
        <v>28490</v>
      </c>
      <c r="C1273" t="s">
        <v>28491</v>
      </c>
      <c r="D1273" t="s">
        <v>28492</v>
      </c>
      <c r="E1273" t="s">
        <v>28493</v>
      </c>
      <c r="F1273" t="s">
        <v>28494</v>
      </c>
      <c r="G1273" t="s">
        <v>28495</v>
      </c>
      <c r="H1273" t="s">
        <v>28496</v>
      </c>
      <c r="I1273" t="s">
        <v>28497</v>
      </c>
      <c r="J1273" t="s">
        <v>28498</v>
      </c>
      <c r="K1273" t="s">
        <v>28499</v>
      </c>
      <c r="L1273" t="s">
        <v>28500</v>
      </c>
      <c r="M1273" t="s">
        <v>28501</v>
      </c>
      <c r="N1273" t="s">
        <v>28502</v>
      </c>
      <c r="O1273" t="s">
        <v>28503</v>
      </c>
      <c r="P1273" t="s">
        <v>28504</v>
      </c>
      <c r="Q1273" t="s">
        <v>28505</v>
      </c>
      <c r="R1273" t="s">
        <v>28506</v>
      </c>
      <c r="S1273" t="s">
        <v>28507</v>
      </c>
      <c r="T1273" t="s">
        <v>28508</v>
      </c>
      <c r="U1273" t="s">
        <v>28509</v>
      </c>
      <c r="V1273" t="s">
        <v>28510</v>
      </c>
      <c r="W1273" t="s">
        <v>28511</v>
      </c>
      <c r="X1273" t="s">
        <v>28512</v>
      </c>
      <c r="Y1273" t="s">
        <v>28513</v>
      </c>
    </row>
    <row r="1274" spans="1:25" x14ac:dyDescent="0.3">
      <c r="A1274">
        <v>63650</v>
      </c>
      <c r="B1274" t="s">
        <v>28514</v>
      </c>
      <c r="C1274" t="s">
        <v>28515</v>
      </c>
      <c r="D1274" t="s">
        <v>28516</v>
      </c>
      <c r="E1274" t="s">
        <v>28517</v>
      </c>
      <c r="F1274" t="s">
        <v>28518</v>
      </c>
      <c r="G1274" t="s">
        <v>28519</v>
      </c>
      <c r="H1274" t="s">
        <v>28520</v>
      </c>
      <c r="I1274" t="s">
        <v>28521</v>
      </c>
      <c r="J1274" t="s">
        <v>28522</v>
      </c>
      <c r="K1274" t="s">
        <v>28523</v>
      </c>
      <c r="L1274" t="s">
        <v>28524</v>
      </c>
      <c r="M1274" t="s">
        <v>28525</v>
      </c>
      <c r="N1274" t="s">
        <v>28526</v>
      </c>
      <c r="O1274" t="s">
        <v>28527</v>
      </c>
      <c r="P1274" t="s">
        <v>28528</v>
      </c>
      <c r="Q1274" t="s">
        <v>28529</v>
      </c>
      <c r="R1274" t="s">
        <v>28530</v>
      </c>
      <c r="S1274" t="s">
        <v>28531</v>
      </c>
      <c r="T1274" t="s">
        <v>28532</v>
      </c>
      <c r="U1274" t="s">
        <v>28533</v>
      </c>
      <c r="V1274" t="s">
        <v>28534</v>
      </c>
      <c r="W1274" t="s">
        <v>28535</v>
      </c>
      <c r="X1274" t="s">
        <v>28536</v>
      </c>
      <c r="Y1274" t="s">
        <v>28537</v>
      </c>
    </row>
    <row r="1275" spans="1:25" x14ac:dyDescent="0.3">
      <c r="A1275">
        <v>63700</v>
      </c>
      <c r="B1275" t="s">
        <v>28538</v>
      </c>
      <c r="C1275" t="s">
        <v>28539</v>
      </c>
      <c r="D1275" t="s">
        <v>28540</v>
      </c>
      <c r="E1275" t="s">
        <v>28541</v>
      </c>
      <c r="F1275" t="s">
        <v>28542</v>
      </c>
      <c r="G1275" t="s">
        <v>28543</v>
      </c>
      <c r="H1275" t="s">
        <v>28544</v>
      </c>
      <c r="I1275" t="s">
        <v>28545</v>
      </c>
      <c r="J1275" t="s">
        <v>28546</v>
      </c>
      <c r="K1275" t="s">
        <v>28547</v>
      </c>
      <c r="L1275" t="s">
        <v>28548</v>
      </c>
      <c r="M1275" t="s">
        <v>28549</v>
      </c>
      <c r="N1275" t="s">
        <v>28550</v>
      </c>
      <c r="O1275" t="s">
        <v>28551</v>
      </c>
      <c r="P1275" t="s">
        <v>28552</v>
      </c>
      <c r="Q1275" t="s">
        <v>28553</v>
      </c>
      <c r="R1275" t="s">
        <v>28554</v>
      </c>
      <c r="S1275" t="s">
        <v>28555</v>
      </c>
      <c r="T1275" t="s">
        <v>28556</v>
      </c>
      <c r="U1275" t="s">
        <v>28557</v>
      </c>
      <c r="V1275" t="s">
        <v>28558</v>
      </c>
      <c r="W1275" t="s">
        <v>28559</v>
      </c>
      <c r="X1275" t="s">
        <v>28560</v>
      </c>
      <c r="Y1275" t="s">
        <v>28561</v>
      </c>
    </row>
    <row r="1276" spans="1:25" x14ac:dyDescent="0.3">
      <c r="A1276">
        <v>63750</v>
      </c>
      <c r="B1276" t="s">
        <v>28562</v>
      </c>
      <c r="C1276" t="s">
        <v>28563</v>
      </c>
      <c r="D1276" t="s">
        <v>28564</v>
      </c>
      <c r="E1276" t="s">
        <v>28565</v>
      </c>
      <c r="F1276" t="s">
        <v>28566</v>
      </c>
      <c r="G1276" t="s">
        <v>28567</v>
      </c>
      <c r="H1276" t="s">
        <v>28568</v>
      </c>
      <c r="I1276" t="s">
        <v>28569</v>
      </c>
      <c r="J1276" t="s">
        <v>28570</v>
      </c>
      <c r="K1276" t="s">
        <v>28571</v>
      </c>
      <c r="L1276" t="s">
        <v>28572</v>
      </c>
      <c r="M1276" t="s">
        <v>28573</v>
      </c>
      <c r="N1276" t="s">
        <v>28574</v>
      </c>
      <c r="O1276" t="s">
        <v>28575</v>
      </c>
      <c r="P1276" t="s">
        <v>28576</v>
      </c>
      <c r="Q1276" t="s">
        <v>28577</v>
      </c>
      <c r="R1276" t="s">
        <v>28578</v>
      </c>
      <c r="S1276" t="s">
        <v>28579</v>
      </c>
      <c r="T1276" t="s">
        <v>28580</v>
      </c>
      <c r="U1276" t="s">
        <v>28581</v>
      </c>
      <c r="V1276" t="s">
        <v>28582</v>
      </c>
      <c r="W1276" t="s">
        <v>28583</v>
      </c>
      <c r="X1276" t="s">
        <v>28584</v>
      </c>
      <c r="Y1276" t="s">
        <v>28585</v>
      </c>
    </row>
    <row r="1277" spans="1:25" x14ac:dyDescent="0.3">
      <c r="A1277">
        <v>63800</v>
      </c>
      <c r="B1277" t="s">
        <v>28586</v>
      </c>
      <c r="C1277" t="s">
        <v>28587</v>
      </c>
      <c r="D1277" t="s">
        <v>28588</v>
      </c>
      <c r="E1277" t="s">
        <v>28589</v>
      </c>
      <c r="F1277" t="s">
        <v>28590</v>
      </c>
      <c r="G1277" t="s">
        <v>28591</v>
      </c>
      <c r="H1277" t="s">
        <v>28592</v>
      </c>
      <c r="I1277" t="s">
        <v>28593</v>
      </c>
      <c r="J1277" t="s">
        <v>28594</v>
      </c>
      <c r="K1277" t="s">
        <v>28595</v>
      </c>
      <c r="L1277" t="s">
        <v>28596</v>
      </c>
      <c r="M1277" t="s">
        <v>28597</v>
      </c>
      <c r="N1277" t="s">
        <v>28598</v>
      </c>
      <c r="O1277" t="s">
        <v>28599</v>
      </c>
      <c r="P1277" t="s">
        <v>28600</v>
      </c>
      <c r="Q1277" t="s">
        <v>28601</v>
      </c>
      <c r="R1277" t="s">
        <v>28602</v>
      </c>
      <c r="S1277" t="s">
        <v>28603</v>
      </c>
      <c r="T1277" t="s">
        <v>28604</v>
      </c>
      <c r="U1277" t="s">
        <v>28605</v>
      </c>
      <c r="V1277" t="s">
        <v>28606</v>
      </c>
      <c r="W1277" t="s">
        <v>28607</v>
      </c>
      <c r="X1277" t="s">
        <v>28608</v>
      </c>
      <c r="Y1277" t="s">
        <v>28609</v>
      </c>
    </row>
    <row r="1278" spans="1:25" x14ac:dyDescent="0.3">
      <c r="A1278">
        <v>63850</v>
      </c>
      <c r="B1278" t="s">
        <v>28610</v>
      </c>
      <c r="C1278" t="s">
        <v>28611</v>
      </c>
      <c r="D1278" t="s">
        <v>28612</v>
      </c>
      <c r="E1278" t="s">
        <v>28613</v>
      </c>
      <c r="F1278" t="s">
        <v>28614</v>
      </c>
      <c r="G1278" t="s">
        <v>28615</v>
      </c>
      <c r="H1278" t="s">
        <v>28616</v>
      </c>
      <c r="I1278" t="s">
        <v>28617</v>
      </c>
      <c r="J1278" t="s">
        <v>28618</v>
      </c>
      <c r="K1278" t="s">
        <v>28619</v>
      </c>
      <c r="L1278" t="s">
        <v>28620</v>
      </c>
      <c r="M1278" t="s">
        <v>28621</v>
      </c>
      <c r="N1278" t="s">
        <v>28622</v>
      </c>
      <c r="O1278" t="s">
        <v>28623</v>
      </c>
      <c r="P1278" t="s">
        <v>28624</v>
      </c>
      <c r="Q1278" t="s">
        <v>28625</v>
      </c>
      <c r="R1278" t="s">
        <v>28626</v>
      </c>
      <c r="S1278" t="s">
        <v>28627</v>
      </c>
      <c r="T1278" t="s">
        <v>28628</v>
      </c>
      <c r="U1278" t="s">
        <v>28629</v>
      </c>
      <c r="V1278" t="s">
        <v>28630</v>
      </c>
      <c r="W1278" t="s">
        <v>28631</v>
      </c>
      <c r="X1278" t="s">
        <v>28632</v>
      </c>
      <c r="Y1278" t="s">
        <v>28633</v>
      </c>
    </row>
    <row r="1279" spans="1:25" x14ac:dyDescent="0.3">
      <c r="A1279">
        <v>63900</v>
      </c>
      <c r="B1279" t="s">
        <v>28634</v>
      </c>
      <c r="C1279" t="s">
        <v>28635</v>
      </c>
      <c r="D1279" t="s">
        <v>28636</v>
      </c>
      <c r="E1279" t="s">
        <v>28637</v>
      </c>
      <c r="F1279" t="s">
        <v>28638</v>
      </c>
      <c r="G1279" t="s">
        <v>28639</v>
      </c>
      <c r="H1279" t="s">
        <v>28640</v>
      </c>
      <c r="I1279" t="s">
        <v>28641</v>
      </c>
      <c r="J1279" t="s">
        <v>28642</v>
      </c>
      <c r="K1279" t="s">
        <v>28643</v>
      </c>
      <c r="L1279" t="s">
        <v>28644</v>
      </c>
      <c r="M1279" t="s">
        <v>28645</v>
      </c>
      <c r="N1279" t="s">
        <v>28646</v>
      </c>
      <c r="O1279" t="s">
        <v>28647</v>
      </c>
      <c r="P1279" t="s">
        <v>28648</v>
      </c>
      <c r="Q1279" t="s">
        <v>28649</v>
      </c>
      <c r="R1279" t="s">
        <v>28650</v>
      </c>
      <c r="S1279" t="s">
        <v>28651</v>
      </c>
      <c r="T1279" t="s">
        <v>28652</v>
      </c>
      <c r="U1279" t="s">
        <v>28653</v>
      </c>
      <c r="V1279" t="s">
        <v>28654</v>
      </c>
      <c r="W1279" t="s">
        <v>28655</v>
      </c>
      <c r="X1279" t="s">
        <v>28656</v>
      </c>
      <c r="Y1279" t="s">
        <v>28657</v>
      </c>
    </row>
    <row r="1280" spans="1:25" x14ac:dyDescent="0.3">
      <c r="A1280">
        <v>63950</v>
      </c>
      <c r="B1280" t="s">
        <v>28658</v>
      </c>
      <c r="C1280" t="s">
        <v>28659</v>
      </c>
      <c r="D1280" t="s">
        <v>28660</v>
      </c>
      <c r="E1280" t="s">
        <v>28661</v>
      </c>
      <c r="F1280" t="s">
        <v>28662</v>
      </c>
      <c r="G1280" t="s">
        <v>28663</v>
      </c>
      <c r="H1280" t="s">
        <v>28664</v>
      </c>
      <c r="I1280" t="s">
        <v>28665</v>
      </c>
      <c r="J1280" t="s">
        <v>28666</v>
      </c>
      <c r="K1280" t="s">
        <v>28667</v>
      </c>
      <c r="L1280" t="s">
        <v>28668</v>
      </c>
      <c r="M1280" t="s">
        <v>28669</v>
      </c>
      <c r="N1280" t="s">
        <v>28670</v>
      </c>
      <c r="O1280" t="s">
        <v>28671</v>
      </c>
      <c r="P1280" t="s">
        <v>28672</v>
      </c>
      <c r="Q1280" t="s">
        <v>28673</v>
      </c>
      <c r="R1280" t="s">
        <v>28674</v>
      </c>
      <c r="S1280" t="s">
        <v>28675</v>
      </c>
      <c r="T1280" t="s">
        <v>28676</v>
      </c>
      <c r="U1280" t="s">
        <v>28677</v>
      </c>
      <c r="V1280" t="s">
        <v>28678</v>
      </c>
      <c r="W1280" t="s">
        <v>28679</v>
      </c>
      <c r="X1280" t="s">
        <v>28680</v>
      </c>
      <c r="Y1280" t="s">
        <v>28681</v>
      </c>
    </row>
    <row r="1281" spans="1:25" x14ac:dyDescent="0.3">
      <c r="A1281">
        <v>64000</v>
      </c>
      <c r="B1281" t="s">
        <v>28682</v>
      </c>
      <c r="C1281" t="s">
        <v>28683</v>
      </c>
      <c r="D1281" t="s">
        <v>28684</v>
      </c>
      <c r="E1281" t="s">
        <v>28685</v>
      </c>
      <c r="F1281" t="s">
        <v>28686</v>
      </c>
      <c r="G1281" t="s">
        <v>28687</v>
      </c>
      <c r="H1281" t="s">
        <v>28688</v>
      </c>
      <c r="I1281" t="s">
        <v>28689</v>
      </c>
      <c r="J1281" t="s">
        <v>28690</v>
      </c>
      <c r="K1281" t="s">
        <v>28691</v>
      </c>
      <c r="L1281" t="s">
        <v>28692</v>
      </c>
      <c r="M1281" t="s">
        <v>28693</v>
      </c>
      <c r="N1281" t="s">
        <v>28694</v>
      </c>
      <c r="O1281" t="s">
        <v>28695</v>
      </c>
      <c r="P1281" t="s">
        <v>28696</v>
      </c>
      <c r="Q1281" t="s">
        <v>28697</v>
      </c>
      <c r="R1281" t="s">
        <v>28698</v>
      </c>
      <c r="S1281" t="s">
        <v>28699</v>
      </c>
      <c r="T1281" t="s">
        <v>28700</v>
      </c>
      <c r="U1281" t="s">
        <v>28701</v>
      </c>
      <c r="V1281" t="s">
        <v>28702</v>
      </c>
      <c r="W1281" t="s">
        <v>28703</v>
      </c>
      <c r="X1281" t="s">
        <v>28704</v>
      </c>
      <c r="Y1281" t="s">
        <v>28705</v>
      </c>
    </row>
    <row r="1282" spans="1:25" x14ac:dyDescent="0.3">
      <c r="A1282">
        <v>64050</v>
      </c>
      <c r="B1282" t="s">
        <v>28706</v>
      </c>
      <c r="C1282" t="s">
        <v>28707</v>
      </c>
      <c r="D1282" t="s">
        <v>28708</v>
      </c>
      <c r="E1282" t="s">
        <v>28709</v>
      </c>
      <c r="F1282" t="s">
        <v>28710</v>
      </c>
      <c r="G1282" t="s">
        <v>28711</v>
      </c>
      <c r="H1282" t="s">
        <v>28712</v>
      </c>
      <c r="I1282" t="s">
        <v>28713</v>
      </c>
      <c r="J1282" t="s">
        <v>28714</v>
      </c>
      <c r="K1282" t="s">
        <v>28715</v>
      </c>
      <c r="L1282" t="s">
        <v>28716</v>
      </c>
      <c r="M1282" t="s">
        <v>28717</v>
      </c>
      <c r="N1282" t="s">
        <v>28718</v>
      </c>
      <c r="O1282" t="s">
        <v>28719</v>
      </c>
      <c r="P1282" t="s">
        <v>28720</v>
      </c>
      <c r="Q1282" t="s">
        <v>28721</v>
      </c>
      <c r="R1282" t="s">
        <v>28722</v>
      </c>
      <c r="S1282" t="s">
        <v>28723</v>
      </c>
      <c r="T1282" t="s">
        <v>28724</v>
      </c>
      <c r="U1282" t="s">
        <v>28725</v>
      </c>
      <c r="V1282" t="s">
        <v>28726</v>
      </c>
      <c r="W1282" t="s">
        <v>28727</v>
      </c>
      <c r="X1282" t="s">
        <v>28728</v>
      </c>
      <c r="Y1282" t="s">
        <v>28729</v>
      </c>
    </row>
    <row r="1283" spans="1:25" x14ac:dyDescent="0.3">
      <c r="A1283">
        <v>64100</v>
      </c>
      <c r="B1283" t="s">
        <v>28730</v>
      </c>
      <c r="C1283" t="s">
        <v>28731</v>
      </c>
      <c r="D1283" t="s">
        <v>28732</v>
      </c>
      <c r="E1283" t="s">
        <v>28733</v>
      </c>
      <c r="F1283" t="s">
        <v>28734</v>
      </c>
      <c r="G1283" t="s">
        <v>28735</v>
      </c>
      <c r="H1283" t="s">
        <v>28736</v>
      </c>
      <c r="I1283" t="s">
        <v>28737</v>
      </c>
      <c r="J1283" t="s">
        <v>28738</v>
      </c>
      <c r="K1283" t="s">
        <v>28739</v>
      </c>
      <c r="L1283" t="s">
        <v>28740</v>
      </c>
      <c r="M1283" t="s">
        <v>28741</v>
      </c>
      <c r="N1283" t="s">
        <v>28742</v>
      </c>
      <c r="O1283" t="s">
        <v>28743</v>
      </c>
      <c r="P1283" t="s">
        <v>28744</v>
      </c>
      <c r="Q1283" t="s">
        <v>28745</v>
      </c>
      <c r="R1283" t="s">
        <v>28746</v>
      </c>
      <c r="S1283" t="s">
        <v>28747</v>
      </c>
      <c r="T1283" t="s">
        <v>28748</v>
      </c>
      <c r="U1283" t="s">
        <v>28749</v>
      </c>
      <c r="V1283" t="s">
        <v>28750</v>
      </c>
      <c r="W1283" t="s">
        <v>28751</v>
      </c>
      <c r="X1283" t="s">
        <v>28752</v>
      </c>
      <c r="Y1283" t="s">
        <v>28753</v>
      </c>
    </row>
    <row r="1284" spans="1:25" x14ac:dyDescent="0.3">
      <c r="A1284">
        <v>64150</v>
      </c>
      <c r="B1284" t="s">
        <v>28754</v>
      </c>
      <c r="C1284" t="s">
        <v>28755</v>
      </c>
      <c r="D1284" t="s">
        <v>28756</v>
      </c>
      <c r="E1284" t="s">
        <v>28757</v>
      </c>
      <c r="F1284" t="s">
        <v>28758</v>
      </c>
      <c r="G1284" t="s">
        <v>28759</v>
      </c>
      <c r="H1284" t="s">
        <v>28760</v>
      </c>
      <c r="I1284" t="s">
        <v>28761</v>
      </c>
      <c r="J1284" t="s">
        <v>28762</v>
      </c>
      <c r="K1284" t="s">
        <v>28763</v>
      </c>
      <c r="L1284" t="s">
        <v>28764</v>
      </c>
      <c r="M1284" t="s">
        <v>28765</v>
      </c>
      <c r="N1284" t="s">
        <v>28766</v>
      </c>
      <c r="O1284" t="s">
        <v>28767</v>
      </c>
      <c r="P1284" t="s">
        <v>28768</v>
      </c>
      <c r="Q1284" t="s">
        <v>28769</v>
      </c>
      <c r="R1284" t="s">
        <v>28770</v>
      </c>
      <c r="S1284" t="s">
        <v>28771</v>
      </c>
      <c r="T1284" t="s">
        <v>28772</v>
      </c>
      <c r="U1284" t="s">
        <v>28773</v>
      </c>
      <c r="V1284" t="s">
        <v>28774</v>
      </c>
      <c r="W1284" t="s">
        <v>28775</v>
      </c>
      <c r="X1284" t="s">
        <v>28776</v>
      </c>
      <c r="Y1284" t="s">
        <v>28777</v>
      </c>
    </row>
    <row r="1285" spans="1:25" x14ac:dyDescent="0.3">
      <c r="A1285">
        <v>64200</v>
      </c>
      <c r="B1285" t="s">
        <v>28778</v>
      </c>
      <c r="C1285" t="s">
        <v>28779</v>
      </c>
      <c r="D1285" t="s">
        <v>28780</v>
      </c>
      <c r="E1285" t="s">
        <v>28781</v>
      </c>
      <c r="F1285" t="s">
        <v>28782</v>
      </c>
      <c r="G1285" t="s">
        <v>28783</v>
      </c>
      <c r="H1285" t="s">
        <v>28784</v>
      </c>
      <c r="I1285" t="s">
        <v>28785</v>
      </c>
      <c r="J1285" t="s">
        <v>28786</v>
      </c>
      <c r="K1285" t="s">
        <v>28787</v>
      </c>
      <c r="L1285" t="s">
        <v>28788</v>
      </c>
      <c r="M1285" t="s">
        <v>28789</v>
      </c>
      <c r="N1285" t="s">
        <v>28790</v>
      </c>
      <c r="O1285" t="s">
        <v>28791</v>
      </c>
      <c r="P1285" t="s">
        <v>28792</v>
      </c>
      <c r="Q1285" t="s">
        <v>28793</v>
      </c>
      <c r="R1285" t="s">
        <v>28794</v>
      </c>
      <c r="S1285" t="s">
        <v>28795</v>
      </c>
      <c r="T1285" t="s">
        <v>28796</v>
      </c>
      <c r="U1285" t="s">
        <v>28797</v>
      </c>
      <c r="V1285" t="s">
        <v>28798</v>
      </c>
      <c r="W1285" t="s">
        <v>28799</v>
      </c>
      <c r="X1285" t="s">
        <v>28800</v>
      </c>
      <c r="Y1285" t="s">
        <v>28801</v>
      </c>
    </row>
    <row r="1286" spans="1:25" x14ac:dyDescent="0.3">
      <c r="A1286">
        <v>64250</v>
      </c>
      <c r="B1286" t="s">
        <v>28802</v>
      </c>
      <c r="C1286" t="s">
        <v>28803</v>
      </c>
      <c r="D1286" t="s">
        <v>28804</v>
      </c>
      <c r="E1286" t="s">
        <v>28805</v>
      </c>
      <c r="F1286" t="s">
        <v>28806</v>
      </c>
      <c r="G1286" t="s">
        <v>28807</v>
      </c>
      <c r="H1286" t="s">
        <v>28808</v>
      </c>
      <c r="I1286" t="s">
        <v>28809</v>
      </c>
      <c r="J1286" t="s">
        <v>28810</v>
      </c>
      <c r="K1286" t="s">
        <v>28811</v>
      </c>
      <c r="L1286" t="s">
        <v>28812</v>
      </c>
      <c r="M1286" t="s">
        <v>28813</v>
      </c>
      <c r="N1286" t="s">
        <v>28814</v>
      </c>
      <c r="O1286" t="s">
        <v>28815</v>
      </c>
      <c r="P1286" t="s">
        <v>28816</v>
      </c>
      <c r="Q1286" t="s">
        <v>28817</v>
      </c>
      <c r="R1286" t="s">
        <v>28818</v>
      </c>
      <c r="S1286" t="s">
        <v>28819</v>
      </c>
      <c r="T1286" t="s">
        <v>28820</v>
      </c>
      <c r="U1286" t="s">
        <v>28821</v>
      </c>
      <c r="V1286" t="s">
        <v>28822</v>
      </c>
      <c r="W1286" t="s">
        <v>28823</v>
      </c>
      <c r="X1286" t="s">
        <v>28824</v>
      </c>
      <c r="Y1286" t="s">
        <v>28825</v>
      </c>
    </row>
    <row r="1287" spans="1:25" x14ac:dyDescent="0.3">
      <c r="A1287">
        <v>64300</v>
      </c>
      <c r="B1287" t="s">
        <v>28826</v>
      </c>
      <c r="C1287" t="s">
        <v>28827</v>
      </c>
      <c r="D1287" t="s">
        <v>28828</v>
      </c>
      <c r="E1287" t="s">
        <v>28829</v>
      </c>
      <c r="F1287" t="s">
        <v>28830</v>
      </c>
      <c r="G1287" t="s">
        <v>28831</v>
      </c>
      <c r="H1287" t="s">
        <v>28832</v>
      </c>
      <c r="I1287" t="s">
        <v>28833</v>
      </c>
      <c r="J1287" t="s">
        <v>28834</v>
      </c>
      <c r="K1287" t="s">
        <v>28835</v>
      </c>
      <c r="L1287" t="s">
        <v>28836</v>
      </c>
      <c r="M1287" t="s">
        <v>28837</v>
      </c>
      <c r="N1287" t="s">
        <v>28838</v>
      </c>
      <c r="O1287" t="s">
        <v>28839</v>
      </c>
      <c r="P1287" t="s">
        <v>28840</v>
      </c>
      <c r="Q1287" t="s">
        <v>28841</v>
      </c>
      <c r="R1287" t="s">
        <v>28842</v>
      </c>
      <c r="S1287" t="s">
        <v>28843</v>
      </c>
      <c r="T1287" t="s">
        <v>28844</v>
      </c>
      <c r="U1287" t="s">
        <v>28845</v>
      </c>
      <c r="V1287" t="s">
        <v>28846</v>
      </c>
      <c r="W1287" t="s">
        <v>28847</v>
      </c>
      <c r="X1287" t="s">
        <v>28848</v>
      </c>
      <c r="Y1287" t="s">
        <v>28849</v>
      </c>
    </row>
    <row r="1288" spans="1:25" x14ac:dyDescent="0.3">
      <c r="A1288">
        <v>64350</v>
      </c>
      <c r="B1288" t="s">
        <v>28850</v>
      </c>
      <c r="C1288" t="s">
        <v>28851</v>
      </c>
      <c r="D1288" t="s">
        <v>28852</v>
      </c>
      <c r="E1288" t="s">
        <v>28853</v>
      </c>
      <c r="F1288" t="s">
        <v>28854</v>
      </c>
      <c r="G1288" t="s">
        <v>28855</v>
      </c>
      <c r="H1288" t="s">
        <v>28856</v>
      </c>
      <c r="I1288" t="s">
        <v>28857</v>
      </c>
      <c r="J1288" t="s">
        <v>28858</v>
      </c>
      <c r="K1288" t="s">
        <v>28859</v>
      </c>
      <c r="L1288" t="s">
        <v>28860</v>
      </c>
      <c r="M1288" t="s">
        <v>28861</v>
      </c>
      <c r="N1288" t="s">
        <v>28862</v>
      </c>
      <c r="O1288" t="s">
        <v>28863</v>
      </c>
      <c r="P1288" t="s">
        <v>28864</v>
      </c>
      <c r="Q1288" t="s">
        <v>28865</v>
      </c>
      <c r="R1288" t="s">
        <v>28866</v>
      </c>
      <c r="S1288" t="s">
        <v>28867</v>
      </c>
      <c r="T1288" t="s">
        <v>28868</v>
      </c>
      <c r="U1288" t="s">
        <v>28869</v>
      </c>
      <c r="V1288" t="s">
        <v>28870</v>
      </c>
      <c r="W1288" t="s">
        <v>28871</v>
      </c>
      <c r="X1288" t="s">
        <v>28872</v>
      </c>
      <c r="Y1288" t="s">
        <v>28873</v>
      </c>
    </row>
    <row r="1289" spans="1:25" x14ac:dyDescent="0.3">
      <c r="A1289">
        <v>64400</v>
      </c>
      <c r="B1289" t="s">
        <v>28874</v>
      </c>
      <c r="C1289" t="s">
        <v>28875</v>
      </c>
      <c r="D1289" t="s">
        <v>28876</v>
      </c>
      <c r="E1289" t="s">
        <v>28877</v>
      </c>
      <c r="F1289" t="s">
        <v>28878</v>
      </c>
      <c r="G1289" t="s">
        <v>28879</v>
      </c>
      <c r="H1289" t="s">
        <v>28880</v>
      </c>
      <c r="I1289" t="s">
        <v>28881</v>
      </c>
      <c r="J1289" t="s">
        <v>28882</v>
      </c>
      <c r="K1289" t="s">
        <v>28883</v>
      </c>
      <c r="L1289" t="s">
        <v>28884</v>
      </c>
      <c r="M1289" t="s">
        <v>28885</v>
      </c>
      <c r="N1289" t="s">
        <v>28886</v>
      </c>
      <c r="O1289" t="s">
        <v>28887</v>
      </c>
      <c r="P1289" t="s">
        <v>28888</v>
      </c>
      <c r="Q1289" t="s">
        <v>28889</v>
      </c>
      <c r="R1289" t="s">
        <v>28890</v>
      </c>
      <c r="S1289" t="s">
        <v>28891</v>
      </c>
      <c r="T1289" t="s">
        <v>28892</v>
      </c>
      <c r="U1289" t="s">
        <v>28893</v>
      </c>
      <c r="V1289" t="s">
        <v>28894</v>
      </c>
      <c r="W1289" t="s">
        <v>28895</v>
      </c>
      <c r="X1289" t="s">
        <v>28896</v>
      </c>
      <c r="Y1289" t="s">
        <v>28897</v>
      </c>
    </row>
    <row r="1290" spans="1:25" x14ac:dyDescent="0.3">
      <c r="A1290">
        <v>64450</v>
      </c>
      <c r="B1290" t="s">
        <v>28898</v>
      </c>
      <c r="C1290" t="s">
        <v>28899</v>
      </c>
      <c r="D1290" t="s">
        <v>28900</v>
      </c>
      <c r="E1290" t="s">
        <v>28901</v>
      </c>
      <c r="F1290" t="s">
        <v>28902</v>
      </c>
      <c r="G1290" t="s">
        <v>28903</v>
      </c>
      <c r="H1290" t="s">
        <v>28904</v>
      </c>
      <c r="I1290" t="s">
        <v>28905</v>
      </c>
      <c r="J1290" t="s">
        <v>28906</v>
      </c>
      <c r="K1290" t="s">
        <v>28907</v>
      </c>
      <c r="L1290" t="s">
        <v>28908</v>
      </c>
      <c r="M1290" t="s">
        <v>28909</v>
      </c>
      <c r="N1290" t="s">
        <v>28910</v>
      </c>
      <c r="O1290" t="s">
        <v>28911</v>
      </c>
      <c r="P1290" t="s">
        <v>28912</v>
      </c>
      <c r="Q1290" t="s">
        <v>28913</v>
      </c>
      <c r="R1290" t="s">
        <v>28914</v>
      </c>
      <c r="S1290" t="s">
        <v>28915</v>
      </c>
      <c r="T1290" t="s">
        <v>28916</v>
      </c>
      <c r="U1290" t="s">
        <v>28917</v>
      </c>
      <c r="V1290" t="s">
        <v>28918</v>
      </c>
      <c r="W1290" t="s">
        <v>28919</v>
      </c>
      <c r="X1290" t="s">
        <v>28920</v>
      </c>
      <c r="Y1290" t="s">
        <v>28921</v>
      </c>
    </row>
    <row r="1291" spans="1:25" x14ac:dyDescent="0.3">
      <c r="A1291">
        <v>64500</v>
      </c>
      <c r="B1291" t="s">
        <v>28922</v>
      </c>
      <c r="C1291" t="s">
        <v>28923</v>
      </c>
      <c r="D1291" t="s">
        <v>28924</v>
      </c>
      <c r="E1291" t="s">
        <v>28925</v>
      </c>
      <c r="F1291" t="s">
        <v>28926</v>
      </c>
      <c r="G1291" t="s">
        <v>28927</v>
      </c>
      <c r="H1291" t="s">
        <v>28928</v>
      </c>
      <c r="I1291" t="s">
        <v>28929</v>
      </c>
      <c r="J1291" t="s">
        <v>28930</v>
      </c>
      <c r="K1291" t="s">
        <v>28931</v>
      </c>
      <c r="L1291" t="s">
        <v>28932</v>
      </c>
      <c r="M1291" t="s">
        <v>28933</v>
      </c>
      <c r="N1291" t="s">
        <v>28934</v>
      </c>
      <c r="O1291" t="s">
        <v>28935</v>
      </c>
      <c r="P1291" t="s">
        <v>28936</v>
      </c>
      <c r="Q1291" t="s">
        <v>28937</v>
      </c>
      <c r="R1291" t="s">
        <v>28938</v>
      </c>
      <c r="S1291" t="s">
        <v>28939</v>
      </c>
      <c r="T1291" t="s">
        <v>28940</v>
      </c>
      <c r="U1291" t="s">
        <v>28941</v>
      </c>
      <c r="V1291" t="s">
        <v>28942</v>
      </c>
      <c r="W1291" t="s">
        <v>28943</v>
      </c>
      <c r="X1291" t="s">
        <v>28944</v>
      </c>
      <c r="Y1291" t="s">
        <v>28945</v>
      </c>
    </row>
    <row r="1292" spans="1:25" x14ac:dyDescent="0.3">
      <c r="A1292">
        <v>64550</v>
      </c>
      <c r="B1292" t="s">
        <v>28946</v>
      </c>
      <c r="C1292" t="s">
        <v>28947</v>
      </c>
      <c r="D1292" t="s">
        <v>28948</v>
      </c>
      <c r="E1292" t="s">
        <v>28949</v>
      </c>
      <c r="F1292" t="s">
        <v>28950</v>
      </c>
      <c r="G1292" t="s">
        <v>28951</v>
      </c>
      <c r="H1292" t="s">
        <v>28952</v>
      </c>
      <c r="I1292" t="s">
        <v>28953</v>
      </c>
      <c r="J1292" t="s">
        <v>28954</v>
      </c>
      <c r="K1292" t="s">
        <v>28955</v>
      </c>
      <c r="L1292" t="s">
        <v>28956</v>
      </c>
      <c r="M1292" t="s">
        <v>28957</v>
      </c>
      <c r="N1292" t="s">
        <v>28958</v>
      </c>
      <c r="O1292" t="s">
        <v>28959</v>
      </c>
      <c r="P1292" t="s">
        <v>28960</v>
      </c>
      <c r="Q1292" t="s">
        <v>28961</v>
      </c>
      <c r="R1292" t="s">
        <v>28962</v>
      </c>
      <c r="S1292" t="s">
        <v>28963</v>
      </c>
      <c r="T1292" t="s">
        <v>28964</v>
      </c>
      <c r="U1292" t="s">
        <v>28965</v>
      </c>
      <c r="V1292" t="s">
        <v>28966</v>
      </c>
      <c r="W1292" t="s">
        <v>28967</v>
      </c>
      <c r="X1292" t="s">
        <v>28968</v>
      </c>
      <c r="Y1292" t="s">
        <v>28969</v>
      </c>
    </row>
    <row r="1293" spans="1:25" x14ac:dyDescent="0.3">
      <c r="A1293">
        <v>64600</v>
      </c>
      <c r="B1293" t="s">
        <v>28970</v>
      </c>
      <c r="C1293" t="s">
        <v>28971</v>
      </c>
      <c r="D1293" t="s">
        <v>28972</v>
      </c>
      <c r="E1293" t="s">
        <v>28973</v>
      </c>
      <c r="F1293" t="s">
        <v>28974</v>
      </c>
      <c r="G1293" t="s">
        <v>28975</v>
      </c>
      <c r="H1293" t="s">
        <v>28976</v>
      </c>
      <c r="I1293" t="s">
        <v>28977</v>
      </c>
      <c r="J1293" t="s">
        <v>28978</v>
      </c>
      <c r="K1293" t="s">
        <v>28979</v>
      </c>
      <c r="L1293" t="s">
        <v>28980</v>
      </c>
      <c r="M1293" t="s">
        <v>28981</v>
      </c>
      <c r="N1293" t="s">
        <v>28982</v>
      </c>
      <c r="O1293" t="s">
        <v>28983</v>
      </c>
      <c r="P1293" t="s">
        <v>28984</v>
      </c>
      <c r="Q1293" t="s">
        <v>28985</v>
      </c>
      <c r="R1293" t="s">
        <v>28986</v>
      </c>
      <c r="S1293" t="s">
        <v>28987</v>
      </c>
      <c r="T1293" t="s">
        <v>28988</v>
      </c>
      <c r="U1293" t="s">
        <v>28989</v>
      </c>
      <c r="V1293" t="s">
        <v>28990</v>
      </c>
      <c r="W1293" t="s">
        <v>28991</v>
      </c>
      <c r="X1293" t="s">
        <v>28992</v>
      </c>
      <c r="Y1293" t="s">
        <v>28993</v>
      </c>
    </row>
    <row r="1294" spans="1:25" x14ac:dyDescent="0.3">
      <c r="A1294">
        <v>64650</v>
      </c>
      <c r="B1294" t="s">
        <v>28994</v>
      </c>
      <c r="C1294" t="s">
        <v>28995</v>
      </c>
      <c r="D1294" t="s">
        <v>28996</v>
      </c>
      <c r="E1294" t="s">
        <v>28997</v>
      </c>
      <c r="F1294" t="s">
        <v>28998</v>
      </c>
      <c r="G1294" t="s">
        <v>28999</v>
      </c>
      <c r="H1294" t="s">
        <v>29000</v>
      </c>
      <c r="I1294" t="s">
        <v>29001</v>
      </c>
      <c r="J1294" t="s">
        <v>29002</v>
      </c>
      <c r="K1294" t="s">
        <v>29003</v>
      </c>
      <c r="L1294" t="s">
        <v>29004</v>
      </c>
      <c r="M1294" t="s">
        <v>29005</v>
      </c>
      <c r="N1294" t="s">
        <v>29006</v>
      </c>
      <c r="O1294" t="s">
        <v>29007</v>
      </c>
      <c r="P1294" t="s">
        <v>29008</v>
      </c>
      <c r="Q1294" t="s">
        <v>29009</v>
      </c>
      <c r="R1294" t="s">
        <v>29010</v>
      </c>
      <c r="S1294" t="s">
        <v>29011</v>
      </c>
      <c r="T1294" t="s">
        <v>29012</v>
      </c>
      <c r="U1294" t="s">
        <v>29013</v>
      </c>
      <c r="V1294" t="s">
        <v>29014</v>
      </c>
      <c r="W1294" t="s">
        <v>29015</v>
      </c>
      <c r="X1294" t="s">
        <v>29016</v>
      </c>
      <c r="Y1294" t="s">
        <v>29017</v>
      </c>
    </row>
    <row r="1295" spans="1:25" x14ac:dyDescent="0.3">
      <c r="A1295">
        <v>64700</v>
      </c>
      <c r="B1295" t="s">
        <v>29018</v>
      </c>
      <c r="C1295" t="s">
        <v>29019</v>
      </c>
      <c r="D1295" t="s">
        <v>29020</v>
      </c>
      <c r="E1295" t="s">
        <v>29021</v>
      </c>
      <c r="F1295" t="s">
        <v>29022</v>
      </c>
      <c r="G1295" t="s">
        <v>29023</v>
      </c>
      <c r="H1295" t="s">
        <v>29024</v>
      </c>
      <c r="I1295" t="s">
        <v>29025</v>
      </c>
      <c r="J1295" t="s">
        <v>29026</v>
      </c>
      <c r="K1295" t="s">
        <v>29027</v>
      </c>
      <c r="L1295" t="s">
        <v>29028</v>
      </c>
      <c r="M1295" t="s">
        <v>29029</v>
      </c>
      <c r="N1295" t="s">
        <v>29030</v>
      </c>
      <c r="O1295" t="s">
        <v>29031</v>
      </c>
      <c r="P1295" t="s">
        <v>29032</v>
      </c>
      <c r="Q1295" t="s">
        <v>29033</v>
      </c>
      <c r="R1295" t="s">
        <v>29034</v>
      </c>
      <c r="S1295" t="s">
        <v>29035</v>
      </c>
      <c r="T1295" t="s">
        <v>29036</v>
      </c>
      <c r="U1295" t="s">
        <v>29037</v>
      </c>
      <c r="V1295" t="s">
        <v>29038</v>
      </c>
      <c r="W1295" t="s">
        <v>29039</v>
      </c>
      <c r="X1295" t="s">
        <v>29040</v>
      </c>
      <c r="Y1295" t="s">
        <v>29041</v>
      </c>
    </row>
    <row r="1296" spans="1:25" x14ac:dyDescent="0.3">
      <c r="A1296">
        <v>64750</v>
      </c>
      <c r="B1296" t="s">
        <v>29042</v>
      </c>
      <c r="C1296" t="s">
        <v>29043</v>
      </c>
      <c r="D1296" t="s">
        <v>29044</v>
      </c>
      <c r="E1296" t="s">
        <v>29045</v>
      </c>
      <c r="F1296" t="s">
        <v>29046</v>
      </c>
      <c r="G1296" t="s">
        <v>29047</v>
      </c>
      <c r="H1296" t="s">
        <v>29048</v>
      </c>
      <c r="I1296" t="s">
        <v>29049</v>
      </c>
      <c r="J1296" t="s">
        <v>29050</v>
      </c>
      <c r="K1296" t="s">
        <v>29051</v>
      </c>
      <c r="L1296" t="s">
        <v>29052</v>
      </c>
      <c r="M1296" t="s">
        <v>29053</v>
      </c>
      <c r="N1296" t="s">
        <v>29054</v>
      </c>
      <c r="O1296" t="s">
        <v>29055</v>
      </c>
      <c r="P1296" t="s">
        <v>29056</v>
      </c>
      <c r="Q1296" t="s">
        <v>29057</v>
      </c>
      <c r="R1296" t="s">
        <v>29058</v>
      </c>
      <c r="S1296" t="s">
        <v>29059</v>
      </c>
      <c r="T1296" t="s">
        <v>29060</v>
      </c>
      <c r="U1296" t="s">
        <v>29061</v>
      </c>
      <c r="V1296" t="s">
        <v>29062</v>
      </c>
      <c r="W1296" t="s">
        <v>29063</v>
      </c>
      <c r="X1296" t="s">
        <v>29064</v>
      </c>
      <c r="Y1296" t="s">
        <v>29065</v>
      </c>
    </row>
    <row r="1297" spans="1:25" x14ac:dyDescent="0.3">
      <c r="A1297">
        <v>64800</v>
      </c>
      <c r="B1297" t="s">
        <v>29066</v>
      </c>
      <c r="C1297" t="s">
        <v>29067</v>
      </c>
      <c r="D1297" t="s">
        <v>29068</v>
      </c>
      <c r="E1297" t="s">
        <v>29069</v>
      </c>
      <c r="F1297" t="s">
        <v>29070</v>
      </c>
      <c r="G1297" t="s">
        <v>29071</v>
      </c>
      <c r="H1297" t="s">
        <v>29072</v>
      </c>
      <c r="I1297" t="s">
        <v>29073</v>
      </c>
      <c r="J1297" t="s">
        <v>29074</v>
      </c>
      <c r="K1297" t="s">
        <v>29075</v>
      </c>
      <c r="L1297" t="s">
        <v>29076</v>
      </c>
      <c r="M1297" t="s">
        <v>29077</v>
      </c>
      <c r="N1297" t="s">
        <v>29078</v>
      </c>
      <c r="O1297" t="s">
        <v>29079</v>
      </c>
      <c r="P1297" t="s">
        <v>29080</v>
      </c>
      <c r="Q1297" t="s">
        <v>29081</v>
      </c>
      <c r="R1297" t="s">
        <v>29082</v>
      </c>
      <c r="S1297" t="s">
        <v>29083</v>
      </c>
      <c r="T1297" t="s">
        <v>29084</v>
      </c>
      <c r="U1297" t="s">
        <v>29085</v>
      </c>
      <c r="V1297" t="s">
        <v>29086</v>
      </c>
      <c r="W1297" t="s">
        <v>29087</v>
      </c>
      <c r="X1297" t="s">
        <v>29088</v>
      </c>
      <c r="Y1297" t="s">
        <v>29089</v>
      </c>
    </row>
    <row r="1298" spans="1:25" x14ac:dyDescent="0.3">
      <c r="A1298">
        <v>64850</v>
      </c>
      <c r="B1298" t="s">
        <v>29090</v>
      </c>
      <c r="C1298" t="s">
        <v>29091</v>
      </c>
      <c r="D1298" t="s">
        <v>29092</v>
      </c>
      <c r="E1298" t="s">
        <v>29093</v>
      </c>
      <c r="F1298" t="s">
        <v>29094</v>
      </c>
      <c r="G1298" t="s">
        <v>29095</v>
      </c>
      <c r="H1298" t="s">
        <v>29096</v>
      </c>
      <c r="I1298" t="s">
        <v>29097</v>
      </c>
      <c r="J1298" t="s">
        <v>29098</v>
      </c>
      <c r="K1298" t="s">
        <v>29099</v>
      </c>
      <c r="L1298" t="s">
        <v>29100</v>
      </c>
      <c r="M1298" t="s">
        <v>29101</v>
      </c>
      <c r="N1298" t="s">
        <v>29102</v>
      </c>
      <c r="O1298" t="s">
        <v>29103</v>
      </c>
      <c r="P1298" t="s">
        <v>29104</v>
      </c>
      <c r="Q1298" t="s">
        <v>29105</v>
      </c>
      <c r="R1298" t="s">
        <v>29106</v>
      </c>
      <c r="S1298" t="s">
        <v>29107</v>
      </c>
      <c r="T1298" t="s">
        <v>29108</v>
      </c>
      <c r="U1298" t="s">
        <v>29109</v>
      </c>
      <c r="V1298" t="s">
        <v>29110</v>
      </c>
      <c r="W1298" t="s">
        <v>29111</v>
      </c>
      <c r="X1298" t="s">
        <v>29112</v>
      </c>
      <c r="Y1298" t="s">
        <v>29113</v>
      </c>
    </row>
    <row r="1299" spans="1:25" x14ac:dyDescent="0.3">
      <c r="A1299">
        <v>64900</v>
      </c>
      <c r="B1299" t="s">
        <v>29114</v>
      </c>
      <c r="C1299" t="s">
        <v>29115</v>
      </c>
      <c r="D1299" t="s">
        <v>29116</v>
      </c>
      <c r="E1299" t="s">
        <v>29117</v>
      </c>
      <c r="F1299" t="s">
        <v>29118</v>
      </c>
      <c r="G1299" t="s">
        <v>29119</v>
      </c>
      <c r="H1299" t="s">
        <v>29120</v>
      </c>
      <c r="I1299" t="s">
        <v>29121</v>
      </c>
      <c r="J1299" t="s">
        <v>29122</v>
      </c>
      <c r="K1299" t="s">
        <v>29123</v>
      </c>
      <c r="L1299" t="s">
        <v>29124</v>
      </c>
      <c r="M1299" t="s">
        <v>29125</v>
      </c>
      <c r="N1299" t="s">
        <v>29126</v>
      </c>
      <c r="O1299" t="s">
        <v>29127</v>
      </c>
      <c r="P1299" t="s">
        <v>29128</v>
      </c>
      <c r="Q1299" t="s">
        <v>29129</v>
      </c>
      <c r="R1299" t="s">
        <v>29130</v>
      </c>
      <c r="S1299" t="s">
        <v>29131</v>
      </c>
      <c r="T1299" t="s">
        <v>29132</v>
      </c>
      <c r="U1299" t="s">
        <v>29133</v>
      </c>
      <c r="V1299" t="s">
        <v>29134</v>
      </c>
      <c r="W1299" t="s">
        <v>29135</v>
      </c>
      <c r="X1299" t="s">
        <v>29136</v>
      </c>
      <c r="Y1299" t="s">
        <v>29137</v>
      </c>
    </row>
    <row r="1300" spans="1:25" x14ac:dyDescent="0.3">
      <c r="A1300">
        <v>64950</v>
      </c>
      <c r="B1300" t="s">
        <v>29138</v>
      </c>
      <c r="C1300" t="s">
        <v>29139</v>
      </c>
      <c r="D1300" t="s">
        <v>29140</v>
      </c>
      <c r="E1300" t="s">
        <v>29141</v>
      </c>
      <c r="F1300" t="s">
        <v>29142</v>
      </c>
      <c r="G1300" t="s">
        <v>29143</v>
      </c>
      <c r="H1300" t="s">
        <v>29144</v>
      </c>
      <c r="I1300" t="s">
        <v>29145</v>
      </c>
      <c r="J1300" t="s">
        <v>29146</v>
      </c>
      <c r="K1300" t="s">
        <v>29147</v>
      </c>
      <c r="L1300" t="s">
        <v>29148</v>
      </c>
      <c r="M1300" t="s">
        <v>29149</v>
      </c>
      <c r="N1300" t="s">
        <v>29150</v>
      </c>
      <c r="O1300" t="s">
        <v>29151</v>
      </c>
      <c r="P1300" t="s">
        <v>29152</v>
      </c>
      <c r="Q1300" t="s">
        <v>29153</v>
      </c>
      <c r="R1300" t="s">
        <v>29154</v>
      </c>
      <c r="S1300" t="s">
        <v>29155</v>
      </c>
      <c r="T1300" t="s">
        <v>29156</v>
      </c>
      <c r="U1300" t="s">
        <v>29157</v>
      </c>
      <c r="V1300" t="s">
        <v>29158</v>
      </c>
      <c r="W1300" t="s">
        <v>29159</v>
      </c>
      <c r="X1300" t="s">
        <v>29160</v>
      </c>
      <c r="Y1300" t="s">
        <v>29161</v>
      </c>
    </row>
    <row r="1301" spans="1:25" x14ac:dyDescent="0.3">
      <c r="A1301">
        <v>65000</v>
      </c>
      <c r="B1301" t="s">
        <v>29162</v>
      </c>
      <c r="C1301" t="s">
        <v>29163</v>
      </c>
      <c r="D1301" t="s">
        <v>29164</v>
      </c>
      <c r="E1301" t="s">
        <v>29165</v>
      </c>
      <c r="F1301" t="s">
        <v>29166</v>
      </c>
      <c r="G1301" t="s">
        <v>29167</v>
      </c>
      <c r="H1301" t="s">
        <v>29168</v>
      </c>
      <c r="I1301" t="s">
        <v>29169</v>
      </c>
      <c r="J1301" t="s">
        <v>29170</v>
      </c>
      <c r="K1301" t="s">
        <v>29171</v>
      </c>
      <c r="L1301" t="s">
        <v>29172</v>
      </c>
      <c r="M1301" t="s">
        <v>29173</v>
      </c>
      <c r="N1301" t="s">
        <v>29174</v>
      </c>
      <c r="O1301" t="s">
        <v>29175</v>
      </c>
      <c r="P1301" t="s">
        <v>29176</v>
      </c>
      <c r="Q1301" t="s">
        <v>29177</v>
      </c>
      <c r="R1301" t="s">
        <v>29178</v>
      </c>
      <c r="S1301" t="s">
        <v>29179</v>
      </c>
      <c r="T1301" t="s">
        <v>29180</v>
      </c>
      <c r="U1301" t="s">
        <v>29181</v>
      </c>
      <c r="V1301" t="s">
        <v>29182</v>
      </c>
      <c r="W1301" t="s">
        <v>29183</v>
      </c>
      <c r="X1301" t="s">
        <v>29184</v>
      </c>
      <c r="Y1301" t="s">
        <v>29185</v>
      </c>
    </row>
    <row r="1302" spans="1:25" x14ac:dyDescent="0.3">
      <c r="A1302">
        <v>65050</v>
      </c>
      <c r="B1302" t="s">
        <v>29186</v>
      </c>
      <c r="C1302" t="s">
        <v>29187</v>
      </c>
      <c r="D1302" t="s">
        <v>29188</v>
      </c>
      <c r="E1302" t="s">
        <v>29189</v>
      </c>
      <c r="F1302" t="s">
        <v>29190</v>
      </c>
      <c r="G1302" t="s">
        <v>29191</v>
      </c>
      <c r="H1302" t="s">
        <v>29192</v>
      </c>
      <c r="I1302" t="s">
        <v>29193</v>
      </c>
      <c r="J1302" t="s">
        <v>29194</v>
      </c>
      <c r="K1302" t="s">
        <v>29195</v>
      </c>
      <c r="L1302" t="s">
        <v>29196</v>
      </c>
      <c r="M1302" t="s">
        <v>29197</v>
      </c>
      <c r="N1302" t="s">
        <v>29198</v>
      </c>
      <c r="O1302" t="s">
        <v>29199</v>
      </c>
      <c r="P1302" t="s">
        <v>29200</v>
      </c>
      <c r="Q1302" t="s">
        <v>29201</v>
      </c>
      <c r="R1302" t="s">
        <v>29202</v>
      </c>
      <c r="S1302" t="s">
        <v>29203</v>
      </c>
      <c r="T1302" t="s">
        <v>29204</v>
      </c>
      <c r="U1302" t="s">
        <v>29205</v>
      </c>
      <c r="V1302" t="s">
        <v>29206</v>
      </c>
      <c r="W1302" t="s">
        <v>29207</v>
      </c>
      <c r="X1302" t="s">
        <v>29208</v>
      </c>
      <c r="Y1302" t="s">
        <v>29209</v>
      </c>
    </row>
    <row r="1303" spans="1:25" x14ac:dyDescent="0.3">
      <c r="A1303">
        <v>65100</v>
      </c>
      <c r="B1303" t="s">
        <v>29210</v>
      </c>
      <c r="C1303" t="s">
        <v>29211</v>
      </c>
      <c r="D1303" t="s">
        <v>29212</v>
      </c>
      <c r="E1303" t="s">
        <v>29213</v>
      </c>
      <c r="F1303" t="s">
        <v>29214</v>
      </c>
      <c r="G1303" t="s">
        <v>29215</v>
      </c>
      <c r="H1303" t="s">
        <v>29216</v>
      </c>
      <c r="I1303" t="s">
        <v>29217</v>
      </c>
      <c r="J1303" t="s">
        <v>29218</v>
      </c>
      <c r="K1303" t="s">
        <v>29219</v>
      </c>
      <c r="L1303" t="s">
        <v>29220</v>
      </c>
      <c r="M1303" t="s">
        <v>29221</v>
      </c>
      <c r="N1303" t="s">
        <v>29222</v>
      </c>
      <c r="O1303" t="s">
        <v>29223</v>
      </c>
      <c r="P1303" t="s">
        <v>29224</v>
      </c>
      <c r="Q1303" t="s">
        <v>29225</v>
      </c>
      <c r="R1303" t="s">
        <v>29226</v>
      </c>
      <c r="S1303" t="s">
        <v>29227</v>
      </c>
      <c r="T1303" t="s">
        <v>29228</v>
      </c>
      <c r="U1303" t="s">
        <v>29229</v>
      </c>
      <c r="V1303" t="s">
        <v>29230</v>
      </c>
      <c r="W1303" t="s">
        <v>29231</v>
      </c>
      <c r="X1303" t="s">
        <v>29232</v>
      </c>
      <c r="Y1303" t="s">
        <v>29233</v>
      </c>
    </row>
    <row r="1304" spans="1:25" x14ac:dyDescent="0.3">
      <c r="A1304">
        <v>65150</v>
      </c>
      <c r="B1304" t="s">
        <v>29234</v>
      </c>
      <c r="C1304" t="s">
        <v>29235</v>
      </c>
      <c r="D1304" t="s">
        <v>29236</v>
      </c>
      <c r="E1304" t="s">
        <v>29237</v>
      </c>
      <c r="F1304" t="s">
        <v>29238</v>
      </c>
      <c r="G1304" t="s">
        <v>29239</v>
      </c>
      <c r="H1304" t="s">
        <v>29240</v>
      </c>
      <c r="I1304" t="s">
        <v>29241</v>
      </c>
      <c r="J1304" t="s">
        <v>29242</v>
      </c>
      <c r="K1304" t="s">
        <v>29243</v>
      </c>
      <c r="L1304" t="s">
        <v>29244</v>
      </c>
      <c r="M1304" t="s">
        <v>29245</v>
      </c>
      <c r="N1304" t="s">
        <v>29246</v>
      </c>
      <c r="O1304" t="s">
        <v>29247</v>
      </c>
      <c r="P1304" t="s">
        <v>29248</v>
      </c>
      <c r="Q1304" t="s">
        <v>29249</v>
      </c>
      <c r="R1304" t="s">
        <v>29250</v>
      </c>
      <c r="S1304" t="s">
        <v>29251</v>
      </c>
      <c r="T1304" t="s">
        <v>29252</v>
      </c>
      <c r="U1304" t="s">
        <v>29253</v>
      </c>
      <c r="V1304" t="s">
        <v>29254</v>
      </c>
      <c r="W1304" t="s">
        <v>29255</v>
      </c>
      <c r="X1304" t="s">
        <v>29256</v>
      </c>
      <c r="Y1304" t="s">
        <v>29257</v>
      </c>
    </row>
    <row r="1305" spans="1:25" x14ac:dyDescent="0.3">
      <c r="A1305">
        <v>65200</v>
      </c>
      <c r="B1305" t="s">
        <v>29258</v>
      </c>
      <c r="C1305" t="s">
        <v>29259</v>
      </c>
      <c r="D1305" t="s">
        <v>29260</v>
      </c>
      <c r="E1305" t="s">
        <v>29261</v>
      </c>
      <c r="F1305" t="s">
        <v>29262</v>
      </c>
      <c r="G1305" t="s">
        <v>29263</v>
      </c>
      <c r="H1305" t="s">
        <v>29264</v>
      </c>
      <c r="I1305" t="s">
        <v>29265</v>
      </c>
      <c r="J1305" t="s">
        <v>29266</v>
      </c>
      <c r="K1305" t="s">
        <v>29267</v>
      </c>
      <c r="L1305" t="s">
        <v>29268</v>
      </c>
      <c r="M1305" t="s">
        <v>29269</v>
      </c>
      <c r="N1305" t="s">
        <v>29270</v>
      </c>
      <c r="O1305" t="s">
        <v>29271</v>
      </c>
      <c r="P1305" t="s">
        <v>29272</v>
      </c>
      <c r="Q1305" t="s">
        <v>29273</v>
      </c>
      <c r="R1305" t="s">
        <v>29274</v>
      </c>
      <c r="S1305" t="s">
        <v>29275</v>
      </c>
      <c r="T1305" t="s">
        <v>29276</v>
      </c>
      <c r="U1305" t="s">
        <v>29277</v>
      </c>
      <c r="V1305" t="s">
        <v>29278</v>
      </c>
      <c r="W1305" t="s">
        <v>29279</v>
      </c>
      <c r="X1305" t="s">
        <v>29280</v>
      </c>
      <c r="Y1305" t="s">
        <v>29281</v>
      </c>
    </row>
    <row r="1306" spans="1:25" x14ac:dyDescent="0.3">
      <c r="A1306">
        <v>65250</v>
      </c>
      <c r="B1306" t="s">
        <v>29282</v>
      </c>
      <c r="C1306" t="s">
        <v>29283</v>
      </c>
      <c r="D1306" t="s">
        <v>29284</v>
      </c>
      <c r="E1306" t="s">
        <v>29285</v>
      </c>
      <c r="F1306" t="s">
        <v>29286</v>
      </c>
      <c r="G1306" t="s">
        <v>29287</v>
      </c>
      <c r="H1306" t="s">
        <v>29288</v>
      </c>
      <c r="I1306" t="s">
        <v>29289</v>
      </c>
      <c r="J1306" t="s">
        <v>29290</v>
      </c>
      <c r="K1306" t="s">
        <v>29291</v>
      </c>
      <c r="L1306" t="s">
        <v>29292</v>
      </c>
      <c r="M1306" t="s">
        <v>29293</v>
      </c>
      <c r="N1306" t="s">
        <v>29294</v>
      </c>
      <c r="O1306" t="s">
        <v>29295</v>
      </c>
      <c r="P1306" t="s">
        <v>29296</v>
      </c>
      <c r="Q1306" t="s">
        <v>29297</v>
      </c>
      <c r="R1306" t="s">
        <v>29298</v>
      </c>
      <c r="S1306" t="s">
        <v>29299</v>
      </c>
      <c r="T1306" t="s">
        <v>29300</v>
      </c>
      <c r="U1306" t="s">
        <v>29301</v>
      </c>
      <c r="V1306" t="s">
        <v>29302</v>
      </c>
      <c r="W1306" t="s">
        <v>29303</v>
      </c>
      <c r="X1306" t="s">
        <v>29304</v>
      </c>
      <c r="Y1306" t="s">
        <v>29305</v>
      </c>
    </row>
    <row r="1307" spans="1:25" x14ac:dyDescent="0.3">
      <c r="A1307">
        <v>65300</v>
      </c>
      <c r="B1307" t="s">
        <v>29306</v>
      </c>
      <c r="C1307" t="s">
        <v>29307</v>
      </c>
      <c r="D1307" t="s">
        <v>29308</v>
      </c>
      <c r="E1307" t="s">
        <v>29309</v>
      </c>
      <c r="F1307" t="s">
        <v>29310</v>
      </c>
      <c r="G1307" t="s">
        <v>29311</v>
      </c>
      <c r="H1307" t="s">
        <v>29312</v>
      </c>
      <c r="I1307" t="s">
        <v>29313</v>
      </c>
      <c r="J1307" t="s">
        <v>29314</v>
      </c>
      <c r="K1307" t="s">
        <v>29315</v>
      </c>
      <c r="L1307" t="s">
        <v>29316</v>
      </c>
      <c r="M1307" t="s">
        <v>29317</v>
      </c>
      <c r="N1307" t="s">
        <v>29318</v>
      </c>
      <c r="O1307" t="s">
        <v>29319</v>
      </c>
      <c r="P1307" t="s">
        <v>29320</v>
      </c>
      <c r="Q1307" t="s">
        <v>29321</v>
      </c>
      <c r="R1307" t="s">
        <v>29322</v>
      </c>
      <c r="S1307" t="s">
        <v>29323</v>
      </c>
      <c r="T1307" t="s">
        <v>29324</v>
      </c>
      <c r="U1307" t="s">
        <v>29325</v>
      </c>
      <c r="V1307" t="s">
        <v>29326</v>
      </c>
      <c r="W1307" t="s">
        <v>29327</v>
      </c>
      <c r="X1307" t="s">
        <v>29328</v>
      </c>
      <c r="Y1307" t="s">
        <v>29329</v>
      </c>
    </row>
    <row r="1308" spans="1:25" x14ac:dyDescent="0.3">
      <c r="A1308">
        <v>65350</v>
      </c>
      <c r="B1308" t="s">
        <v>29330</v>
      </c>
      <c r="C1308" t="s">
        <v>29331</v>
      </c>
      <c r="D1308" t="s">
        <v>29332</v>
      </c>
      <c r="E1308" t="s">
        <v>29333</v>
      </c>
      <c r="F1308" t="s">
        <v>29334</v>
      </c>
      <c r="G1308" t="s">
        <v>29335</v>
      </c>
      <c r="H1308" t="s">
        <v>29336</v>
      </c>
      <c r="I1308" t="s">
        <v>29337</v>
      </c>
      <c r="J1308" t="s">
        <v>29338</v>
      </c>
      <c r="K1308" t="s">
        <v>29339</v>
      </c>
      <c r="L1308" t="s">
        <v>29340</v>
      </c>
      <c r="M1308" t="s">
        <v>29341</v>
      </c>
      <c r="N1308" t="s">
        <v>29342</v>
      </c>
      <c r="O1308" t="s">
        <v>29343</v>
      </c>
      <c r="P1308" t="s">
        <v>29344</v>
      </c>
      <c r="Q1308" t="s">
        <v>29345</v>
      </c>
      <c r="R1308" t="s">
        <v>29346</v>
      </c>
      <c r="S1308" t="s">
        <v>29347</v>
      </c>
      <c r="T1308" t="s">
        <v>29348</v>
      </c>
      <c r="U1308" t="s">
        <v>29349</v>
      </c>
      <c r="V1308" t="s">
        <v>29350</v>
      </c>
      <c r="W1308" t="s">
        <v>29351</v>
      </c>
      <c r="X1308" t="s">
        <v>29352</v>
      </c>
      <c r="Y1308" t="s">
        <v>29353</v>
      </c>
    </row>
    <row r="1309" spans="1:25" x14ac:dyDescent="0.3">
      <c r="A1309">
        <v>65400</v>
      </c>
      <c r="B1309" t="s">
        <v>29354</v>
      </c>
      <c r="C1309" t="s">
        <v>29355</v>
      </c>
      <c r="D1309" t="s">
        <v>29356</v>
      </c>
      <c r="E1309" t="s">
        <v>29357</v>
      </c>
      <c r="F1309" t="s">
        <v>29358</v>
      </c>
      <c r="G1309" t="s">
        <v>29359</v>
      </c>
      <c r="H1309" t="s">
        <v>29360</v>
      </c>
      <c r="I1309" t="s">
        <v>29361</v>
      </c>
      <c r="J1309" t="s">
        <v>29362</v>
      </c>
      <c r="K1309" t="s">
        <v>29363</v>
      </c>
      <c r="L1309" t="s">
        <v>29364</v>
      </c>
      <c r="M1309" t="s">
        <v>29365</v>
      </c>
      <c r="N1309" t="s">
        <v>29366</v>
      </c>
      <c r="O1309" t="s">
        <v>29367</v>
      </c>
      <c r="P1309" t="s">
        <v>29368</v>
      </c>
      <c r="Q1309" t="s">
        <v>29369</v>
      </c>
      <c r="R1309" t="s">
        <v>29370</v>
      </c>
      <c r="S1309" t="s">
        <v>29371</v>
      </c>
      <c r="T1309" t="s">
        <v>29372</v>
      </c>
      <c r="U1309" t="s">
        <v>29373</v>
      </c>
      <c r="V1309" t="s">
        <v>29374</v>
      </c>
      <c r="W1309" t="s">
        <v>29375</v>
      </c>
      <c r="X1309" t="s">
        <v>29376</v>
      </c>
      <c r="Y1309" t="s">
        <v>29377</v>
      </c>
    </row>
    <row r="1310" spans="1:25" x14ac:dyDescent="0.3">
      <c r="A1310">
        <v>65450</v>
      </c>
      <c r="B1310" t="s">
        <v>29378</v>
      </c>
      <c r="C1310" t="s">
        <v>29379</v>
      </c>
      <c r="D1310" t="s">
        <v>29380</v>
      </c>
      <c r="E1310" t="s">
        <v>29381</v>
      </c>
      <c r="F1310" t="s">
        <v>29382</v>
      </c>
      <c r="G1310" t="s">
        <v>29383</v>
      </c>
      <c r="H1310" t="s">
        <v>29384</v>
      </c>
      <c r="I1310" t="s">
        <v>29385</v>
      </c>
      <c r="J1310" t="s">
        <v>29386</v>
      </c>
      <c r="K1310" t="s">
        <v>29387</v>
      </c>
      <c r="L1310" t="s">
        <v>29388</v>
      </c>
      <c r="M1310" t="s">
        <v>29389</v>
      </c>
      <c r="N1310" t="s">
        <v>29390</v>
      </c>
      <c r="O1310" t="s">
        <v>29391</v>
      </c>
      <c r="P1310" t="s">
        <v>29392</v>
      </c>
      <c r="Q1310" t="s">
        <v>29393</v>
      </c>
      <c r="R1310" t="s">
        <v>29394</v>
      </c>
      <c r="S1310" t="s">
        <v>29395</v>
      </c>
      <c r="T1310" t="s">
        <v>29396</v>
      </c>
      <c r="U1310" t="s">
        <v>29397</v>
      </c>
      <c r="V1310" t="s">
        <v>29398</v>
      </c>
      <c r="W1310" t="s">
        <v>29399</v>
      </c>
      <c r="X1310" t="s">
        <v>29400</v>
      </c>
      <c r="Y1310" t="s">
        <v>29401</v>
      </c>
    </row>
    <row r="1311" spans="1:25" x14ac:dyDescent="0.3">
      <c r="A1311">
        <v>65500</v>
      </c>
      <c r="B1311" t="s">
        <v>29402</v>
      </c>
      <c r="C1311" t="s">
        <v>29403</v>
      </c>
      <c r="D1311" t="s">
        <v>29404</v>
      </c>
      <c r="E1311" t="s">
        <v>29405</v>
      </c>
      <c r="F1311" t="s">
        <v>29406</v>
      </c>
      <c r="G1311" t="s">
        <v>29407</v>
      </c>
      <c r="H1311" t="s">
        <v>29408</v>
      </c>
      <c r="I1311" t="s">
        <v>29409</v>
      </c>
      <c r="J1311" t="s">
        <v>29410</v>
      </c>
      <c r="K1311" t="s">
        <v>29411</v>
      </c>
      <c r="L1311" t="s">
        <v>29412</v>
      </c>
      <c r="M1311" t="s">
        <v>29413</v>
      </c>
      <c r="N1311" t="s">
        <v>29414</v>
      </c>
      <c r="O1311" t="s">
        <v>29415</v>
      </c>
      <c r="P1311" t="s">
        <v>29416</v>
      </c>
      <c r="Q1311" t="s">
        <v>29417</v>
      </c>
      <c r="R1311" t="s">
        <v>29418</v>
      </c>
      <c r="S1311" t="s">
        <v>29419</v>
      </c>
      <c r="T1311" t="s">
        <v>29420</v>
      </c>
      <c r="U1311" t="s">
        <v>29421</v>
      </c>
      <c r="V1311" t="s">
        <v>29422</v>
      </c>
      <c r="W1311" t="s">
        <v>29423</v>
      </c>
      <c r="X1311" t="s">
        <v>29424</v>
      </c>
      <c r="Y1311" t="s">
        <v>29425</v>
      </c>
    </row>
    <row r="1312" spans="1:25" x14ac:dyDescent="0.3">
      <c r="A1312">
        <v>65550</v>
      </c>
      <c r="B1312" t="s">
        <v>29426</v>
      </c>
      <c r="C1312" t="s">
        <v>29427</v>
      </c>
      <c r="D1312" t="s">
        <v>29428</v>
      </c>
      <c r="E1312" t="s">
        <v>29429</v>
      </c>
      <c r="F1312" t="s">
        <v>29430</v>
      </c>
      <c r="G1312" t="s">
        <v>29431</v>
      </c>
      <c r="H1312" t="s">
        <v>29432</v>
      </c>
      <c r="I1312" t="s">
        <v>29433</v>
      </c>
      <c r="J1312" t="s">
        <v>29434</v>
      </c>
      <c r="K1312" t="s">
        <v>29435</v>
      </c>
      <c r="L1312" t="s">
        <v>29436</v>
      </c>
      <c r="M1312" t="s">
        <v>29437</v>
      </c>
      <c r="N1312" t="s">
        <v>29438</v>
      </c>
      <c r="O1312" t="s">
        <v>29439</v>
      </c>
      <c r="P1312" t="s">
        <v>29440</v>
      </c>
      <c r="Q1312" t="s">
        <v>29441</v>
      </c>
      <c r="R1312" t="s">
        <v>29442</v>
      </c>
      <c r="S1312" t="s">
        <v>29443</v>
      </c>
      <c r="T1312" t="s">
        <v>29444</v>
      </c>
      <c r="U1312" t="s">
        <v>29445</v>
      </c>
      <c r="V1312" t="s">
        <v>29446</v>
      </c>
      <c r="W1312" t="s">
        <v>29447</v>
      </c>
      <c r="X1312" t="s">
        <v>29448</v>
      </c>
      <c r="Y1312" t="s">
        <v>29449</v>
      </c>
    </row>
    <row r="1313" spans="1:25" x14ac:dyDescent="0.3">
      <c r="A1313">
        <v>65600</v>
      </c>
      <c r="B1313" t="s">
        <v>29450</v>
      </c>
      <c r="C1313" t="s">
        <v>29451</v>
      </c>
      <c r="D1313" t="s">
        <v>29452</v>
      </c>
      <c r="E1313" t="s">
        <v>29453</v>
      </c>
      <c r="F1313" t="s">
        <v>29454</v>
      </c>
      <c r="G1313" t="s">
        <v>29455</v>
      </c>
      <c r="H1313" t="s">
        <v>29456</v>
      </c>
      <c r="I1313" t="s">
        <v>29457</v>
      </c>
      <c r="J1313" t="s">
        <v>29458</v>
      </c>
      <c r="K1313" t="s">
        <v>29459</v>
      </c>
      <c r="L1313" t="s">
        <v>29460</v>
      </c>
      <c r="M1313" t="s">
        <v>29461</v>
      </c>
      <c r="N1313" t="s">
        <v>29462</v>
      </c>
      <c r="O1313" t="s">
        <v>29463</v>
      </c>
      <c r="P1313" t="s">
        <v>29464</v>
      </c>
      <c r="Q1313" t="s">
        <v>29465</v>
      </c>
      <c r="R1313" t="s">
        <v>29466</v>
      </c>
      <c r="S1313" t="s">
        <v>29467</v>
      </c>
      <c r="T1313" t="s">
        <v>29468</v>
      </c>
      <c r="U1313" t="s">
        <v>29469</v>
      </c>
      <c r="V1313" t="s">
        <v>29470</v>
      </c>
      <c r="W1313" t="s">
        <v>29471</v>
      </c>
      <c r="X1313" t="s">
        <v>29472</v>
      </c>
      <c r="Y1313" t="s">
        <v>29473</v>
      </c>
    </row>
    <row r="1314" spans="1:25" x14ac:dyDescent="0.3">
      <c r="A1314">
        <v>65650</v>
      </c>
      <c r="B1314" t="s">
        <v>29474</v>
      </c>
      <c r="C1314" t="s">
        <v>29475</v>
      </c>
      <c r="D1314" t="s">
        <v>29476</v>
      </c>
      <c r="E1314" t="s">
        <v>29477</v>
      </c>
      <c r="F1314" t="s">
        <v>29478</v>
      </c>
      <c r="G1314" t="s">
        <v>29479</v>
      </c>
      <c r="H1314" t="s">
        <v>29480</v>
      </c>
      <c r="I1314" t="s">
        <v>29481</v>
      </c>
      <c r="J1314" t="s">
        <v>29482</v>
      </c>
      <c r="K1314" t="s">
        <v>29483</v>
      </c>
      <c r="L1314" t="s">
        <v>29484</v>
      </c>
      <c r="M1314" t="s">
        <v>29485</v>
      </c>
      <c r="N1314" t="s">
        <v>29486</v>
      </c>
      <c r="O1314" t="s">
        <v>29487</v>
      </c>
      <c r="P1314" t="s">
        <v>29488</v>
      </c>
      <c r="Q1314" t="s">
        <v>29489</v>
      </c>
      <c r="R1314" t="s">
        <v>29490</v>
      </c>
      <c r="S1314" t="s">
        <v>29491</v>
      </c>
      <c r="T1314" t="s">
        <v>29492</v>
      </c>
      <c r="U1314" t="s">
        <v>29493</v>
      </c>
      <c r="V1314" t="s">
        <v>29494</v>
      </c>
      <c r="W1314" t="s">
        <v>29495</v>
      </c>
      <c r="X1314" t="s">
        <v>29496</v>
      </c>
      <c r="Y1314" t="s">
        <v>29497</v>
      </c>
    </row>
    <row r="1315" spans="1:25" x14ac:dyDescent="0.3">
      <c r="A1315">
        <v>65700</v>
      </c>
      <c r="B1315" t="s">
        <v>29498</v>
      </c>
      <c r="C1315" t="s">
        <v>29499</v>
      </c>
      <c r="D1315" t="s">
        <v>29500</v>
      </c>
      <c r="E1315" t="s">
        <v>29501</v>
      </c>
      <c r="F1315" t="s">
        <v>29502</v>
      </c>
      <c r="G1315" t="s">
        <v>29503</v>
      </c>
      <c r="H1315" t="s">
        <v>29504</v>
      </c>
      <c r="I1315" t="s">
        <v>29505</v>
      </c>
      <c r="J1315" t="s">
        <v>29506</v>
      </c>
      <c r="K1315" t="s">
        <v>29507</v>
      </c>
      <c r="L1315" t="s">
        <v>29508</v>
      </c>
      <c r="M1315" t="s">
        <v>29509</v>
      </c>
      <c r="N1315" t="s">
        <v>29510</v>
      </c>
      <c r="O1315" t="s">
        <v>29511</v>
      </c>
      <c r="P1315" t="s">
        <v>29512</v>
      </c>
      <c r="Q1315" t="s">
        <v>29513</v>
      </c>
      <c r="R1315" t="s">
        <v>29514</v>
      </c>
      <c r="S1315" t="s">
        <v>29515</v>
      </c>
      <c r="T1315" t="s">
        <v>29516</v>
      </c>
      <c r="U1315" t="s">
        <v>29517</v>
      </c>
      <c r="V1315" t="s">
        <v>29518</v>
      </c>
      <c r="W1315" t="s">
        <v>29519</v>
      </c>
      <c r="X1315" t="s">
        <v>29520</v>
      </c>
      <c r="Y1315" t="s">
        <v>29521</v>
      </c>
    </row>
    <row r="1316" spans="1:25" x14ac:dyDescent="0.3">
      <c r="A1316">
        <v>65750</v>
      </c>
      <c r="B1316" t="s">
        <v>29522</v>
      </c>
      <c r="C1316" t="s">
        <v>29523</v>
      </c>
      <c r="D1316" t="s">
        <v>29524</v>
      </c>
      <c r="E1316" t="s">
        <v>29525</v>
      </c>
      <c r="F1316" t="s">
        <v>29526</v>
      </c>
      <c r="G1316" t="s">
        <v>29527</v>
      </c>
      <c r="H1316" t="s">
        <v>29528</v>
      </c>
      <c r="I1316" t="s">
        <v>29529</v>
      </c>
      <c r="J1316" t="s">
        <v>29530</v>
      </c>
      <c r="K1316" t="s">
        <v>29531</v>
      </c>
      <c r="L1316" t="s">
        <v>29532</v>
      </c>
      <c r="M1316" t="s">
        <v>29533</v>
      </c>
      <c r="N1316" t="s">
        <v>29534</v>
      </c>
      <c r="O1316" t="s">
        <v>29535</v>
      </c>
      <c r="P1316" t="s">
        <v>29536</v>
      </c>
      <c r="Q1316" t="s">
        <v>29537</v>
      </c>
      <c r="R1316" t="s">
        <v>29538</v>
      </c>
      <c r="S1316" t="s">
        <v>29539</v>
      </c>
      <c r="T1316" t="s">
        <v>29540</v>
      </c>
      <c r="U1316" t="s">
        <v>29541</v>
      </c>
      <c r="V1316" t="s">
        <v>29542</v>
      </c>
      <c r="W1316" t="s">
        <v>29543</v>
      </c>
      <c r="X1316" t="s">
        <v>29544</v>
      </c>
      <c r="Y1316" t="s">
        <v>29545</v>
      </c>
    </row>
    <row r="1317" spans="1:25" x14ac:dyDescent="0.3">
      <c r="A1317">
        <v>65800</v>
      </c>
      <c r="B1317" t="s">
        <v>29546</v>
      </c>
      <c r="C1317" t="s">
        <v>29547</v>
      </c>
      <c r="D1317" t="s">
        <v>29548</v>
      </c>
      <c r="E1317" t="s">
        <v>29549</v>
      </c>
      <c r="F1317" t="s">
        <v>29550</v>
      </c>
      <c r="G1317" t="s">
        <v>29551</v>
      </c>
      <c r="H1317" t="s">
        <v>29552</v>
      </c>
      <c r="I1317" t="s">
        <v>29553</v>
      </c>
      <c r="J1317" t="s">
        <v>29554</v>
      </c>
      <c r="K1317" t="s">
        <v>29555</v>
      </c>
      <c r="L1317" t="s">
        <v>29556</v>
      </c>
      <c r="M1317" t="s">
        <v>29557</v>
      </c>
      <c r="N1317" t="s">
        <v>29558</v>
      </c>
      <c r="O1317" t="s">
        <v>29559</v>
      </c>
      <c r="P1317" t="s">
        <v>29560</v>
      </c>
      <c r="Q1317" t="s">
        <v>29561</v>
      </c>
      <c r="R1317" t="s">
        <v>29562</v>
      </c>
      <c r="S1317" t="s">
        <v>29563</v>
      </c>
      <c r="T1317" t="s">
        <v>29564</v>
      </c>
      <c r="U1317" t="s">
        <v>29565</v>
      </c>
      <c r="V1317" t="s">
        <v>29566</v>
      </c>
      <c r="W1317" t="s">
        <v>29567</v>
      </c>
      <c r="X1317" t="s">
        <v>29568</v>
      </c>
      <c r="Y1317" t="s">
        <v>29569</v>
      </c>
    </row>
    <row r="1318" spans="1:25" x14ac:dyDescent="0.3">
      <c r="A1318">
        <v>65850</v>
      </c>
      <c r="B1318" t="s">
        <v>29570</v>
      </c>
      <c r="C1318" t="s">
        <v>29571</v>
      </c>
      <c r="D1318" t="s">
        <v>29572</v>
      </c>
      <c r="E1318" t="s">
        <v>29573</v>
      </c>
      <c r="F1318" t="s">
        <v>29574</v>
      </c>
      <c r="G1318" t="s">
        <v>29575</v>
      </c>
      <c r="H1318" t="s">
        <v>29576</v>
      </c>
      <c r="I1318" t="s">
        <v>29577</v>
      </c>
      <c r="J1318" t="s">
        <v>29578</v>
      </c>
      <c r="K1318" t="s">
        <v>29579</v>
      </c>
      <c r="L1318" t="s">
        <v>29580</v>
      </c>
      <c r="M1318" t="s">
        <v>29581</v>
      </c>
      <c r="N1318" t="s">
        <v>29582</v>
      </c>
      <c r="O1318" t="s">
        <v>29583</v>
      </c>
      <c r="P1318" t="s">
        <v>29584</v>
      </c>
      <c r="Q1318" t="s">
        <v>29585</v>
      </c>
      <c r="R1318" t="s">
        <v>29586</v>
      </c>
      <c r="S1318" t="s">
        <v>29587</v>
      </c>
      <c r="T1318" t="s">
        <v>29588</v>
      </c>
      <c r="U1318" t="s">
        <v>29589</v>
      </c>
      <c r="V1318" t="s">
        <v>29590</v>
      </c>
      <c r="W1318" t="s">
        <v>29591</v>
      </c>
      <c r="X1318" t="s">
        <v>29592</v>
      </c>
      <c r="Y1318" t="s">
        <v>29593</v>
      </c>
    </row>
    <row r="1319" spans="1:25" x14ac:dyDescent="0.3">
      <c r="A1319">
        <v>65900</v>
      </c>
      <c r="B1319" t="s">
        <v>29594</v>
      </c>
      <c r="C1319" t="s">
        <v>29595</v>
      </c>
      <c r="D1319" t="s">
        <v>29596</v>
      </c>
      <c r="E1319" t="s">
        <v>29597</v>
      </c>
      <c r="F1319" t="s">
        <v>29598</v>
      </c>
      <c r="G1319" t="s">
        <v>29599</v>
      </c>
      <c r="H1319" t="s">
        <v>29600</v>
      </c>
      <c r="I1319" t="s">
        <v>29601</v>
      </c>
      <c r="J1319" t="s">
        <v>29602</v>
      </c>
      <c r="K1319" t="s">
        <v>29603</v>
      </c>
      <c r="L1319" t="s">
        <v>29604</v>
      </c>
      <c r="M1319" t="s">
        <v>29605</v>
      </c>
      <c r="N1319" t="s">
        <v>29606</v>
      </c>
      <c r="O1319" t="s">
        <v>29607</v>
      </c>
      <c r="P1319" t="s">
        <v>29608</v>
      </c>
      <c r="Q1319" t="s">
        <v>29609</v>
      </c>
      <c r="R1319" t="s">
        <v>29610</v>
      </c>
      <c r="S1319" t="s">
        <v>29611</v>
      </c>
      <c r="T1319" t="s">
        <v>29612</v>
      </c>
      <c r="U1319" t="s">
        <v>29613</v>
      </c>
      <c r="V1319" t="s">
        <v>29614</v>
      </c>
      <c r="W1319" t="s">
        <v>29615</v>
      </c>
      <c r="X1319" t="s">
        <v>29616</v>
      </c>
      <c r="Y1319" t="s">
        <v>29617</v>
      </c>
    </row>
    <row r="1320" spans="1:25" x14ac:dyDescent="0.3">
      <c r="A1320">
        <v>65950</v>
      </c>
      <c r="B1320" t="s">
        <v>29618</v>
      </c>
      <c r="C1320" t="s">
        <v>29619</v>
      </c>
      <c r="D1320" t="s">
        <v>29620</v>
      </c>
      <c r="E1320" t="s">
        <v>29621</v>
      </c>
      <c r="F1320" t="s">
        <v>29622</v>
      </c>
      <c r="G1320" t="s">
        <v>29623</v>
      </c>
      <c r="H1320" t="s">
        <v>29624</v>
      </c>
      <c r="I1320" t="s">
        <v>29625</v>
      </c>
      <c r="J1320" t="s">
        <v>29626</v>
      </c>
      <c r="K1320" t="s">
        <v>29627</v>
      </c>
      <c r="L1320" t="s">
        <v>29628</v>
      </c>
      <c r="M1320" t="s">
        <v>29629</v>
      </c>
      <c r="N1320" t="s">
        <v>29630</v>
      </c>
      <c r="O1320" t="s">
        <v>29631</v>
      </c>
      <c r="P1320" t="s">
        <v>29632</v>
      </c>
      <c r="Q1320" t="s">
        <v>29633</v>
      </c>
      <c r="R1320" t="s">
        <v>29634</v>
      </c>
      <c r="S1320" t="s">
        <v>29635</v>
      </c>
      <c r="T1320" t="s">
        <v>29636</v>
      </c>
      <c r="U1320" t="s">
        <v>29637</v>
      </c>
      <c r="V1320" t="s">
        <v>29638</v>
      </c>
      <c r="W1320" t="s">
        <v>29639</v>
      </c>
      <c r="X1320" t="s">
        <v>29640</v>
      </c>
      <c r="Y1320" t="s">
        <v>29641</v>
      </c>
    </row>
    <row r="1321" spans="1:25" x14ac:dyDescent="0.3">
      <c r="A1321">
        <v>66000</v>
      </c>
      <c r="B1321" t="s">
        <v>29642</v>
      </c>
      <c r="C1321" t="s">
        <v>29643</v>
      </c>
      <c r="D1321" t="s">
        <v>29644</v>
      </c>
      <c r="E1321" t="s">
        <v>29645</v>
      </c>
      <c r="F1321" t="s">
        <v>29646</v>
      </c>
      <c r="G1321" t="s">
        <v>29647</v>
      </c>
      <c r="H1321" t="s">
        <v>29648</v>
      </c>
      <c r="I1321" t="s">
        <v>29649</v>
      </c>
      <c r="J1321" t="s">
        <v>29650</v>
      </c>
      <c r="K1321" t="s">
        <v>29651</v>
      </c>
      <c r="L1321" t="s">
        <v>29652</v>
      </c>
      <c r="M1321" t="s">
        <v>29653</v>
      </c>
      <c r="N1321" t="s">
        <v>29654</v>
      </c>
      <c r="O1321" t="s">
        <v>29655</v>
      </c>
      <c r="P1321" t="s">
        <v>29656</v>
      </c>
      <c r="Q1321" t="s">
        <v>29657</v>
      </c>
      <c r="R1321" t="s">
        <v>29658</v>
      </c>
      <c r="S1321" t="s">
        <v>29659</v>
      </c>
      <c r="T1321" t="s">
        <v>29660</v>
      </c>
      <c r="U1321" t="s">
        <v>29661</v>
      </c>
      <c r="V1321" t="s">
        <v>29662</v>
      </c>
      <c r="W1321" t="s">
        <v>29663</v>
      </c>
      <c r="X1321" t="s">
        <v>29664</v>
      </c>
      <c r="Y1321" t="s">
        <v>29665</v>
      </c>
    </row>
    <row r="1322" spans="1:25" x14ac:dyDescent="0.3">
      <c r="A1322">
        <v>66050</v>
      </c>
      <c r="B1322" t="s">
        <v>29666</v>
      </c>
      <c r="C1322" t="s">
        <v>29667</v>
      </c>
      <c r="D1322" t="s">
        <v>29668</v>
      </c>
      <c r="E1322" t="s">
        <v>29669</v>
      </c>
      <c r="F1322" t="s">
        <v>29670</v>
      </c>
      <c r="G1322" t="s">
        <v>29671</v>
      </c>
      <c r="H1322" t="s">
        <v>29672</v>
      </c>
      <c r="I1322" t="s">
        <v>29673</v>
      </c>
      <c r="J1322" t="s">
        <v>29674</v>
      </c>
      <c r="K1322" t="s">
        <v>29675</v>
      </c>
      <c r="L1322" t="s">
        <v>29676</v>
      </c>
      <c r="M1322" t="s">
        <v>29677</v>
      </c>
      <c r="N1322" t="s">
        <v>29678</v>
      </c>
      <c r="O1322" t="s">
        <v>29679</v>
      </c>
      <c r="P1322" t="s">
        <v>29680</v>
      </c>
      <c r="Q1322" t="s">
        <v>29681</v>
      </c>
      <c r="R1322" t="s">
        <v>29682</v>
      </c>
      <c r="S1322" t="s">
        <v>29683</v>
      </c>
      <c r="T1322" t="s">
        <v>29684</v>
      </c>
      <c r="U1322" t="s">
        <v>29685</v>
      </c>
      <c r="V1322" t="s">
        <v>29686</v>
      </c>
      <c r="W1322" t="s">
        <v>29687</v>
      </c>
      <c r="X1322" t="s">
        <v>29688</v>
      </c>
      <c r="Y1322" t="s">
        <v>29689</v>
      </c>
    </row>
    <row r="1323" spans="1:25" x14ac:dyDescent="0.3">
      <c r="A1323">
        <v>66100</v>
      </c>
      <c r="B1323" t="s">
        <v>29690</v>
      </c>
      <c r="C1323" t="s">
        <v>29691</v>
      </c>
      <c r="D1323" t="s">
        <v>29692</v>
      </c>
      <c r="E1323" t="s">
        <v>29693</v>
      </c>
      <c r="F1323" t="s">
        <v>29694</v>
      </c>
      <c r="G1323" t="s">
        <v>29695</v>
      </c>
      <c r="H1323" t="s">
        <v>29696</v>
      </c>
      <c r="I1323" t="s">
        <v>29697</v>
      </c>
      <c r="J1323" t="s">
        <v>29698</v>
      </c>
      <c r="K1323" t="s">
        <v>29699</v>
      </c>
      <c r="L1323" t="s">
        <v>29700</v>
      </c>
      <c r="M1323" t="s">
        <v>29701</v>
      </c>
      <c r="N1323" t="s">
        <v>29702</v>
      </c>
      <c r="O1323" t="s">
        <v>29703</v>
      </c>
      <c r="P1323" t="s">
        <v>29704</v>
      </c>
      <c r="Q1323" t="s">
        <v>29705</v>
      </c>
      <c r="R1323" t="s">
        <v>29706</v>
      </c>
      <c r="S1323" t="s">
        <v>29707</v>
      </c>
      <c r="T1323" t="s">
        <v>29708</v>
      </c>
      <c r="U1323" t="s">
        <v>29709</v>
      </c>
      <c r="V1323" t="s">
        <v>29710</v>
      </c>
      <c r="W1323" t="s">
        <v>29711</v>
      </c>
      <c r="X1323" t="s">
        <v>29712</v>
      </c>
      <c r="Y1323" t="s">
        <v>29713</v>
      </c>
    </row>
    <row r="1324" spans="1:25" x14ac:dyDescent="0.3">
      <c r="A1324">
        <v>66150</v>
      </c>
      <c r="B1324" t="s">
        <v>29714</v>
      </c>
      <c r="C1324" t="s">
        <v>29715</v>
      </c>
      <c r="D1324" t="s">
        <v>29716</v>
      </c>
      <c r="E1324" t="s">
        <v>29717</v>
      </c>
      <c r="F1324" t="s">
        <v>29718</v>
      </c>
      <c r="G1324" t="s">
        <v>29719</v>
      </c>
      <c r="H1324" t="s">
        <v>29720</v>
      </c>
      <c r="I1324" t="s">
        <v>29721</v>
      </c>
      <c r="J1324" t="s">
        <v>29722</v>
      </c>
      <c r="K1324" t="s">
        <v>29723</v>
      </c>
      <c r="L1324" t="s">
        <v>29724</v>
      </c>
      <c r="M1324" t="s">
        <v>29725</v>
      </c>
      <c r="N1324" t="s">
        <v>29726</v>
      </c>
      <c r="O1324" t="s">
        <v>29727</v>
      </c>
      <c r="P1324" t="s">
        <v>29728</v>
      </c>
      <c r="Q1324" t="s">
        <v>29729</v>
      </c>
      <c r="R1324" t="s">
        <v>29730</v>
      </c>
      <c r="S1324" t="s">
        <v>29731</v>
      </c>
      <c r="T1324" t="s">
        <v>29732</v>
      </c>
      <c r="U1324" t="s">
        <v>29733</v>
      </c>
      <c r="V1324" t="s">
        <v>29734</v>
      </c>
      <c r="W1324" t="s">
        <v>29735</v>
      </c>
      <c r="X1324" t="s">
        <v>29736</v>
      </c>
      <c r="Y1324" t="s">
        <v>29737</v>
      </c>
    </row>
    <row r="1325" spans="1:25" x14ac:dyDescent="0.3">
      <c r="A1325">
        <v>66200</v>
      </c>
      <c r="B1325" t="s">
        <v>29738</v>
      </c>
      <c r="C1325" t="s">
        <v>29739</v>
      </c>
      <c r="D1325" t="s">
        <v>29740</v>
      </c>
      <c r="E1325" t="s">
        <v>29741</v>
      </c>
      <c r="F1325" t="s">
        <v>29742</v>
      </c>
      <c r="G1325" t="s">
        <v>29743</v>
      </c>
      <c r="H1325" t="s">
        <v>29744</v>
      </c>
      <c r="I1325" t="s">
        <v>29745</v>
      </c>
      <c r="J1325" t="s">
        <v>29746</v>
      </c>
      <c r="K1325" t="s">
        <v>29747</v>
      </c>
      <c r="L1325" t="s">
        <v>29748</v>
      </c>
      <c r="M1325" t="s">
        <v>29749</v>
      </c>
      <c r="N1325" t="s">
        <v>29750</v>
      </c>
      <c r="O1325" t="s">
        <v>29751</v>
      </c>
      <c r="P1325" t="s">
        <v>29752</v>
      </c>
      <c r="Q1325" t="s">
        <v>29753</v>
      </c>
      <c r="R1325" t="s">
        <v>29754</v>
      </c>
      <c r="S1325" t="s">
        <v>29755</v>
      </c>
      <c r="T1325" t="s">
        <v>29756</v>
      </c>
      <c r="U1325" t="s">
        <v>29757</v>
      </c>
      <c r="V1325" t="s">
        <v>29758</v>
      </c>
      <c r="W1325" t="s">
        <v>29759</v>
      </c>
      <c r="X1325" t="s">
        <v>29760</v>
      </c>
      <c r="Y1325" t="s">
        <v>29761</v>
      </c>
    </row>
    <row r="1326" spans="1:25" x14ac:dyDescent="0.3">
      <c r="A1326">
        <v>66250</v>
      </c>
      <c r="B1326" t="s">
        <v>29762</v>
      </c>
      <c r="C1326" t="s">
        <v>29763</v>
      </c>
      <c r="D1326" t="s">
        <v>29764</v>
      </c>
      <c r="E1326" t="s">
        <v>29765</v>
      </c>
      <c r="F1326" t="s">
        <v>29766</v>
      </c>
      <c r="G1326" t="s">
        <v>29767</v>
      </c>
      <c r="H1326" t="s">
        <v>29768</v>
      </c>
      <c r="I1326" t="s">
        <v>29769</v>
      </c>
      <c r="J1326" t="s">
        <v>29770</v>
      </c>
      <c r="K1326" t="s">
        <v>29771</v>
      </c>
      <c r="L1326" t="s">
        <v>29772</v>
      </c>
      <c r="M1326" t="s">
        <v>29773</v>
      </c>
      <c r="N1326" t="s">
        <v>29774</v>
      </c>
      <c r="O1326" t="s">
        <v>29775</v>
      </c>
      <c r="P1326" t="s">
        <v>29776</v>
      </c>
      <c r="Q1326" t="s">
        <v>29777</v>
      </c>
      <c r="R1326" t="s">
        <v>29778</v>
      </c>
      <c r="S1326" t="s">
        <v>29779</v>
      </c>
      <c r="T1326" t="s">
        <v>29780</v>
      </c>
      <c r="U1326" t="s">
        <v>29781</v>
      </c>
      <c r="V1326" t="s">
        <v>29782</v>
      </c>
      <c r="W1326" t="s">
        <v>29783</v>
      </c>
      <c r="X1326" t="s">
        <v>29784</v>
      </c>
      <c r="Y1326" t="s">
        <v>29785</v>
      </c>
    </row>
    <row r="1327" spans="1:25" x14ac:dyDescent="0.3">
      <c r="A1327">
        <v>66300</v>
      </c>
      <c r="B1327" t="s">
        <v>29786</v>
      </c>
      <c r="C1327" t="s">
        <v>29787</v>
      </c>
      <c r="D1327" t="s">
        <v>29788</v>
      </c>
      <c r="E1327" t="s">
        <v>29789</v>
      </c>
      <c r="F1327" t="s">
        <v>29790</v>
      </c>
      <c r="G1327" t="s">
        <v>29791</v>
      </c>
      <c r="H1327" t="s">
        <v>29792</v>
      </c>
      <c r="I1327" t="s">
        <v>29793</v>
      </c>
      <c r="J1327" t="s">
        <v>29794</v>
      </c>
      <c r="K1327" t="s">
        <v>29795</v>
      </c>
      <c r="L1327" t="s">
        <v>29796</v>
      </c>
      <c r="M1327" t="s">
        <v>29797</v>
      </c>
      <c r="N1327" t="s">
        <v>29798</v>
      </c>
      <c r="O1327" t="s">
        <v>29799</v>
      </c>
      <c r="P1327" t="s">
        <v>29800</v>
      </c>
      <c r="Q1327" t="s">
        <v>29801</v>
      </c>
      <c r="R1327" t="s">
        <v>29802</v>
      </c>
      <c r="S1327" t="s">
        <v>29803</v>
      </c>
      <c r="T1327" t="s">
        <v>29804</v>
      </c>
      <c r="U1327" t="s">
        <v>29805</v>
      </c>
      <c r="V1327" t="s">
        <v>29806</v>
      </c>
      <c r="W1327" t="s">
        <v>29807</v>
      </c>
      <c r="X1327" t="s">
        <v>29808</v>
      </c>
      <c r="Y1327" t="s">
        <v>29809</v>
      </c>
    </row>
    <row r="1328" spans="1:25" x14ac:dyDescent="0.3">
      <c r="A1328">
        <v>66350</v>
      </c>
      <c r="B1328" t="s">
        <v>29810</v>
      </c>
      <c r="C1328" t="s">
        <v>29811</v>
      </c>
      <c r="D1328" t="s">
        <v>29812</v>
      </c>
      <c r="E1328" t="s">
        <v>29813</v>
      </c>
      <c r="F1328" t="s">
        <v>29814</v>
      </c>
      <c r="G1328" t="s">
        <v>29815</v>
      </c>
      <c r="H1328" t="s">
        <v>29816</v>
      </c>
      <c r="I1328" t="s">
        <v>29817</v>
      </c>
      <c r="J1328" t="s">
        <v>29818</v>
      </c>
      <c r="K1328" t="s">
        <v>29819</v>
      </c>
      <c r="L1328" t="s">
        <v>29820</v>
      </c>
      <c r="M1328" t="s">
        <v>29821</v>
      </c>
      <c r="N1328" t="s">
        <v>29822</v>
      </c>
      <c r="O1328" t="s">
        <v>29823</v>
      </c>
      <c r="P1328" t="s">
        <v>29824</v>
      </c>
      <c r="Q1328" t="s">
        <v>29825</v>
      </c>
      <c r="R1328" t="s">
        <v>29826</v>
      </c>
      <c r="S1328" t="s">
        <v>29827</v>
      </c>
      <c r="T1328" t="s">
        <v>29828</v>
      </c>
      <c r="U1328" t="s">
        <v>29829</v>
      </c>
      <c r="V1328" t="s">
        <v>29830</v>
      </c>
      <c r="W1328" t="s">
        <v>29831</v>
      </c>
      <c r="X1328" t="s">
        <v>29832</v>
      </c>
      <c r="Y1328" t="s">
        <v>29833</v>
      </c>
    </row>
    <row r="1329" spans="1:25" x14ac:dyDescent="0.3">
      <c r="A1329">
        <v>66400</v>
      </c>
      <c r="B1329" t="s">
        <v>29834</v>
      </c>
      <c r="C1329" t="s">
        <v>29835</v>
      </c>
      <c r="D1329" t="s">
        <v>29836</v>
      </c>
      <c r="E1329" t="s">
        <v>29837</v>
      </c>
      <c r="F1329" t="s">
        <v>29838</v>
      </c>
      <c r="G1329" t="s">
        <v>29839</v>
      </c>
      <c r="H1329" t="s">
        <v>29840</v>
      </c>
      <c r="I1329" t="s">
        <v>29841</v>
      </c>
      <c r="J1329" t="s">
        <v>29842</v>
      </c>
      <c r="K1329" t="s">
        <v>29843</v>
      </c>
      <c r="L1329" t="s">
        <v>29844</v>
      </c>
      <c r="M1329" t="s">
        <v>29845</v>
      </c>
      <c r="N1329" t="s">
        <v>29846</v>
      </c>
      <c r="O1329" t="s">
        <v>29847</v>
      </c>
      <c r="P1329" t="s">
        <v>29848</v>
      </c>
      <c r="Q1329" t="s">
        <v>29849</v>
      </c>
      <c r="R1329" t="s">
        <v>29850</v>
      </c>
      <c r="S1329" t="s">
        <v>29851</v>
      </c>
      <c r="T1329" t="s">
        <v>29852</v>
      </c>
      <c r="U1329" t="s">
        <v>29853</v>
      </c>
      <c r="V1329" t="s">
        <v>29854</v>
      </c>
      <c r="W1329" t="s">
        <v>29855</v>
      </c>
      <c r="X1329" t="s">
        <v>29856</v>
      </c>
      <c r="Y1329" t="s">
        <v>29857</v>
      </c>
    </row>
    <row r="1330" spans="1:25" x14ac:dyDescent="0.3">
      <c r="A1330">
        <v>66450</v>
      </c>
      <c r="B1330" t="s">
        <v>29858</v>
      </c>
      <c r="C1330" t="s">
        <v>29859</v>
      </c>
      <c r="D1330" t="s">
        <v>29860</v>
      </c>
      <c r="E1330" t="s">
        <v>29861</v>
      </c>
      <c r="F1330" t="s">
        <v>29862</v>
      </c>
      <c r="G1330" t="s">
        <v>29863</v>
      </c>
      <c r="H1330" t="s">
        <v>29864</v>
      </c>
      <c r="I1330" t="s">
        <v>29865</v>
      </c>
      <c r="J1330" t="s">
        <v>29866</v>
      </c>
      <c r="K1330" t="s">
        <v>29867</v>
      </c>
      <c r="L1330" t="s">
        <v>29868</v>
      </c>
      <c r="M1330" t="s">
        <v>29869</v>
      </c>
      <c r="N1330" t="s">
        <v>29870</v>
      </c>
      <c r="O1330" t="s">
        <v>29871</v>
      </c>
      <c r="P1330" t="s">
        <v>29872</v>
      </c>
      <c r="Q1330" t="s">
        <v>29873</v>
      </c>
      <c r="R1330" t="s">
        <v>29874</v>
      </c>
      <c r="S1330" t="s">
        <v>29875</v>
      </c>
      <c r="T1330" t="s">
        <v>29876</v>
      </c>
      <c r="U1330" t="s">
        <v>29877</v>
      </c>
      <c r="V1330" t="s">
        <v>29878</v>
      </c>
      <c r="W1330" t="s">
        <v>29879</v>
      </c>
      <c r="X1330" t="s">
        <v>29880</v>
      </c>
      <c r="Y1330" t="s">
        <v>29881</v>
      </c>
    </row>
    <row r="1331" spans="1:25" x14ac:dyDescent="0.3">
      <c r="A1331">
        <v>66500</v>
      </c>
      <c r="B1331" t="s">
        <v>29882</v>
      </c>
      <c r="C1331" t="s">
        <v>29883</v>
      </c>
      <c r="D1331" t="s">
        <v>29884</v>
      </c>
      <c r="E1331" t="s">
        <v>29885</v>
      </c>
      <c r="F1331" t="s">
        <v>29886</v>
      </c>
      <c r="G1331" t="s">
        <v>29887</v>
      </c>
      <c r="H1331" t="s">
        <v>29888</v>
      </c>
      <c r="I1331" t="s">
        <v>29889</v>
      </c>
      <c r="J1331" t="s">
        <v>29890</v>
      </c>
      <c r="K1331" t="s">
        <v>29891</v>
      </c>
      <c r="L1331" t="s">
        <v>29892</v>
      </c>
      <c r="M1331" t="s">
        <v>29893</v>
      </c>
      <c r="N1331" t="s">
        <v>29894</v>
      </c>
      <c r="O1331" t="s">
        <v>29895</v>
      </c>
      <c r="P1331" t="s">
        <v>29896</v>
      </c>
      <c r="Q1331" t="s">
        <v>29897</v>
      </c>
      <c r="R1331" t="s">
        <v>29898</v>
      </c>
      <c r="S1331" t="s">
        <v>29899</v>
      </c>
      <c r="T1331" t="s">
        <v>29900</v>
      </c>
      <c r="U1331" t="s">
        <v>29901</v>
      </c>
      <c r="V1331" t="s">
        <v>29902</v>
      </c>
      <c r="W1331" t="s">
        <v>29903</v>
      </c>
      <c r="X1331" t="s">
        <v>29904</v>
      </c>
      <c r="Y1331" t="s">
        <v>29905</v>
      </c>
    </row>
    <row r="1332" spans="1:25" x14ac:dyDescent="0.3">
      <c r="A1332">
        <v>66550</v>
      </c>
      <c r="B1332" t="s">
        <v>29906</v>
      </c>
      <c r="C1332" t="s">
        <v>29907</v>
      </c>
      <c r="D1332" t="s">
        <v>29908</v>
      </c>
      <c r="E1332" t="s">
        <v>29909</v>
      </c>
      <c r="F1332" t="s">
        <v>29910</v>
      </c>
      <c r="G1332" t="s">
        <v>29911</v>
      </c>
      <c r="H1332" t="s">
        <v>29912</v>
      </c>
      <c r="I1332" t="s">
        <v>29913</v>
      </c>
      <c r="J1332" t="s">
        <v>29914</v>
      </c>
      <c r="K1332" t="s">
        <v>29915</v>
      </c>
      <c r="L1332" t="s">
        <v>29916</v>
      </c>
      <c r="M1332" t="s">
        <v>29917</v>
      </c>
      <c r="N1332" t="s">
        <v>29918</v>
      </c>
      <c r="O1332" t="s">
        <v>29919</v>
      </c>
      <c r="P1332" t="s">
        <v>29920</v>
      </c>
      <c r="Q1332" t="s">
        <v>29921</v>
      </c>
      <c r="R1332" t="s">
        <v>29922</v>
      </c>
      <c r="S1332" t="s">
        <v>29923</v>
      </c>
      <c r="T1332" t="s">
        <v>29924</v>
      </c>
      <c r="U1332" t="s">
        <v>29925</v>
      </c>
      <c r="V1332" t="s">
        <v>29926</v>
      </c>
      <c r="W1332" t="s">
        <v>29927</v>
      </c>
      <c r="X1332" t="s">
        <v>29928</v>
      </c>
      <c r="Y1332" t="s">
        <v>29929</v>
      </c>
    </row>
    <row r="1333" spans="1:25" x14ac:dyDescent="0.3">
      <c r="A1333">
        <v>66600</v>
      </c>
      <c r="B1333" t="s">
        <v>29930</v>
      </c>
      <c r="C1333" t="s">
        <v>29931</v>
      </c>
      <c r="D1333" t="s">
        <v>29932</v>
      </c>
      <c r="E1333" t="s">
        <v>29933</v>
      </c>
      <c r="F1333" t="s">
        <v>29934</v>
      </c>
      <c r="G1333" t="s">
        <v>29935</v>
      </c>
      <c r="H1333" t="s">
        <v>29936</v>
      </c>
      <c r="I1333" t="s">
        <v>29937</v>
      </c>
      <c r="J1333" t="s">
        <v>29938</v>
      </c>
      <c r="K1333" t="s">
        <v>29939</v>
      </c>
      <c r="L1333" t="s">
        <v>29940</v>
      </c>
      <c r="M1333" t="s">
        <v>29941</v>
      </c>
      <c r="N1333" t="s">
        <v>29942</v>
      </c>
      <c r="O1333" t="s">
        <v>29943</v>
      </c>
      <c r="P1333" t="s">
        <v>29944</v>
      </c>
      <c r="Q1333" t="s">
        <v>29945</v>
      </c>
      <c r="R1333" t="s">
        <v>29946</v>
      </c>
      <c r="S1333" t="s">
        <v>29947</v>
      </c>
      <c r="T1333" t="s">
        <v>29948</v>
      </c>
      <c r="U1333" t="s">
        <v>29949</v>
      </c>
      <c r="V1333" t="s">
        <v>29950</v>
      </c>
      <c r="W1333" t="s">
        <v>29951</v>
      </c>
      <c r="X1333" t="s">
        <v>29952</v>
      </c>
      <c r="Y1333" t="s">
        <v>29953</v>
      </c>
    </row>
    <row r="1334" spans="1:25" x14ac:dyDescent="0.3">
      <c r="A1334">
        <v>66650</v>
      </c>
      <c r="B1334" t="s">
        <v>29954</v>
      </c>
      <c r="C1334" t="s">
        <v>29955</v>
      </c>
      <c r="D1334" t="s">
        <v>29956</v>
      </c>
      <c r="E1334" t="s">
        <v>29957</v>
      </c>
      <c r="F1334" t="s">
        <v>29958</v>
      </c>
      <c r="G1334" t="s">
        <v>29959</v>
      </c>
      <c r="H1334" t="s">
        <v>29960</v>
      </c>
      <c r="I1334" t="s">
        <v>29961</v>
      </c>
      <c r="J1334" t="s">
        <v>29962</v>
      </c>
      <c r="K1334" t="s">
        <v>29963</v>
      </c>
      <c r="L1334" t="s">
        <v>29964</v>
      </c>
      <c r="M1334" t="s">
        <v>29965</v>
      </c>
      <c r="N1334" t="s">
        <v>29966</v>
      </c>
      <c r="O1334" t="s">
        <v>29967</v>
      </c>
      <c r="P1334" t="s">
        <v>29968</v>
      </c>
      <c r="Q1334" t="s">
        <v>29969</v>
      </c>
      <c r="R1334" t="s">
        <v>29970</v>
      </c>
      <c r="S1334" t="s">
        <v>29971</v>
      </c>
      <c r="T1334" t="s">
        <v>29972</v>
      </c>
      <c r="U1334" t="s">
        <v>29973</v>
      </c>
      <c r="V1334" t="s">
        <v>29974</v>
      </c>
      <c r="W1334" t="s">
        <v>29975</v>
      </c>
      <c r="X1334" t="s">
        <v>29976</v>
      </c>
      <c r="Y1334" t="s">
        <v>29977</v>
      </c>
    </row>
    <row r="1335" spans="1:25" x14ac:dyDescent="0.3">
      <c r="A1335">
        <v>66700</v>
      </c>
      <c r="B1335" t="s">
        <v>29978</v>
      </c>
      <c r="C1335" t="s">
        <v>29979</v>
      </c>
      <c r="D1335" t="s">
        <v>29980</v>
      </c>
      <c r="E1335" t="s">
        <v>29981</v>
      </c>
      <c r="F1335" t="s">
        <v>29982</v>
      </c>
      <c r="G1335" t="s">
        <v>29983</v>
      </c>
      <c r="H1335" t="s">
        <v>29984</v>
      </c>
      <c r="I1335" t="s">
        <v>29985</v>
      </c>
      <c r="J1335" t="s">
        <v>29986</v>
      </c>
      <c r="K1335" t="s">
        <v>29987</v>
      </c>
      <c r="L1335" t="s">
        <v>29988</v>
      </c>
      <c r="M1335" t="s">
        <v>29989</v>
      </c>
      <c r="N1335" t="s">
        <v>29990</v>
      </c>
      <c r="O1335" t="s">
        <v>29991</v>
      </c>
      <c r="P1335" t="s">
        <v>29992</v>
      </c>
      <c r="Q1335" t="s">
        <v>29993</v>
      </c>
      <c r="R1335" t="s">
        <v>29994</v>
      </c>
      <c r="S1335" t="s">
        <v>29995</v>
      </c>
      <c r="T1335" t="s">
        <v>29996</v>
      </c>
      <c r="U1335" t="s">
        <v>29997</v>
      </c>
      <c r="V1335" t="s">
        <v>29998</v>
      </c>
      <c r="W1335" t="s">
        <v>29999</v>
      </c>
      <c r="X1335" t="s">
        <v>30000</v>
      </c>
      <c r="Y1335" t="s">
        <v>30001</v>
      </c>
    </row>
    <row r="1336" spans="1:25" x14ac:dyDescent="0.3">
      <c r="A1336">
        <v>66750</v>
      </c>
      <c r="B1336" t="s">
        <v>30002</v>
      </c>
      <c r="C1336" t="s">
        <v>30003</v>
      </c>
      <c r="D1336" t="s">
        <v>30004</v>
      </c>
      <c r="E1336" t="s">
        <v>30005</v>
      </c>
      <c r="F1336" t="s">
        <v>30006</v>
      </c>
      <c r="G1336" t="s">
        <v>30007</v>
      </c>
      <c r="H1336" t="s">
        <v>30008</v>
      </c>
      <c r="I1336" t="s">
        <v>30009</v>
      </c>
      <c r="J1336" t="s">
        <v>30010</v>
      </c>
      <c r="K1336" t="s">
        <v>30011</v>
      </c>
      <c r="L1336" t="s">
        <v>30012</v>
      </c>
      <c r="M1336" t="s">
        <v>30013</v>
      </c>
      <c r="N1336" t="s">
        <v>30014</v>
      </c>
      <c r="O1336" t="s">
        <v>30015</v>
      </c>
      <c r="P1336" t="s">
        <v>30016</v>
      </c>
      <c r="Q1336" t="s">
        <v>30017</v>
      </c>
      <c r="R1336" t="s">
        <v>30018</v>
      </c>
      <c r="S1336" t="s">
        <v>30019</v>
      </c>
      <c r="T1336" t="s">
        <v>30020</v>
      </c>
      <c r="U1336" t="s">
        <v>30021</v>
      </c>
      <c r="V1336" t="s">
        <v>30022</v>
      </c>
      <c r="W1336" t="s">
        <v>30023</v>
      </c>
      <c r="X1336" t="s">
        <v>30024</v>
      </c>
      <c r="Y1336" t="s">
        <v>30025</v>
      </c>
    </row>
    <row r="1337" spans="1:25" x14ac:dyDescent="0.3">
      <c r="A1337">
        <v>66800</v>
      </c>
      <c r="B1337" t="s">
        <v>30026</v>
      </c>
      <c r="C1337" t="s">
        <v>30027</v>
      </c>
      <c r="D1337" t="s">
        <v>30028</v>
      </c>
      <c r="E1337" t="s">
        <v>30029</v>
      </c>
      <c r="F1337" t="s">
        <v>30030</v>
      </c>
      <c r="G1337" t="s">
        <v>30031</v>
      </c>
      <c r="H1337" t="s">
        <v>30032</v>
      </c>
      <c r="I1337" t="s">
        <v>30033</v>
      </c>
      <c r="J1337" t="s">
        <v>30034</v>
      </c>
      <c r="K1337" t="s">
        <v>30035</v>
      </c>
      <c r="L1337" t="s">
        <v>30036</v>
      </c>
      <c r="M1337" t="s">
        <v>30037</v>
      </c>
      <c r="N1337" t="s">
        <v>30038</v>
      </c>
      <c r="O1337" t="s">
        <v>30039</v>
      </c>
      <c r="P1337" t="s">
        <v>30040</v>
      </c>
      <c r="Q1337" t="s">
        <v>30041</v>
      </c>
      <c r="R1337" t="s">
        <v>30042</v>
      </c>
      <c r="S1337" t="s">
        <v>30043</v>
      </c>
      <c r="T1337" t="s">
        <v>30044</v>
      </c>
      <c r="U1337" t="s">
        <v>30045</v>
      </c>
      <c r="V1337" t="s">
        <v>30046</v>
      </c>
      <c r="W1337" t="s">
        <v>30047</v>
      </c>
      <c r="X1337" t="s">
        <v>30048</v>
      </c>
      <c r="Y1337" t="s">
        <v>30049</v>
      </c>
    </row>
    <row r="1338" spans="1:25" x14ac:dyDescent="0.3">
      <c r="A1338">
        <v>66850</v>
      </c>
      <c r="B1338" t="s">
        <v>30050</v>
      </c>
      <c r="C1338" t="s">
        <v>30051</v>
      </c>
      <c r="D1338" t="s">
        <v>30052</v>
      </c>
      <c r="E1338" t="s">
        <v>30053</v>
      </c>
      <c r="F1338" t="s">
        <v>30054</v>
      </c>
      <c r="G1338" t="s">
        <v>30055</v>
      </c>
      <c r="H1338" t="s">
        <v>30056</v>
      </c>
      <c r="I1338" t="s">
        <v>30057</v>
      </c>
      <c r="J1338" t="s">
        <v>30058</v>
      </c>
      <c r="K1338" t="s">
        <v>30059</v>
      </c>
      <c r="L1338" t="s">
        <v>30060</v>
      </c>
      <c r="M1338" t="s">
        <v>30061</v>
      </c>
      <c r="N1338" t="s">
        <v>30062</v>
      </c>
      <c r="O1338" t="s">
        <v>30063</v>
      </c>
      <c r="P1338" t="s">
        <v>30064</v>
      </c>
      <c r="Q1338" t="s">
        <v>30065</v>
      </c>
      <c r="R1338" t="s">
        <v>30066</v>
      </c>
      <c r="S1338" t="s">
        <v>30067</v>
      </c>
      <c r="T1338" t="s">
        <v>30068</v>
      </c>
      <c r="U1338" t="s">
        <v>30069</v>
      </c>
      <c r="V1338" t="s">
        <v>30070</v>
      </c>
      <c r="W1338" t="s">
        <v>30071</v>
      </c>
      <c r="X1338" t="s">
        <v>30072</v>
      </c>
      <c r="Y1338" t="s">
        <v>30073</v>
      </c>
    </row>
    <row r="1339" spans="1:25" x14ac:dyDescent="0.3">
      <c r="A1339">
        <v>66900</v>
      </c>
      <c r="B1339" t="s">
        <v>30074</v>
      </c>
      <c r="C1339" t="s">
        <v>30075</v>
      </c>
      <c r="D1339" t="s">
        <v>30076</v>
      </c>
      <c r="E1339" t="s">
        <v>30077</v>
      </c>
      <c r="F1339" t="s">
        <v>30078</v>
      </c>
      <c r="G1339" t="s">
        <v>30079</v>
      </c>
      <c r="H1339" t="s">
        <v>30080</v>
      </c>
      <c r="I1339" t="s">
        <v>30081</v>
      </c>
      <c r="J1339" t="s">
        <v>30082</v>
      </c>
      <c r="K1339" t="s">
        <v>30083</v>
      </c>
      <c r="L1339" t="s">
        <v>30084</v>
      </c>
      <c r="M1339" t="s">
        <v>30085</v>
      </c>
      <c r="N1339" t="s">
        <v>30086</v>
      </c>
      <c r="O1339" t="s">
        <v>30087</v>
      </c>
      <c r="P1339" t="s">
        <v>30088</v>
      </c>
      <c r="Q1339" t="s">
        <v>30089</v>
      </c>
      <c r="R1339" t="s">
        <v>30090</v>
      </c>
      <c r="S1339" t="s">
        <v>30091</v>
      </c>
      <c r="T1339" t="s">
        <v>30092</v>
      </c>
      <c r="U1339" t="s">
        <v>30093</v>
      </c>
      <c r="V1339" t="s">
        <v>30094</v>
      </c>
      <c r="W1339" t="s">
        <v>30095</v>
      </c>
      <c r="X1339" t="s">
        <v>30096</v>
      </c>
      <c r="Y1339" t="s">
        <v>30097</v>
      </c>
    </row>
    <row r="1340" spans="1:25" x14ac:dyDescent="0.3">
      <c r="A1340">
        <v>66950</v>
      </c>
      <c r="B1340" t="s">
        <v>30098</v>
      </c>
      <c r="C1340" t="s">
        <v>30099</v>
      </c>
      <c r="D1340" t="s">
        <v>30100</v>
      </c>
      <c r="E1340" t="s">
        <v>30101</v>
      </c>
      <c r="F1340" t="s">
        <v>30102</v>
      </c>
      <c r="G1340" t="s">
        <v>30103</v>
      </c>
      <c r="H1340" t="s">
        <v>30104</v>
      </c>
      <c r="I1340" t="s">
        <v>30105</v>
      </c>
      <c r="J1340" t="s">
        <v>30106</v>
      </c>
      <c r="K1340" t="s">
        <v>30107</v>
      </c>
      <c r="L1340" t="s">
        <v>30108</v>
      </c>
      <c r="M1340" t="s">
        <v>30109</v>
      </c>
      <c r="N1340" t="s">
        <v>30110</v>
      </c>
      <c r="O1340" t="s">
        <v>30111</v>
      </c>
      <c r="P1340" t="s">
        <v>30112</v>
      </c>
      <c r="Q1340" t="s">
        <v>30113</v>
      </c>
      <c r="R1340" t="s">
        <v>30114</v>
      </c>
      <c r="S1340" t="s">
        <v>30115</v>
      </c>
      <c r="T1340" t="s">
        <v>30116</v>
      </c>
      <c r="U1340" t="s">
        <v>30117</v>
      </c>
      <c r="V1340" t="s">
        <v>30118</v>
      </c>
      <c r="W1340" t="s">
        <v>30119</v>
      </c>
      <c r="X1340" t="s">
        <v>30120</v>
      </c>
      <c r="Y1340" t="s">
        <v>30121</v>
      </c>
    </row>
    <row r="1341" spans="1:25" x14ac:dyDescent="0.3">
      <c r="A1341">
        <v>67000</v>
      </c>
      <c r="B1341" t="s">
        <v>30122</v>
      </c>
      <c r="C1341" t="s">
        <v>30123</v>
      </c>
      <c r="D1341" t="s">
        <v>30124</v>
      </c>
      <c r="E1341" t="s">
        <v>30125</v>
      </c>
      <c r="F1341" t="s">
        <v>30126</v>
      </c>
      <c r="G1341" t="s">
        <v>30127</v>
      </c>
      <c r="H1341" t="s">
        <v>30128</v>
      </c>
      <c r="I1341" t="s">
        <v>30129</v>
      </c>
      <c r="J1341" t="s">
        <v>30130</v>
      </c>
      <c r="K1341" t="s">
        <v>30131</v>
      </c>
      <c r="L1341" t="s">
        <v>30132</v>
      </c>
      <c r="M1341" t="s">
        <v>30133</v>
      </c>
      <c r="N1341" t="s">
        <v>30134</v>
      </c>
      <c r="O1341" t="s">
        <v>30135</v>
      </c>
      <c r="P1341" t="s">
        <v>30136</v>
      </c>
      <c r="Q1341" t="s">
        <v>30137</v>
      </c>
      <c r="R1341" t="s">
        <v>30138</v>
      </c>
      <c r="S1341" t="s">
        <v>30139</v>
      </c>
      <c r="T1341" t="s">
        <v>30140</v>
      </c>
      <c r="U1341" t="s">
        <v>30141</v>
      </c>
      <c r="V1341" t="s">
        <v>30142</v>
      </c>
      <c r="W1341" t="s">
        <v>30143</v>
      </c>
      <c r="X1341" t="s">
        <v>30144</v>
      </c>
      <c r="Y1341" t="s">
        <v>30145</v>
      </c>
    </row>
    <row r="1342" spans="1:25" x14ac:dyDescent="0.3">
      <c r="A1342">
        <v>67050</v>
      </c>
      <c r="B1342" t="s">
        <v>30146</v>
      </c>
      <c r="C1342" t="s">
        <v>30147</v>
      </c>
      <c r="D1342" t="s">
        <v>30148</v>
      </c>
      <c r="E1342" t="s">
        <v>30149</v>
      </c>
      <c r="F1342" t="s">
        <v>30150</v>
      </c>
      <c r="G1342" t="s">
        <v>30151</v>
      </c>
      <c r="H1342" t="s">
        <v>30152</v>
      </c>
      <c r="I1342" t="s">
        <v>30153</v>
      </c>
      <c r="J1342" t="s">
        <v>30154</v>
      </c>
      <c r="K1342" t="s">
        <v>30155</v>
      </c>
      <c r="L1342" t="s">
        <v>30156</v>
      </c>
      <c r="M1342" t="s">
        <v>30157</v>
      </c>
      <c r="N1342" t="s">
        <v>30158</v>
      </c>
      <c r="O1342" t="s">
        <v>30159</v>
      </c>
      <c r="P1342" t="s">
        <v>30160</v>
      </c>
      <c r="Q1342" t="s">
        <v>30161</v>
      </c>
      <c r="R1342" t="s">
        <v>30162</v>
      </c>
      <c r="S1342" t="s">
        <v>30163</v>
      </c>
      <c r="T1342" t="s">
        <v>30164</v>
      </c>
      <c r="U1342" t="s">
        <v>30165</v>
      </c>
      <c r="V1342" t="s">
        <v>30166</v>
      </c>
      <c r="W1342" t="s">
        <v>30167</v>
      </c>
      <c r="X1342" t="s">
        <v>30168</v>
      </c>
      <c r="Y1342" t="s">
        <v>30169</v>
      </c>
    </row>
    <row r="1343" spans="1:25" x14ac:dyDescent="0.3">
      <c r="A1343">
        <v>67100</v>
      </c>
      <c r="B1343" t="s">
        <v>30170</v>
      </c>
      <c r="C1343" t="s">
        <v>30171</v>
      </c>
      <c r="D1343" t="s">
        <v>30172</v>
      </c>
      <c r="E1343" t="s">
        <v>30173</v>
      </c>
      <c r="F1343" t="s">
        <v>30174</v>
      </c>
      <c r="G1343" t="s">
        <v>30175</v>
      </c>
      <c r="H1343" t="s">
        <v>30176</v>
      </c>
      <c r="I1343" t="s">
        <v>30177</v>
      </c>
      <c r="J1343" t="s">
        <v>30178</v>
      </c>
      <c r="K1343" t="s">
        <v>30179</v>
      </c>
      <c r="L1343" t="s">
        <v>30180</v>
      </c>
      <c r="M1343" t="s">
        <v>30181</v>
      </c>
      <c r="N1343" t="s">
        <v>30182</v>
      </c>
      <c r="O1343" t="s">
        <v>30183</v>
      </c>
      <c r="P1343" t="s">
        <v>30184</v>
      </c>
      <c r="Q1343" t="s">
        <v>30185</v>
      </c>
      <c r="R1343" t="s">
        <v>30186</v>
      </c>
      <c r="S1343" t="s">
        <v>30187</v>
      </c>
      <c r="T1343" t="s">
        <v>30188</v>
      </c>
      <c r="U1343" t="s">
        <v>30189</v>
      </c>
      <c r="V1343" t="s">
        <v>30190</v>
      </c>
      <c r="W1343" t="s">
        <v>30191</v>
      </c>
      <c r="X1343" t="s">
        <v>30192</v>
      </c>
      <c r="Y1343" t="s">
        <v>30193</v>
      </c>
    </row>
    <row r="1344" spans="1:25" x14ac:dyDescent="0.3">
      <c r="A1344">
        <v>67150</v>
      </c>
      <c r="B1344" t="s">
        <v>30194</v>
      </c>
      <c r="C1344" t="s">
        <v>30195</v>
      </c>
      <c r="D1344" t="s">
        <v>30196</v>
      </c>
      <c r="E1344" t="s">
        <v>30197</v>
      </c>
      <c r="F1344" t="s">
        <v>30198</v>
      </c>
      <c r="G1344" t="s">
        <v>30199</v>
      </c>
      <c r="H1344" t="s">
        <v>30200</v>
      </c>
      <c r="I1344" t="s">
        <v>30201</v>
      </c>
      <c r="J1344" t="s">
        <v>30202</v>
      </c>
      <c r="K1344" t="s">
        <v>30203</v>
      </c>
      <c r="L1344" t="s">
        <v>30204</v>
      </c>
      <c r="M1344" t="s">
        <v>30205</v>
      </c>
      <c r="N1344" t="s">
        <v>30206</v>
      </c>
      <c r="O1344" t="s">
        <v>30207</v>
      </c>
      <c r="P1344" t="s">
        <v>30208</v>
      </c>
      <c r="Q1344" t="s">
        <v>30209</v>
      </c>
      <c r="R1344" t="s">
        <v>30210</v>
      </c>
      <c r="S1344" t="s">
        <v>30211</v>
      </c>
      <c r="T1344" t="s">
        <v>30212</v>
      </c>
      <c r="U1344" t="s">
        <v>30213</v>
      </c>
      <c r="V1344" t="s">
        <v>30214</v>
      </c>
      <c r="W1344" t="s">
        <v>30215</v>
      </c>
      <c r="X1344" t="s">
        <v>30216</v>
      </c>
      <c r="Y1344" t="s">
        <v>30217</v>
      </c>
    </row>
    <row r="1345" spans="1:25" x14ac:dyDescent="0.3">
      <c r="A1345">
        <v>67200</v>
      </c>
      <c r="B1345" t="s">
        <v>30218</v>
      </c>
      <c r="C1345" t="s">
        <v>30219</v>
      </c>
      <c r="D1345" t="s">
        <v>30220</v>
      </c>
      <c r="E1345" t="s">
        <v>30221</v>
      </c>
      <c r="F1345" t="s">
        <v>30222</v>
      </c>
      <c r="G1345" t="s">
        <v>30223</v>
      </c>
      <c r="H1345" t="s">
        <v>30224</v>
      </c>
      <c r="I1345" t="s">
        <v>30225</v>
      </c>
      <c r="J1345" t="s">
        <v>30226</v>
      </c>
      <c r="K1345" t="s">
        <v>30227</v>
      </c>
      <c r="L1345" t="s">
        <v>30228</v>
      </c>
      <c r="M1345" t="s">
        <v>30229</v>
      </c>
      <c r="N1345" t="s">
        <v>30230</v>
      </c>
      <c r="O1345" t="s">
        <v>30231</v>
      </c>
      <c r="P1345" t="s">
        <v>30232</v>
      </c>
      <c r="Q1345" t="s">
        <v>30233</v>
      </c>
      <c r="R1345" t="s">
        <v>30234</v>
      </c>
      <c r="S1345" t="s">
        <v>30235</v>
      </c>
      <c r="T1345" t="s">
        <v>30236</v>
      </c>
      <c r="U1345" t="s">
        <v>30237</v>
      </c>
      <c r="V1345" t="s">
        <v>30238</v>
      </c>
      <c r="W1345" t="s">
        <v>30239</v>
      </c>
      <c r="X1345" t="s">
        <v>30240</v>
      </c>
      <c r="Y1345" t="s">
        <v>30241</v>
      </c>
    </row>
    <row r="1346" spans="1:25" x14ac:dyDescent="0.3">
      <c r="A1346">
        <v>67250</v>
      </c>
      <c r="B1346" t="s">
        <v>30242</v>
      </c>
      <c r="C1346" t="s">
        <v>30243</v>
      </c>
      <c r="D1346" t="s">
        <v>30244</v>
      </c>
      <c r="E1346" t="s">
        <v>30245</v>
      </c>
      <c r="F1346" t="s">
        <v>30246</v>
      </c>
      <c r="G1346" t="s">
        <v>30247</v>
      </c>
      <c r="H1346" t="s">
        <v>30248</v>
      </c>
      <c r="I1346" t="s">
        <v>30249</v>
      </c>
      <c r="J1346" t="s">
        <v>30250</v>
      </c>
      <c r="K1346" t="s">
        <v>30251</v>
      </c>
      <c r="L1346" t="s">
        <v>30252</v>
      </c>
      <c r="M1346" t="s">
        <v>30253</v>
      </c>
      <c r="N1346" t="s">
        <v>30254</v>
      </c>
      <c r="O1346" t="s">
        <v>30255</v>
      </c>
      <c r="P1346" t="s">
        <v>30256</v>
      </c>
      <c r="Q1346" t="s">
        <v>30257</v>
      </c>
      <c r="R1346" t="s">
        <v>30258</v>
      </c>
      <c r="S1346" t="s">
        <v>30259</v>
      </c>
      <c r="T1346" t="s">
        <v>30260</v>
      </c>
      <c r="U1346" t="s">
        <v>30261</v>
      </c>
      <c r="V1346" t="s">
        <v>30262</v>
      </c>
      <c r="W1346" t="s">
        <v>30263</v>
      </c>
      <c r="X1346" t="s">
        <v>30264</v>
      </c>
      <c r="Y1346" t="s">
        <v>30265</v>
      </c>
    </row>
    <row r="1347" spans="1:25" x14ac:dyDescent="0.3">
      <c r="A1347">
        <v>67300</v>
      </c>
      <c r="B1347" t="s">
        <v>30266</v>
      </c>
      <c r="C1347" t="s">
        <v>30267</v>
      </c>
      <c r="D1347" t="s">
        <v>30268</v>
      </c>
      <c r="E1347" t="s">
        <v>30269</v>
      </c>
      <c r="F1347" t="s">
        <v>30270</v>
      </c>
      <c r="G1347" t="s">
        <v>30271</v>
      </c>
      <c r="H1347" t="s">
        <v>30272</v>
      </c>
      <c r="I1347" t="s">
        <v>30273</v>
      </c>
      <c r="J1347" t="s">
        <v>30274</v>
      </c>
      <c r="K1347" t="s">
        <v>30275</v>
      </c>
      <c r="L1347" t="s">
        <v>30276</v>
      </c>
      <c r="M1347" t="s">
        <v>30277</v>
      </c>
      <c r="N1347" t="s">
        <v>30278</v>
      </c>
      <c r="O1347" t="s">
        <v>30279</v>
      </c>
      <c r="P1347" t="s">
        <v>30280</v>
      </c>
      <c r="Q1347" t="s">
        <v>30281</v>
      </c>
      <c r="R1347" t="s">
        <v>30282</v>
      </c>
      <c r="S1347" t="s">
        <v>30283</v>
      </c>
      <c r="T1347" t="s">
        <v>30284</v>
      </c>
      <c r="U1347" t="s">
        <v>30285</v>
      </c>
      <c r="V1347" t="s">
        <v>30286</v>
      </c>
      <c r="W1347" t="s">
        <v>30287</v>
      </c>
      <c r="X1347" t="s">
        <v>30288</v>
      </c>
      <c r="Y1347" t="s">
        <v>30289</v>
      </c>
    </row>
    <row r="1348" spans="1:25" x14ac:dyDescent="0.3">
      <c r="A1348">
        <v>67350</v>
      </c>
      <c r="B1348" t="s">
        <v>30290</v>
      </c>
      <c r="C1348" t="s">
        <v>30291</v>
      </c>
      <c r="D1348" t="s">
        <v>30292</v>
      </c>
      <c r="E1348" t="s">
        <v>30293</v>
      </c>
      <c r="F1348" t="s">
        <v>30294</v>
      </c>
      <c r="G1348" t="s">
        <v>30295</v>
      </c>
      <c r="H1348" t="s">
        <v>30296</v>
      </c>
      <c r="I1348" t="s">
        <v>30297</v>
      </c>
      <c r="J1348" t="s">
        <v>30298</v>
      </c>
      <c r="K1348" t="s">
        <v>30299</v>
      </c>
      <c r="L1348" t="s">
        <v>30300</v>
      </c>
      <c r="M1348" t="s">
        <v>30301</v>
      </c>
      <c r="N1348" t="s">
        <v>30302</v>
      </c>
      <c r="O1348" t="s">
        <v>30303</v>
      </c>
      <c r="P1348" t="s">
        <v>30304</v>
      </c>
      <c r="Q1348" t="s">
        <v>30305</v>
      </c>
      <c r="R1348" t="s">
        <v>30306</v>
      </c>
      <c r="S1348" t="s">
        <v>30307</v>
      </c>
      <c r="T1348" t="s">
        <v>30308</v>
      </c>
      <c r="U1348" t="s">
        <v>30309</v>
      </c>
      <c r="V1348" t="s">
        <v>30310</v>
      </c>
      <c r="W1348" t="s">
        <v>30311</v>
      </c>
      <c r="X1348" t="s">
        <v>30312</v>
      </c>
      <c r="Y1348" t="s">
        <v>30313</v>
      </c>
    </row>
    <row r="1349" spans="1:25" x14ac:dyDescent="0.3">
      <c r="A1349">
        <v>67400</v>
      </c>
      <c r="B1349" t="s">
        <v>30314</v>
      </c>
      <c r="C1349" t="s">
        <v>30315</v>
      </c>
      <c r="D1349" t="s">
        <v>30316</v>
      </c>
      <c r="E1349" t="s">
        <v>30317</v>
      </c>
      <c r="F1349" t="s">
        <v>30318</v>
      </c>
      <c r="G1349" t="s">
        <v>30319</v>
      </c>
      <c r="H1349" t="s">
        <v>30320</v>
      </c>
      <c r="I1349" t="s">
        <v>30321</v>
      </c>
      <c r="J1349" t="s">
        <v>30322</v>
      </c>
      <c r="K1349" t="s">
        <v>30323</v>
      </c>
      <c r="L1349" t="s">
        <v>30324</v>
      </c>
      <c r="M1349" t="s">
        <v>30325</v>
      </c>
      <c r="N1349" t="s">
        <v>30326</v>
      </c>
      <c r="O1349" t="s">
        <v>30327</v>
      </c>
      <c r="P1349" t="s">
        <v>30328</v>
      </c>
      <c r="Q1349" t="s">
        <v>30329</v>
      </c>
      <c r="R1349" t="s">
        <v>30330</v>
      </c>
      <c r="S1349" t="s">
        <v>30331</v>
      </c>
      <c r="T1349" t="s">
        <v>30332</v>
      </c>
      <c r="U1349" t="s">
        <v>30333</v>
      </c>
      <c r="V1349" t="s">
        <v>30334</v>
      </c>
      <c r="W1349" t="s">
        <v>30335</v>
      </c>
      <c r="X1349" t="s">
        <v>30336</v>
      </c>
      <c r="Y1349" t="s">
        <v>30337</v>
      </c>
    </row>
    <row r="1350" spans="1:25" x14ac:dyDescent="0.3">
      <c r="A1350">
        <v>67450</v>
      </c>
      <c r="B1350" t="s">
        <v>30338</v>
      </c>
      <c r="C1350" t="s">
        <v>30339</v>
      </c>
      <c r="D1350" t="s">
        <v>30340</v>
      </c>
      <c r="E1350" t="s">
        <v>30341</v>
      </c>
      <c r="F1350" t="s">
        <v>30342</v>
      </c>
      <c r="G1350" t="s">
        <v>30343</v>
      </c>
      <c r="H1350" t="s">
        <v>30344</v>
      </c>
      <c r="I1350" t="s">
        <v>30345</v>
      </c>
      <c r="J1350" t="s">
        <v>30346</v>
      </c>
      <c r="K1350" t="s">
        <v>30347</v>
      </c>
      <c r="L1350" t="s">
        <v>30348</v>
      </c>
      <c r="M1350" t="s">
        <v>30349</v>
      </c>
      <c r="N1350" t="s">
        <v>30350</v>
      </c>
      <c r="O1350" t="s">
        <v>30351</v>
      </c>
      <c r="P1350" t="s">
        <v>30352</v>
      </c>
      <c r="Q1350" t="s">
        <v>30353</v>
      </c>
      <c r="R1350" t="s">
        <v>30354</v>
      </c>
      <c r="S1350" t="s">
        <v>30355</v>
      </c>
      <c r="T1350" t="s">
        <v>30356</v>
      </c>
      <c r="U1350" t="s">
        <v>30357</v>
      </c>
      <c r="V1350" t="s">
        <v>30358</v>
      </c>
      <c r="W1350" t="s">
        <v>30359</v>
      </c>
      <c r="X1350" t="s">
        <v>30360</v>
      </c>
      <c r="Y1350" t="s">
        <v>30361</v>
      </c>
    </row>
    <row r="1351" spans="1:25" x14ac:dyDescent="0.3">
      <c r="A1351">
        <v>67500</v>
      </c>
      <c r="B1351" t="s">
        <v>30362</v>
      </c>
      <c r="C1351" t="s">
        <v>30363</v>
      </c>
      <c r="D1351" t="s">
        <v>30364</v>
      </c>
      <c r="E1351" t="s">
        <v>30365</v>
      </c>
      <c r="F1351" t="s">
        <v>30366</v>
      </c>
      <c r="G1351" t="s">
        <v>30367</v>
      </c>
      <c r="H1351" t="s">
        <v>30368</v>
      </c>
      <c r="I1351" t="s">
        <v>30369</v>
      </c>
      <c r="J1351" t="s">
        <v>30370</v>
      </c>
      <c r="K1351" t="s">
        <v>30371</v>
      </c>
      <c r="L1351" t="s">
        <v>30372</v>
      </c>
      <c r="M1351" t="s">
        <v>30373</v>
      </c>
      <c r="N1351" t="s">
        <v>30374</v>
      </c>
      <c r="O1351" t="s">
        <v>30375</v>
      </c>
      <c r="P1351" t="s">
        <v>30376</v>
      </c>
      <c r="Q1351" t="s">
        <v>30377</v>
      </c>
      <c r="R1351" t="s">
        <v>30378</v>
      </c>
      <c r="S1351" t="s">
        <v>30379</v>
      </c>
      <c r="T1351" t="s">
        <v>30380</v>
      </c>
      <c r="U1351" t="s">
        <v>30381</v>
      </c>
      <c r="V1351" t="s">
        <v>30382</v>
      </c>
      <c r="W1351" t="s">
        <v>30383</v>
      </c>
      <c r="X1351" t="s">
        <v>30384</v>
      </c>
      <c r="Y1351" t="s">
        <v>30385</v>
      </c>
    </row>
    <row r="1352" spans="1:25" x14ac:dyDescent="0.3">
      <c r="A1352">
        <v>67550</v>
      </c>
      <c r="B1352" t="s">
        <v>30386</v>
      </c>
      <c r="C1352" t="s">
        <v>30387</v>
      </c>
      <c r="D1352" t="s">
        <v>30388</v>
      </c>
      <c r="E1352" t="s">
        <v>30389</v>
      </c>
      <c r="F1352" t="s">
        <v>30390</v>
      </c>
      <c r="G1352" t="s">
        <v>30391</v>
      </c>
      <c r="H1352" t="s">
        <v>30392</v>
      </c>
      <c r="I1352" t="s">
        <v>30393</v>
      </c>
      <c r="J1352" t="s">
        <v>30394</v>
      </c>
      <c r="K1352" t="s">
        <v>30395</v>
      </c>
      <c r="L1352" t="s">
        <v>30396</v>
      </c>
      <c r="M1352" t="s">
        <v>30397</v>
      </c>
      <c r="N1352" t="s">
        <v>30398</v>
      </c>
      <c r="O1352" t="s">
        <v>30399</v>
      </c>
      <c r="P1352" t="s">
        <v>30400</v>
      </c>
      <c r="Q1352" t="s">
        <v>30401</v>
      </c>
      <c r="R1352" t="s">
        <v>30402</v>
      </c>
      <c r="S1352" t="s">
        <v>30403</v>
      </c>
      <c r="T1352" t="s">
        <v>30404</v>
      </c>
      <c r="U1352" t="s">
        <v>30405</v>
      </c>
      <c r="V1352" t="s">
        <v>30406</v>
      </c>
      <c r="W1352" t="s">
        <v>30407</v>
      </c>
      <c r="X1352" t="s">
        <v>30408</v>
      </c>
      <c r="Y1352" t="s">
        <v>30409</v>
      </c>
    </row>
    <row r="1353" spans="1:25" x14ac:dyDescent="0.3">
      <c r="A1353">
        <v>67600</v>
      </c>
      <c r="B1353" t="s">
        <v>30410</v>
      </c>
      <c r="C1353" t="s">
        <v>30411</v>
      </c>
      <c r="D1353" t="s">
        <v>30412</v>
      </c>
      <c r="E1353" t="s">
        <v>30413</v>
      </c>
      <c r="F1353" t="s">
        <v>30414</v>
      </c>
      <c r="G1353" t="s">
        <v>30415</v>
      </c>
      <c r="H1353" t="s">
        <v>30416</v>
      </c>
      <c r="I1353" t="s">
        <v>30417</v>
      </c>
      <c r="J1353" t="s">
        <v>30418</v>
      </c>
      <c r="K1353" t="s">
        <v>30419</v>
      </c>
      <c r="L1353" t="s">
        <v>30420</v>
      </c>
      <c r="M1353" t="s">
        <v>30421</v>
      </c>
      <c r="N1353" t="s">
        <v>30422</v>
      </c>
      <c r="O1353" t="s">
        <v>30423</v>
      </c>
      <c r="P1353" t="s">
        <v>30424</v>
      </c>
      <c r="Q1353" t="s">
        <v>30425</v>
      </c>
      <c r="R1353" t="s">
        <v>30426</v>
      </c>
      <c r="S1353" t="s">
        <v>30427</v>
      </c>
      <c r="T1353" t="s">
        <v>30428</v>
      </c>
      <c r="U1353" t="s">
        <v>30429</v>
      </c>
      <c r="V1353" t="s">
        <v>30430</v>
      </c>
      <c r="W1353" t="s">
        <v>30431</v>
      </c>
      <c r="X1353" t="s">
        <v>30432</v>
      </c>
      <c r="Y1353" t="s">
        <v>30433</v>
      </c>
    </row>
    <row r="1354" spans="1:25" x14ac:dyDescent="0.3">
      <c r="A1354">
        <v>67650</v>
      </c>
      <c r="B1354" t="s">
        <v>30434</v>
      </c>
      <c r="C1354" t="s">
        <v>30435</v>
      </c>
      <c r="D1354" t="s">
        <v>30436</v>
      </c>
      <c r="E1354" t="s">
        <v>30437</v>
      </c>
      <c r="F1354" t="s">
        <v>30438</v>
      </c>
      <c r="G1354" t="s">
        <v>30439</v>
      </c>
      <c r="H1354" t="s">
        <v>30440</v>
      </c>
      <c r="I1354" t="s">
        <v>30441</v>
      </c>
      <c r="J1354" t="s">
        <v>30442</v>
      </c>
      <c r="K1354" t="s">
        <v>30443</v>
      </c>
      <c r="L1354" t="s">
        <v>30444</v>
      </c>
      <c r="M1354" t="s">
        <v>30445</v>
      </c>
      <c r="N1354" t="s">
        <v>30446</v>
      </c>
      <c r="O1354" t="s">
        <v>30447</v>
      </c>
      <c r="P1354" t="s">
        <v>30448</v>
      </c>
      <c r="Q1354" t="s">
        <v>30449</v>
      </c>
      <c r="R1354" t="s">
        <v>30450</v>
      </c>
      <c r="S1354" t="s">
        <v>30451</v>
      </c>
      <c r="T1354" t="s">
        <v>30452</v>
      </c>
      <c r="U1354" t="s">
        <v>30453</v>
      </c>
      <c r="V1354" t="s">
        <v>30454</v>
      </c>
      <c r="W1354" t="s">
        <v>30455</v>
      </c>
      <c r="X1354" t="s">
        <v>30456</v>
      </c>
      <c r="Y1354" t="s">
        <v>30457</v>
      </c>
    </row>
    <row r="1355" spans="1:25" x14ac:dyDescent="0.3">
      <c r="A1355">
        <v>67700</v>
      </c>
      <c r="B1355" t="s">
        <v>30458</v>
      </c>
      <c r="C1355" t="s">
        <v>30459</v>
      </c>
      <c r="D1355" t="s">
        <v>30460</v>
      </c>
      <c r="E1355" t="s">
        <v>30461</v>
      </c>
      <c r="F1355" t="s">
        <v>30462</v>
      </c>
      <c r="G1355" t="s">
        <v>30463</v>
      </c>
      <c r="H1355" t="s">
        <v>30464</v>
      </c>
      <c r="I1355" t="s">
        <v>30465</v>
      </c>
      <c r="J1355" t="s">
        <v>30466</v>
      </c>
      <c r="K1355" t="s">
        <v>30467</v>
      </c>
      <c r="L1355" t="s">
        <v>30468</v>
      </c>
      <c r="M1355" t="s">
        <v>30469</v>
      </c>
      <c r="N1355" t="s">
        <v>30470</v>
      </c>
      <c r="O1355" t="s">
        <v>30471</v>
      </c>
      <c r="P1355" t="s">
        <v>30472</v>
      </c>
      <c r="Q1355" t="s">
        <v>30473</v>
      </c>
      <c r="R1355" t="s">
        <v>30474</v>
      </c>
      <c r="S1355" t="s">
        <v>30475</v>
      </c>
      <c r="T1355" t="s">
        <v>30476</v>
      </c>
      <c r="U1355" t="s">
        <v>30477</v>
      </c>
      <c r="V1355" t="s">
        <v>30478</v>
      </c>
      <c r="W1355" t="s">
        <v>30479</v>
      </c>
      <c r="X1355" t="s">
        <v>30480</v>
      </c>
      <c r="Y1355" t="s">
        <v>30481</v>
      </c>
    </row>
    <row r="1356" spans="1:25" x14ac:dyDescent="0.3">
      <c r="A1356">
        <v>67750</v>
      </c>
      <c r="B1356" t="s">
        <v>30482</v>
      </c>
      <c r="C1356" t="s">
        <v>30483</v>
      </c>
      <c r="D1356" t="s">
        <v>30484</v>
      </c>
      <c r="E1356" t="s">
        <v>30485</v>
      </c>
      <c r="F1356" t="s">
        <v>30486</v>
      </c>
      <c r="G1356" t="s">
        <v>30487</v>
      </c>
      <c r="H1356" t="s">
        <v>30488</v>
      </c>
      <c r="I1356" t="s">
        <v>30489</v>
      </c>
      <c r="J1356" t="s">
        <v>30490</v>
      </c>
      <c r="K1356" t="s">
        <v>30491</v>
      </c>
      <c r="L1356" t="s">
        <v>30492</v>
      </c>
      <c r="M1356" t="s">
        <v>30493</v>
      </c>
      <c r="N1356" t="s">
        <v>30494</v>
      </c>
      <c r="O1356" t="s">
        <v>30495</v>
      </c>
      <c r="P1356" t="s">
        <v>30496</v>
      </c>
      <c r="Q1356" t="s">
        <v>30497</v>
      </c>
      <c r="R1356" t="s">
        <v>30498</v>
      </c>
      <c r="S1356" t="s">
        <v>30499</v>
      </c>
      <c r="T1356" t="s">
        <v>30500</v>
      </c>
      <c r="U1356" t="s">
        <v>30501</v>
      </c>
      <c r="V1356" t="s">
        <v>30502</v>
      </c>
      <c r="W1356" t="s">
        <v>30503</v>
      </c>
      <c r="X1356" t="s">
        <v>30504</v>
      </c>
      <c r="Y1356" t="s">
        <v>30505</v>
      </c>
    </row>
    <row r="1357" spans="1:25" x14ac:dyDescent="0.3">
      <c r="A1357">
        <v>67800</v>
      </c>
      <c r="B1357" t="s">
        <v>30506</v>
      </c>
      <c r="C1357" t="s">
        <v>30507</v>
      </c>
      <c r="D1357" t="s">
        <v>30508</v>
      </c>
      <c r="E1357" t="s">
        <v>30509</v>
      </c>
      <c r="F1357" t="s">
        <v>30510</v>
      </c>
      <c r="G1357" t="s">
        <v>30511</v>
      </c>
      <c r="H1357" t="s">
        <v>30512</v>
      </c>
      <c r="I1357" t="s">
        <v>30513</v>
      </c>
      <c r="J1357" t="s">
        <v>30514</v>
      </c>
      <c r="K1357" t="s">
        <v>30515</v>
      </c>
      <c r="L1357" t="s">
        <v>30516</v>
      </c>
      <c r="M1357" t="s">
        <v>30517</v>
      </c>
      <c r="N1357" t="s">
        <v>30518</v>
      </c>
      <c r="O1357" t="s">
        <v>30519</v>
      </c>
      <c r="P1357" t="s">
        <v>30520</v>
      </c>
      <c r="Q1357" t="s">
        <v>30521</v>
      </c>
      <c r="R1357" t="s">
        <v>30522</v>
      </c>
      <c r="S1357" t="s">
        <v>30523</v>
      </c>
      <c r="T1357" t="s">
        <v>30524</v>
      </c>
      <c r="U1357" t="s">
        <v>30525</v>
      </c>
      <c r="V1357" t="s">
        <v>30526</v>
      </c>
      <c r="W1357" t="s">
        <v>30527</v>
      </c>
      <c r="X1357" t="s">
        <v>30528</v>
      </c>
      <c r="Y1357" t="s">
        <v>30529</v>
      </c>
    </row>
    <row r="1358" spans="1:25" x14ac:dyDescent="0.3">
      <c r="A1358">
        <v>67850</v>
      </c>
      <c r="B1358" t="s">
        <v>30530</v>
      </c>
      <c r="C1358" t="s">
        <v>30531</v>
      </c>
      <c r="D1358" t="s">
        <v>30532</v>
      </c>
      <c r="E1358" t="s">
        <v>30533</v>
      </c>
      <c r="F1358" t="s">
        <v>30534</v>
      </c>
      <c r="G1358" t="s">
        <v>30535</v>
      </c>
      <c r="H1358" t="s">
        <v>30536</v>
      </c>
      <c r="I1358" t="s">
        <v>30537</v>
      </c>
      <c r="J1358" t="s">
        <v>30538</v>
      </c>
      <c r="K1358" t="s">
        <v>30539</v>
      </c>
      <c r="L1358" t="s">
        <v>30540</v>
      </c>
      <c r="M1358" t="s">
        <v>30541</v>
      </c>
      <c r="N1358" t="s">
        <v>30542</v>
      </c>
      <c r="O1358" t="s">
        <v>30543</v>
      </c>
      <c r="P1358" t="s">
        <v>30544</v>
      </c>
      <c r="Q1358" t="s">
        <v>30545</v>
      </c>
      <c r="R1358" t="s">
        <v>30546</v>
      </c>
      <c r="S1358" t="s">
        <v>30547</v>
      </c>
      <c r="T1358" t="s">
        <v>30548</v>
      </c>
      <c r="U1358" t="s">
        <v>30549</v>
      </c>
      <c r="V1358" t="s">
        <v>30550</v>
      </c>
      <c r="W1358" t="s">
        <v>30551</v>
      </c>
      <c r="X1358" t="s">
        <v>30552</v>
      </c>
      <c r="Y1358" t="s">
        <v>30553</v>
      </c>
    </row>
    <row r="1359" spans="1:25" x14ac:dyDescent="0.3">
      <c r="A1359">
        <v>67900</v>
      </c>
      <c r="B1359" t="s">
        <v>30554</v>
      </c>
      <c r="C1359" t="s">
        <v>30555</v>
      </c>
      <c r="D1359" t="s">
        <v>30556</v>
      </c>
      <c r="E1359" t="s">
        <v>30557</v>
      </c>
      <c r="F1359" t="s">
        <v>30558</v>
      </c>
      <c r="G1359" t="s">
        <v>30559</v>
      </c>
      <c r="H1359" t="s">
        <v>30560</v>
      </c>
      <c r="I1359" t="s">
        <v>30561</v>
      </c>
      <c r="J1359" t="s">
        <v>30562</v>
      </c>
      <c r="K1359" t="s">
        <v>30563</v>
      </c>
      <c r="L1359" t="s">
        <v>30564</v>
      </c>
      <c r="M1359" t="s">
        <v>30565</v>
      </c>
      <c r="N1359" t="s">
        <v>30566</v>
      </c>
      <c r="O1359" t="s">
        <v>30567</v>
      </c>
      <c r="P1359" t="s">
        <v>30568</v>
      </c>
      <c r="Q1359" t="s">
        <v>30569</v>
      </c>
      <c r="R1359" t="s">
        <v>30570</v>
      </c>
      <c r="S1359" t="s">
        <v>30571</v>
      </c>
      <c r="T1359" t="s">
        <v>30572</v>
      </c>
      <c r="U1359" t="s">
        <v>30573</v>
      </c>
      <c r="V1359" t="s">
        <v>30574</v>
      </c>
      <c r="W1359" t="s">
        <v>30575</v>
      </c>
      <c r="X1359" t="s">
        <v>30576</v>
      </c>
      <c r="Y1359" t="s">
        <v>30577</v>
      </c>
    </row>
    <row r="1360" spans="1:25" x14ac:dyDescent="0.3">
      <c r="A1360">
        <v>67950</v>
      </c>
      <c r="B1360" t="s">
        <v>30578</v>
      </c>
      <c r="C1360" t="s">
        <v>30579</v>
      </c>
      <c r="D1360" t="s">
        <v>30580</v>
      </c>
      <c r="E1360" t="s">
        <v>30581</v>
      </c>
      <c r="F1360" t="s">
        <v>30582</v>
      </c>
      <c r="G1360" t="s">
        <v>30583</v>
      </c>
      <c r="H1360" t="s">
        <v>30584</v>
      </c>
      <c r="I1360" t="s">
        <v>30585</v>
      </c>
      <c r="J1360" t="s">
        <v>30586</v>
      </c>
      <c r="K1360" t="s">
        <v>30587</v>
      </c>
      <c r="L1360" t="s">
        <v>30588</v>
      </c>
      <c r="M1360" t="s">
        <v>30589</v>
      </c>
      <c r="N1360" t="s">
        <v>30590</v>
      </c>
      <c r="O1360" t="s">
        <v>30591</v>
      </c>
      <c r="P1360" t="s">
        <v>30592</v>
      </c>
      <c r="Q1360" t="s">
        <v>30593</v>
      </c>
      <c r="R1360" t="s">
        <v>30594</v>
      </c>
      <c r="S1360" t="s">
        <v>30595</v>
      </c>
      <c r="T1360" t="s">
        <v>30596</v>
      </c>
      <c r="U1360" t="s">
        <v>30597</v>
      </c>
      <c r="V1360" t="s">
        <v>30598</v>
      </c>
      <c r="W1360" t="s">
        <v>30599</v>
      </c>
      <c r="X1360" t="s">
        <v>30600</v>
      </c>
      <c r="Y1360" t="s">
        <v>30601</v>
      </c>
    </row>
    <row r="1361" spans="1:25" x14ac:dyDescent="0.3">
      <c r="A1361">
        <v>68000</v>
      </c>
      <c r="B1361" t="s">
        <v>30602</v>
      </c>
      <c r="C1361" t="s">
        <v>30603</v>
      </c>
      <c r="D1361" t="s">
        <v>30604</v>
      </c>
      <c r="E1361" t="s">
        <v>30605</v>
      </c>
      <c r="F1361" t="s">
        <v>30606</v>
      </c>
      <c r="G1361" t="s">
        <v>30607</v>
      </c>
      <c r="H1361" t="s">
        <v>30608</v>
      </c>
      <c r="I1361" t="s">
        <v>30609</v>
      </c>
      <c r="J1361" t="s">
        <v>30610</v>
      </c>
      <c r="K1361" t="s">
        <v>30611</v>
      </c>
      <c r="L1361" t="s">
        <v>30612</v>
      </c>
      <c r="M1361" t="s">
        <v>30613</v>
      </c>
      <c r="N1361" t="s">
        <v>30614</v>
      </c>
      <c r="O1361" t="s">
        <v>30615</v>
      </c>
      <c r="P1361" t="s">
        <v>30616</v>
      </c>
      <c r="Q1361" t="s">
        <v>30617</v>
      </c>
      <c r="R1361" t="s">
        <v>30618</v>
      </c>
      <c r="S1361" t="s">
        <v>30619</v>
      </c>
      <c r="T1361" t="s">
        <v>30620</v>
      </c>
      <c r="U1361" t="s">
        <v>30621</v>
      </c>
      <c r="V1361" t="s">
        <v>30622</v>
      </c>
      <c r="W1361" t="s">
        <v>30623</v>
      </c>
      <c r="X1361" t="s">
        <v>30624</v>
      </c>
      <c r="Y1361" t="s">
        <v>30625</v>
      </c>
    </row>
    <row r="1362" spans="1:25" x14ac:dyDescent="0.3">
      <c r="A1362">
        <v>68050</v>
      </c>
      <c r="B1362" t="s">
        <v>30626</v>
      </c>
      <c r="C1362" t="s">
        <v>30627</v>
      </c>
      <c r="D1362" t="s">
        <v>30628</v>
      </c>
      <c r="E1362" t="s">
        <v>30629</v>
      </c>
      <c r="F1362" t="s">
        <v>30630</v>
      </c>
      <c r="G1362" t="s">
        <v>30631</v>
      </c>
      <c r="H1362" t="s">
        <v>30632</v>
      </c>
      <c r="I1362" t="s">
        <v>30633</v>
      </c>
      <c r="J1362" t="s">
        <v>30634</v>
      </c>
      <c r="K1362" t="s">
        <v>30635</v>
      </c>
      <c r="L1362" t="s">
        <v>30636</v>
      </c>
      <c r="M1362" t="s">
        <v>30637</v>
      </c>
      <c r="N1362" t="s">
        <v>30638</v>
      </c>
      <c r="O1362" t="s">
        <v>30639</v>
      </c>
      <c r="P1362" t="s">
        <v>30640</v>
      </c>
      <c r="Q1362" t="s">
        <v>30641</v>
      </c>
      <c r="R1362" t="s">
        <v>30642</v>
      </c>
      <c r="S1362" t="s">
        <v>30643</v>
      </c>
      <c r="T1362" t="s">
        <v>30644</v>
      </c>
      <c r="U1362" t="s">
        <v>30645</v>
      </c>
      <c r="V1362" t="s">
        <v>30646</v>
      </c>
      <c r="W1362" t="s">
        <v>30647</v>
      </c>
      <c r="X1362" t="s">
        <v>30648</v>
      </c>
      <c r="Y1362" t="s">
        <v>30649</v>
      </c>
    </row>
    <row r="1363" spans="1:25" x14ac:dyDescent="0.3">
      <c r="A1363">
        <v>68100</v>
      </c>
      <c r="B1363" t="s">
        <v>30650</v>
      </c>
      <c r="C1363" t="s">
        <v>30651</v>
      </c>
      <c r="D1363" t="s">
        <v>30652</v>
      </c>
      <c r="E1363" t="s">
        <v>30653</v>
      </c>
      <c r="F1363" t="s">
        <v>30654</v>
      </c>
      <c r="G1363" t="s">
        <v>30655</v>
      </c>
      <c r="H1363" t="s">
        <v>30656</v>
      </c>
      <c r="I1363" t="s">
        <v>30657</v>
      </c>
      <c r="J1363" t="s">
        <v>30658</v>
      </c>
      <c r="K1363" t="s">
        <v>30659</v>
      </c>
      <c r="L1363" t="s">
        <v>30660</v>
      </c>
      <c r="M1363" t="s">
        <v>30661</v>
      </c>
      <c r="N1363" t="s">
        <v>30662</v>
      </c>
      <c r="O1363" t="s">
        <v>30663</v>
      </c>
      <c r="P1363" t="s">
        <v>30664</v>
      </c>
      <c r="Q1363" t="s">
        <v>30665</v>
      </c>
      <c r="R1363" t="s">
        <v>30666</v>
      </c>
      <c r="S1363" t="s">
        <v>30667</v>
      </c>
      <c r="T1363" t="s">
        <v>30668</v>
      </c>
      <c r="U1363" t="s">
        <v>30669</v>
      </c>
      <c r="V1363" t="s">
        <v>30670</v>
      </c>
      <c r="W1363" t="s">
        <v>30671</v>
      </c>
      <c r="X1363" t="s">
        <v>30672</v>
      </c>
      <c r="Y1363" t="s">
        <v>30673</v>
      </c>
    </row>
    <row r="1364" spans="1:25" x14ac:dyDescent="0.3">
      <c r="A1364">
        <v>68150</v>
      </c>
      <c r="B1364" t="s">
        <v>30674</v>
      </c>
      <c r="C1364" t="s">
        <v>30675</v>
      </c>
      <c r="D1364" t="s">
        <v>30676</v>
      </c>
      <c r="E1364" t="s">
        <v>30677</v>
      </c>
      <c r="F1364" t="s">
        <v>30678</v>
      </c>
      <c r="G1364" t="s">
        <v>30679</v>
      </c>
      <c r="H1364" t="s">
        <v>30680</v>
      </c>
      <c r="I1364" t="s">
        <v>30681</v>
      </c>
      <c r="J1364" t="s">
        <v>30682</v>
      </c>
      <c r="K1364" t="s">
        <v>30683</v>
      </c>
      <c r="L1364" t="s">
        <v>30684</v>
      </c>
      <c r="M1364" t="s">
        <v>30685</v>
      </c>
      <c r="N1364" t="s">
        <v>30686</v>
      </c>
      <c r="O1364" t="s">
        <v>30687</v>
      </c>
      <c r="P1364" t="s">
        <v>30688</v>
      </c>
      <c r="Q1364" t="s">
        <v>30689</v>
      </c>
      <c r="R1364" t="s">
        <v>30690</v>
      </c>
      <c r="S1364" t="s">
        <v>30691</v>
      </c>
      <c r="T1364" t="s">
        <v>30692</v>
      </c>
      <c r="U1364" t="s">
        <v>30693</v>
      </c>
      <c r="V1364" t="s">
        <v>30694</v>
      </c>
      <c r="W1364" t="s">
        <v>30695</v>
      </c>
      <c r="X1364" t="s">
        <v>30696</v>
      </c>
      <c r="Y1364" t="s">
        <v>30697</v>
      </c>
    </row>
    <row r="1365" spans="1:25" x14ac:dyDescent="0.3">
      <c r="A1365">
        <v>68200</v>
      </c>
      <c r="B1365" t="s">
        <v>30698</v>
      </c>
      <c r="C1365" t="s">
        <v>30699</v>
      </c>
      <c r="D1365" t="s">
        <v>30700</v>
      </c>
      <c r="E1365" t="s">
        <v>30701</v>
      </c>
      <c r="F1365" t="s">
        <v>30702</v>
      </c>
      <c r="G1365" t="s">
        <v>30703</v>
      </c>
      <c r="H1365" t="s">
        <v>30704</v>
      </c>
      <c r="I1365" t="s">
        <v>30705</v>
      </c>
      <c r="J1365" t="s">
        <v>30706</v>
      </c>
      <c r="K1365" t="s">
        <v>30707</v>
      </c>
      <c r="L1365" t="s">
        <v>30708</v>
      </c>
      <c r="M1365" t="s">
        <v>30709</v>
      </c>
      <c r="N1365" t="s">
        <v>30710</v>
      </c>
      <c r="O1365" t="s">
        <v>30711</v>
      </c>
      <c r="P1365" t="s">
        <v>30712</v>
      </c>
      <c r="Q1365" t="s">
        <v>30713</v>
      </c>
      <c r="R1365" t="s">
        <v>30714</v>
      </c>
      <c r="S1365" t="s">
        <v>30715</v>
      </c>
      <c r="T1365" t="s">
        <v>30716</v>
      </c>
      <c r="U1365" t="s">
        <v>30717</v>
      </c>
      <c r="V1365" t="s">
        <v>30718</v>
      </c>
      <c r="W1365" t="s">
        <v>30719</v>
      </c>
      <c r="X1365" t="s">
        <v>30720</v>
      </c>
      <c r="Y1365" t="s">
        <v>30721</v>
      </c>
    </row>
    <row r="1366" spans="1:25" x14ac:dyDescent="0.3">
      <c r="A1366">
        <v>68250</v>
      </c>
      <c r="B1366" t="s">
        <v>30722</v>
      </c>
      <c r="C1366" t="s">
        <v>30723</v>
      </c>
      <c r="D1366" t="s">
        <v>30724</v>
      </c>
      <c r="E1366" t="s">
        <v>30725</v>
      </c>
      <c r="F1366" t="s">
        <v>30726</v>
      </c>
      <c r="G1366" t="s">
        <v>30727</v>
      </c>
      <c r="H1366" t="s">
        <v>30728</v>
      </c>
      <c r="I1366" t="s">
        <v>30729</v>
      </c>
      <c r="J1366" t="s">
        <v>30730</v>
      </c>
      <c r="K1366" t="s">
        <v>30731</v>
      </c>
      <c r="L1366" t="s">
        <v>30732</v>
      </c>
      <c r="M1366" t="s">
        <v>30733</v>
      </c>
      <c r="N1366" t="s">
        <v>30734</v>
      </c>
      <c r="O1366" t="s">
        <v>30735</v>
      </c>
      <c r="P1366" t="s">
        <v>30736</v>
      </c>
      <c r="Q1366" t="s">
        <v>30737</v>
      </c>
      <c r="R1366" t="s">
        <v>30738</v>
      </c>
      <c r="S1366" t="s">
        <v>30739</v>
      </c>
      <c r="T1366" t="s">
        <v>30740</v>
      </c>
      <c r="U1366" t="s">
        <v>30741</v>
      </c>
      <c r="V1366" t="s">
        <v>30742</v>
      </c>
      <c r="W1366" t="s">
        <v>30743</v>
      </c>
      <c r="X1366" t="s">
        <v>30744</v>
      </c>
      <c r="Y1366" t="s">
        <v>30745</v>
      </c>
    </row>
    <row r="1367" spans="1:25" x14ac:dyDescent="0.3">
      <c r="A1367">
        <v>68300</v>
      </c>
      <c r="B1367" t="s">
        <v>30746</v>
      </c>
      <c r="C1367" t="s">
        <v>30747</v>
      </c>
      <c r="D1367" t="s">
        <v>30748</v>
      </c>
      <c r="E1367" t="s">
        <v>30749</v>
      </c>
      <c r="F1367" t="s">
        <v>30750</v>
      </c>
      <c r="G1367" t="s">
        <v>30751</v>
      </c>
      <c r="H1367" t="s">
        <v>30752</v>
      </c>
      <c r="I1367" t="s">
        <v>30753</v>
      </c>
      <c r="J1367" t="s">
        <v>30754</v>
      </c>
      <c r="K1367" t="s">
        <v>30755</v>
      </c>
      <c r="L1367" t="s">
        <v>30756</v>
      </c>
      <c r="M1367" t="s">
        <v>30757</v>
      </c>
      <c r="N1367" t="s">
        <v>30758</v>
      </c>
      <c r="O1367" t="s">
        <v>30759</v>
      </c>
      <c r="P1367" t="s">
        <v>30760</v>
      </c>
      <c r="Q1367" t="s">
        <v>30761</v>
      </c>
      <c r="R1367" t="s">
        <v>30762</v>
      </c>
      <c r="S1367" t="s">
        <v>30763</v>
      </c>
      <c r="T1367" t="s">
        <v>30764</v>
      </c>
      <c r="U1367" t="s">
        <v>30765</v>
      </c>
      <c r="V1367" t="s">
        <v>30766</v>
      </c>
      <c r="W1367" t="s">
        <v>30767</v>
      </c>
      <c r="X1367" t="s">
        <v>30768</v>
      </c>
      <c r="Y1367" t="s">
        <v>30769</v>
      </c>
    </row>
    <row r="1368" spans="1:25" x14ac:dyDescent="0.3">
      <c r="A1368">
        <v>68350</v>
      </c>
      <c r="B1368" t="s">
        <v>30770</v>
      </c>
      <c r="C1368" t="s">
        <v>30771</v>
      </c>
      <c r="D1368" t="s">
        <v>30772</v>
      </c>
      <c r="E1368" t="s">
        <v>30773</v>
      </c>
      <c r="F1368" t="s">
        <v>30774</v>
      </c>
      <c r="G1368" t="s">
        <v>30775</v>
      </c>
      <c r="H1368" t="s">
        <v>30776</v>
      </c>
      <c r="I1368" t="s">
        <v>30777</v>
      </c>
      <c r="J1368" t="s">
        <v>30778</v>
      </c>
      <c r="K1368" t="s">
        <v>30779</v>
      </c>
      <c r="L1368" t="s">
        <v>30780</v>
      </c>
      <c r="M1368" t="s">
        <v>30781</v>
      </c>
      <c r="N1368" t="s">
        <v>30782</v>
      </c>
      <c r="O1368" t="s">
        <v>30783</v>
      </c>
      <c r="P1368" t="s">
        <v>30784</v>
      </c>
      <c r="Q1368" t="s">
        <v>30785</v>
      </c>
      <c r="R1368" t="s">
        <v>30786</v>
      </c>
      <c r="S1368" t="s">
        <v>30787</v>
      </c>
      <c r="T1368" t="s">
        <v>30788</v>
      </c>
      <c r="U1368" t="s">
        <v>30789</v>
      </c>
      <c r="V1368" t="s">
        <v>30790</v>
      </c>
      <c r="W1368" t="s">
        <v>30791</v>
      </c>
      <c r="X1368" t="s">
        <v>30792</v>
      </c>
      <c r="Y1368" t="s">
        <v>30793</v>
      </c>
    </row>
    <row r="1369" spans="1:25" x14ac:dyDescent="0.3">
      <c r="A1369">
        <v>68400</v>
      </c>
      <c r="B1369" t="s">
        <v>30794</v>
      </c>
      <c r="C1369" t="s">
        <v>30795</v>
      </c>
      <c r="D1369" t="s">
        <v>30796</v>
      </c>
      <c r="E1369" t="s">
        <v>30797</v>
      </c>
      <c r="F1369" t="s">
        <v>30798</v>
      </c>
      <c r="G1369" t="s">
        <v>30799</v>
      </c>
      <c r="H1369" t="s">
        <v>30800</v>
      </c>
      <c r="I1369" t="s">
        <v>30801</v>
      </c>
      <c r="J1369" t="s">
        <v>30802</v>
      </c>
      <c r="K1369" t="s">
        <v>30803</v>
      </c>
      <c r="L1369" t="s">
        <v>30804</v>
      </c>
      <c r="M1369" t="s">
        <v>30805</v>
      </c>
      <c r="N1369" t="s">
        <v>30806</v>
      </c>
      <c r="O1369" t="s">
        <v>30807</v>
      </c>
      <c r="P1369" t="s">
        <v>30808</v>
      </c>
      <c r="Q1369" t="s">
        <v>30809</v>
      </c>
      <c r="R1369" t="s">
        <v>30810</v>
      </c>
      <c r="S1369" t="s">
        <v>30811</v>
      </c>
      <c r="T1369" t="s">
        <v>30812</v>
      </c>
      <c r="U1369" t="s">
        <v>30813</v>
      </c>
      <c r="V1369" t="s">
        <v>30814</v>
      </c>
      <c r="W1369" t="s">
        <v>30815</v>
      </c>
      <c r="X1369" t="s">
        <v>30816</v>
      </c>
      <c r="Y1369" t="s">
        <v>30817</v>
      </c>
    </row>
    <row r="1370" spans="1:25" x14ac:dyDescent="0.3">
      <c r="A1370">
        <v>68450</v>
      </c>
      <c r="B1370" t="s">
        <v>30818</v>
      </c>
      <c r="C1370" t="s">
        <v>30819</v>
      </c>
      <c r="D1370" t="s">
        <v>30820</v>
      </c>
      <c r="E1370" t="s">
        <v>30821</v>
      </c>
      <c r="F1370" t="s">
        <v>30822</v>
      </c>
      <c r="G1370" t="s">
        <v>30823</v>
      </c>
      <c r="H1370" t="s">
        <v>30824</v>
      </c>
      <c r="I1370" t="s">
        <v>30825</v>
      </c>
      <c r="J1370" t="s">
        <v>30826</v>
      </c>
      <c r="K1370" t="s">
        <v>30827</v>
      </c>
      <c r="L1370" t="s">
        <v>30828</v>
      </c>
      <c r="M1370" t="s">
        <v>30829</v>
      </c>
      <c r="N1370" t="s">
        <v>30830</v>
      </c>
      <c r="O1370" t="s">
        <v>30831</v>
      </c>
      <c r="P1370" t="s">
        <v>30832</v>
      </c>
      <c r="Q1370" t="s">
        <v>30833</v>
      </c>
      <c r="R1370" t="s">
        <v>30834</v>
      </c>
      <c r="S1370" t="s">
        <v>30835</v>
      </c>
      <c r="T1370" t="s">
        <v>30836</v>
      </c>
      <c r="U1370" t="s">
        <v>30837</v>
      </c>
      <c r="V1370" t="s">
        <v>30838</v>
      </c>
      <c r="W1370" t="s">
        <v>30839</v>
      </c>
      <c r="X1370" t="s">
        <v>30840</v>
      </c>
      <c r="Y1370" t="s">
        <v>30841</v>
      </c>
    </row>
    <row r="1371" spans="1:25" x14ac:dyDescent="0.3">
      <c r="A1371">
        <v>68500</v>
      </c>
      <c r="B1371" t="s">
        <v>30842</v>
      </c>
      <c r="C1371" t="s">
        <v>30843</v>
      </c>
      <c r="D1371" t="s">
        <v>30844</v>
      </c>
      <c r="E1371" t="s">
        <v>30845</v>
      </c>
      <c r="F1371" t="s">
        <v>30846</v>
      </c>
      <c r="G1371" t="s">
        <v>30847</v>
      </c>
      <c r="H1371" t="s">
        <v>30848</v>
      </c>
      <c r="I1371" t="s">
        <v>30849</v>
      </c>
      <c r="J1371" t="s">
        <v>30850</v>
      </c>
      <c r="K1371" t="s">
        <v>30851</v>
      </c>
      <c r="L1371" t="s">
        <v>30852</v>
      </c>
      <c r="M1371" t="s">
        <v>30853</v>
      </c>
      <c r="N1371" t="s">
        <v>30854</v>
      </c>
      <c r="O1371" t="s">
        <v>30855</v>
      </c>
      <c r="P1371" t="s">
        <v>30856</v>
      </c>
      <c r="Q1371" t="s">
        <v>30857</v>
      </c>
      <c r="R1371" t="s">
        <v>30858</v>
      </c>
      <c r="S1371" t="s">
        <v>30859</v>
      </c>
      <c r="T1371" t="s">
        <v>30860</v>
      </c>
      <c r="U1371" t="s">
        <v>30861</v>
      </c>
      <c r="V1371" t="s">
        <v>30862</v>
      </c>
      <c r="W1371" t="s">
        <v>30863</v>
      </c>
      <c r="X1371" t="s">
        <v>30864</v>
      </c>
      <c r="Y1371" t="s">
        <v>30865</v>
      </c>
    </row>
    <row r="1372" spans="1:25" x14ac:dyDescent="0.3">
      <c r="A1372">
        <v>68550</v>
      </c>
      <c r="B1372" t="s">
        <v>30866</v>
      </c>
      <c r="C1372" t="s">
        <v>30867</v>
      </c>
      <c r="D1372" t="s">
        <v>30868</v>
      </c>
      <c r="E1372" t="s">
        <v>30869</v>
      </c>
      <c r="F1372" t="s">
        <v>30870</v>
      </c>
      <c r="G1372" t="s">
        <v>30871</v>
      </c>
      <c r="H1372" t="s">
        <v>30872</v>
      </c>
      <c r="I1372" t="s">
        <v>30873</v>
      </c>
      <c r="J1372" t="s">
        <v>30874</v>
      </c>
      <c r="K1372" t="s">
        <v>30875</v>
      </c>
      <c r="L1372" t="s">
        <v>30876</v>
      </c>
      <c r="M1372" t="s">
        <v>30877</v>
      </c>
      <c r="N1372" t="s">
        <v>30878</v>
      </c>
      <c r="O1372" t="s">
        <v>30879</v>
      </c>
      <c r="P1372" t="s">
        <v>30880</v>
      </c>
      <c r="Q1372" t="s">
        <v>30881</v>
      </c>
      <c r="R1372" t="s">
        <v>30882</v>
      </c>
      <c r="S1372" t="s">
        <v>30883</v>
      </c>
      <c r="T1372" t="s">
        <v>30884</v>
      </c>
      <c r="U1372" t="s">
        <v>30885</v>
      </c>
      <c r="V1372" t="s">
        <v>30886</v>
      </c>
      <c r="W1372" t="s">
        <v>30887</v>
      </c>
      <c r="X1372" t="s">
        <v>30888</v>
      </c>
      <c r="Y1372" t="s">
        <v>30889</v>
      </c>
    </row>
    <row r="1373" spans="1:25" x14ac:dyDescent="0.3">
      <c r="A1373">
        <v>68600</v>
      </c>
      <c r="B1373" t="s">
        <v>30890</v>
      </c>
      <c r="C1373" t="s">
        <v>30891</v>
      </c>
      <c r="D1373" t="s">
        <v>30892</v>
      </c>
      <c r="E1373" t="s">
        <v>30893</v>
      </c>
      <c r="F1373" t="s">
        <v>30894</v>
      </c>
      <c r="G1373" t="s">
        <v>30895</v>
      </c>
      <c r="H1373" t="s">
        <v>30896</v>
      </c>
      <c r="I1373" t="s">
        <v>30897</v>
      </c>
      <c r="J1373" t="s">
        <v>30898</v>
      </c>
      <c r="K1373" t="s">
        <v>30899</v>
      </c>
      <c r="L1373" t="s">
        <v>30900</v>
      </c>
      <c r="M1373" t="s">
        <v>30901</v>
      </c>
      <c r="N1373" t="s">
        <v>30902</v>
      </c>
      <c r="O1373" t="s">
        <v>30903</v>
      </c>
      <c r="P1373" t="s">
        <v>30904</v>
      </c>
      <c r="Q1373" t="s">
        <v>30905</v>
      </c>
      <c r="R1373" t="s">
        <v>30906</v>
      </c>
      <c r="S1373" t="s">
        <v>30907</v>
      </c>
      <c r="T1373" t="s">
        <v>30908</v>
      </c>
      <c r="U1373" t="s">
        <v>30909</v>
      </c>
      <c r="V1373" t="s">
        <v>30910</v>
      </c>
      <c r="W1373" t="s">
        <v>30911</v>
      </c>
      <c r="X1373" t="s">
        <v>30912</v>
      </c>
      <c r="Y1373" t="s">
        <v>30913</v>
      </c>
    </row>
    <row r="1374" spans="1:25" x14ac:dyDescent="0.3">
      <c r="A1374">
        <v>68650</v>
      </c>
      <c r="B1374" t="s">
        <v>30914</v>
      </c>
      <c r="C1374" t="s">
        <v>30915</v>
      </c>
      <c r="D1374" t="s">
        <v>30916</v>
      </c>
      <c r="E1374" t="s">
        <v>30917</v>
      </c>
      <c r="F1374" t="s">
        <v>30918</v>
      </c>
      <c r="G1374" t="s">
        <v>30919</v>
      </c>
      <c r="H1374" t="s">
        <v>30920</v>
      </c>
      <c r="I1374" t="s">
        <v>30921</v>
      </c>
      <c r="J1374" t="s">
        <v>30922</v>
      </c>
      <c r="K1374" t="s">
        <v>30923</v>
      </c>
      <c r="L1374" t="s">
        <v>30924</v>
      </c>
      <c r="M1374" t="s">
        <v>30925</v>
      </c>
      <c r="N1374" t="s">
        <v>30926</v>
      </c>
      <c r="O1374" t="s">
        <v>30927</v>
      </c>
      <c r="P1374" t="s">
        <v>30928</v>
      </c>
      <c r="Q1374" t="s">
        <v>30929</v>
      </c>
      <c r="R1374" t="s">
        <v>30930</v>
      </c>
      <c r="S1374" t="s">
        <v>30931</v>
      </c>
      <c r="T1374" t="s">
        <v>30932</v>
      </c>
      <c r="U1374" t="s">
        <v>30933</v>
      </c>
      <c r="V1374" t="s">
        <v>30934</v>
      </c>
      <c r="W1374" t="s">
        <v>30935</v>
      </c>
      <c r="X1374" t="s">
        <v>30936</v>
      </c>
      <c r="Y1374" t="s">
        <v>30937</v>
      </c>
    </row>
    <row r="1375" spans="1:25" x14ac:dyDescent="0.3">
      <c r="A1375">
        <v>68700</v>
      </c>
      <c r="B1375" t="s">
        <v>30938</v>
      </c>
      <c r="C1375" t="s">
        <v>30939</v>
      </c>
      <c r="D1375" t="s">
        <v>30940</v>
      </c>
      <c r="E1375" t="s">
        <v>30941</v>
      </c>
      <c r="F1375" t="s">
        <v>30942</v>
      </c>
      <c r="G1375" t="s">
        <v>30943</v>
      </c>
      <c r="H1375" t="s">
        <v>30944</v>
      </c>
      <c r="I1375" t="s">
        <v>30945</v>
      </c>
      <c r="J1375" t="s">
        <v>30946</v>
      </c>
      <c r="K1375" t="s">
        <v>30947</v>
      </c>
      <c r="L1375" t="s">
        <v>30948</v>
      </c>
      <c r="M1375" t="s">
        <v>30949</v>
      </c>
      <c r="N1375" t="s">
        <v>30950</v>
      </c>
      <c r="O1375" t="s">
        <v>30951</v>
      </c>
      <c r="P1375" t="s">
        <v>30952</v>
      </c>
      <c r="Q1375" t="s">
        <v>30953</v>
      </c>
      <c r="R1375" t="s">
        <v>30954</v>
      </c>
      <c r="S1375" t="s">
        <v>30955</v>
      </c>
      <c r="T1375" t="s">
        <v>30956</v>
      </c>
      <c r="U1375" t="s">
        <v>30957</v>
      </c>
      <c r="V1375" t="s">
        <v>30958</v>
      </c>
      <c r="W1375" t="s">
        <v>30959</v>
      </c>
      <c r="X1375" t="s">
        <v>30960</v>
      </c>
      <c r="Y1375" t="s">
        <v>30961</v>
      </c>
    </row>
    <row r="1376" spans="1:25" x14ac:dyDescent="0.3">
      <c r="A1376">
        <v>68750</v>
      </c>
      <c r="B1376" t="s">
        <v>30962</v>
      </c>
      <c r="C1376" t="s">
        <v>30963</v>
      </c>
      <c r="D1376" t="s">
        <v>30964</v>
      </c>
      <c r="E1376" t="s">
        <v>30965</v>
      </c>
      <c r="F1376" t="s">
        <v>30966</v>
      </c>
      <c r="G1376" t="s">
        <v>30967</v>
      </c>
      <c r="H1376" t="s">
        <v>30968</v>
      </c>
      <c r="I1376" t="s">
        <v>30969</v>
      </c>
      <c r="J1376" t="s">
        <v>30970</v>
      </c>
      <c r="K1376" t="s">
        <v>30971</v>
      </c>
      <c r="L1376" t="s">
        <v>30972</v>
      </c>
      <c r="M1376" t="s">
        <v>30973</v>
      </c>
      <c r="N1376" t="s">
        <v>30974</v>
      </c>
      <c r="O1376" t="s">
        <v>30975</v>
      </c>
      <c r="P1376" t="s">
        <v>30976</v>
      </c>
      <c r="Q1376" t="s">
        <v>30977</v>
      </c>
      <c r="R1376" t="s">
        <v>30978</v>
      </c>
      <c r="S1376" t="s">
        <v>30979</v>
      </c>
      <c r="T1376" t="s">
        <v>30980</v>
      </c>
      <c r="U1376" t="s">
        <v>30981</v>
      </c>
      <c r="V1376" t="s">
        <v>30982</v>
      </c>
      <c r="W1376" t="s">
        <v>30983</v>
      </c>
      <c r="X1376" t="s">
        <v>30984</v>
      </c>
      <c r="Y1376" t="s">
        <v>30985</v>
      </c>
    </row>
    <row r="1377" spans="1:25" x14ac:dyDescent="0.3">
      <c r="A1377">
        <v>68800</v>
      </c>
      <c r="B1377" t="s">
        <v>30986</v>
      </c>
      <c r="C1377" t="s">
        <v>30987</v>
      </c>
      <c r="D1377" t="s">
        <v>30988</v>
      </c>
      <c r="E1377" t="s">
        <v>30989</v>
      </c>
      <c r="F1377" t="s">
        <v>30990</v>
      </c>
      <c r="G1377" t="s">
        <v>30991</v>
      </c>
      <c r="H1377" t="s">
        <v>30992</v>
      </c>
      <c r="I1377" t="s">
        <v>30993</v>
      </c>
      <c r="J1377" t="s">
        <v>30994</v>
      </c>
      <c r="K1377" t="s">
        <v>30995</v>
      </c>
      <c r="L1377" t="s">
        <v>30996</v>
      </c>
      <c r="M1377" t="s">
        <v>30997</v>
      </c>
      <c r="N1377" t="s">
        <v>30998</v>
      </c>
      <c r="O1377" t="s">
        <v>30999</v>
      </c>
      <c r="P1377" t="s">
        <v>31000</v>
      </c>
      <c r="Q1377" t="s">
        <v>31001</v>
      </c>
      <c r="R1377" t="s">
        <v>31002</v>
      </c>
      <c r="S1377" t="s">
        <v>31003</v>
      </c>
      <c r="T1377" t="s">
        <v>31004</v>
      </c>
      <c r="U1377" t="s">
        <v>31005</v>
      </c>
      <c r="V1377" t="s">
        <v>31006</v>
      </c>
      <c r="W1377" t="s">
        <v>31007</v>
      </c>
      <c r="X1377" t="s">
        <v>31008</v>
      </c>
      <c r="Y1377" t="s">
        <v>31009</v>
      </c>
    </row>
    <row r="1378" spans="1:25" x14ac:dyDescent="0.3">
      <c r="A1378">
        <v>68850</v>
      </c>
      <c r="B1378" t="s">
        <v>31010</v>
      </c>
      <c r="C1378" t="s">
        <v>31011</v>
      </c>
      <c r="D1378" t="s">
        <v>31012</v>
      </c>
      <c r="E1378" t="s">
        <v>31013</v>
      </c>
      <c r="F1378" t="s">
        <v>31014</v>
      </c>
      <c r="G1378" t="s">
        <v>31015</v>
      </c>
      <c r="H1378" t="s">
        <v>31016</v>
      </c>
      <c r="I1378" t="s">
        <v>31017</v>
      </c>
      <c r="J1378" t="s">
        <v>31018</v>
      </c>
      <c r="K1378" t="s">
        <v>31019</v>
      </c>
      <c r="L1378" t="s">
        <v>31020</v>
      </c>
      <c r="M1378" t="s">
        <v>31021</v>
      </c>
      <c r="N1378" t="s">
        <v>31022</v>
      </c>
      <c r="O1378" t="s">
        <v>31023</v>
      </c>
      <c r="P1378" t="s">
        <v>31024</v>
      </c>
      <c r="Q1378" t="s">
        <v>31025</v>
      </c>
      <c r="R1378" t="s">
        <v>31026</v>
      </c>
      <c r="S1378" t="s">
        <v>31027</v>
      </c>
      <c r="T1378" t="s">
        <v>31028</v>
      </c>
      <c r="U1378" t="s">
        <v>31029</v>
      </c>
      <c r="V1378" t="s">
        <v>31030</v>
      </c>
      <c r="W1378" t="s">
        <v>31031</v>
      </c>
      <c r="X1378" t="s">
        <v>31032</v>
      </c>
      <c r="Y1378" t="s">
        <v>31033</v>
      </c>
    </row>
    <row r="1379" spans="1:25" x14ac:dyDescent="0.3">
      <c r="A1379">
        <v>68900</v>
      </c>
      <c r="B1379" t="s">
        <v>31034</v>
      </c>
      <c r="C1379" t="s">
        <v>31035</v>
      </c>
      <c r="D1379" t="s">
        <v>31036</v>
      </c>
      <c r="E1379" t="s">
        <v>31037</v>
      </c>
      <c r="F1379" t="s">
        <v>31038</v>
      </c>
      <c r="G1379" t="s">
        <v>31039</v>
      </c>
      <c r="H1379" t="s">
        <v>31040</v>
      </c>
      <c r="I1379" t="s">
        <v>31041</v>
      </c>
      <c r="J1379" t="s">
        <v>31042</v>
      </c>
      <c r="K1379" t="s">
        <v>31043</v>
      </c>
      <c r="L1379" t="s">
        <v>31044</v>
      </c>
      <c r="M1379" t="s">
        <v>31045</v>
      </c>
      <c r="N1379" t="s">
        <v>31046</v>
      </c>
      <c r="O1379" t="s">
        <v>31047</v>
      </c>
      <c r="P1379" t="s">
        <v>31048</v>
      </c>
      <c r="Q1379" t="s">
        <v>31049</v>
      </c>
      <c r="R1379" t="s">
        <v>31050</v>
      </c>
      <c r="S1379" t="s">
        <v>31051</v>
      </c>
      <c r="T1379" t="s">
        <v>31052</v>
      </c>
      <c r="U1379" t="s">
        <v>31053</v>
      </c>
      <c r="V1379" t="s">
        <v>31054</v>
      </c>
      <c r="W1379" t="s">
        <v>31055</v>
      </c>
      <c r="X1379" t="s">
        <v>31056</v>
      </c>
      <c r="Y1379" t="s">
        <v>31057</v>
      </c>
    </row>
    <row r="1380" spans="1:25" x14ac:dyDescent="0.3">
      <c r="A1380">
        <v>68950</v>
      </c>
      <c r="B1380" t="s">
        <v>31058</v>
      </c>
      <c r="C1380" t="s">
        <v>31059</v>
      </c>
      <c r="D1380" t="s">
        <v>31060</v>
      </c>
      <c r="E1380" t="s">
        <v>31061</v>
      </c>
      <c r="F1380" t="s">
        <v>31062</v>
      </c>
      <c r="G1380" t="s">
        <v>31063</v>
      </c>
      <c r="H1380" t="s">
        <v>31064</v>
      </c>
      <c r="I1380" t="s">
        <v>31065</v>
      </c>
      <c r="J1380" t="s">
        <v>31066</v>
      </c>
      <c r="K1380" t="s">
        <v>31067</v>
      </c>
      <c r="L1380" t="s">
        <v>31068</v>
      </c>
      <c r="M1380" t="s">
        <v>31069</v>
      </c>
      <c r="N1380" t="s">
        <v>31070</v>
      </c>
      <c r="O1380" t="s">
        <v>31071</v>
      </c>
      <c r="P1380" t="s">
        <v>31072</v>
      </c>
      <c r="Q1380" t="s">
        <v>31073</v>
      </c>
      <c r="R1380" t="s">
        <v>31074</v>
      </c>
      <c r="S1380" t="s">
        <v>31075</v>
      </c>
      <c r="T1380" t="s">
        <v>31076</v>
      </c>
      <c r="U1380" t="s">
        <v>31077</v>
      </c>
      <c r="V1380" t="s">
        <v>31078</v>
      </c>
      <c r="W1380" t="s">
        <v>31079</v>
      </c>
      <c r="X1380" t="s">
        <v>31080</v>
      </c>
      <c r="Y1380" t="s">
        <v>31081</v>
      </c>
    </row>
    <row r="1381" spans="1:25" x14ac:dyDescent="0.3">
      <c r="A1381">
        <v>69000</v>
      </c>
      <c r="B1381" t="s">
        <v>31082</v>
      </c>
      <c r="C1381" t="s">
        <v>31083</v>
      </c>
      <c r="D1381" t="s">
        <v>31084</v>
      </c>
      <c r="E1381" t="s">
        <v>31085</v>
      </c>
      <c r="F1381" t="s">
        <v>31086</v>
      </c>
      <c r="G1381" t="s">
        <v>31087</v>
      </c>
      <c r="H1381" t="s">
        <v>31088</v>
      </c>
      <c r="I1381" t="s">
        <v>31089</v>
      </c>
      <c r="J1381" t="s">
        <v>31090</v>
      </c>
      <c r="K1381" t="s">
        <v>31091</v>
      </c>
      <c r="L1381" t="s">
        <v>31092</v>
      </c>
      <c r="M1381" t="s">
        <v>31093</v>
      </c>
      <c r="N1381" t="s">
        <v>31094</v>
      </c>
      <c r="O1381" t="s">
        <v>31095</v>
      </c>
      <c r="P1381" t="s">
        <v>31096</v>
      </c>
      <c r="Q1381" t="s">
        <v>31097</v>
      </c>
      <c r="R1381" t="s">
        <v>31098</v>
      </c>
      <c r="S1381" t="s">
        <v>31099</v>
      </c>
      <c r="T1381" t="s">
        <v>31100</v>
      </c>
      <c r="U1381" t="s">
        <v>31101</v>
      </c>
      <c r="V1381" t="s">
        <v>31102</v>
      </c>
      <c r="W1381" t="s">
        <v>31103</v>
      </c>
      <c r="X1381" t="s">
        <v>31104</v>
      </c>
      <c r="Y1381" t="s">
        <v>31105</v>
      </c>
    </row>
    <row r="1382" spans="1:25" x14ac:dyDescent="0.3">
      <c r="A1382">
        <v>69050</v>
      </c>
      <c r="B1382" t="s">
        <v>31106</v>
      </c>
      <c r="C1382" t="s">
        <v>31107</v>
      </c>
      <c r="D1382" t="s">
        <v>31108</v>
      </c>
      <c r="E1382" t="s">
        <v>31109</v>
      </c>
      <c r="F1382" t="s">
        <v>31110</v>
      </c>
      <c r="G1382" t="s">
        <v>31111</v>
      </c>
      <c r="H1382" t="s">
        <v>31112</v>
      </c>
      <c r="I1382" t="s">
        <v>31113</v>
      </c>
      <c r="J1382" t="s">
        <v>31114</v>
      </c>
      <c r="K1382" t="s">
        <v>31115</v>
      </c>
      <c r="L1382" t="s">
        <v>31116</v>
      </c>
      <c r="M1382" t="s">
        <v>31117</v>
      </c>
      <c r="N1382" t="s">
        <v>31118</v>
      </c>
      <c r="O1382" t="s">
        <v>31119</v>
      </c>
      <c r="P1382" t="s">
        <v>31120</v>
      </c>
      <c r="Q1382" t="s">
        <v>31121</v>
      </c>
      <c r="R1382" t="s">
        <v>31122</v>
      </c>
      <c r="S1382" t="s">
        <v>31123</v>
      </c>
      <c r="T1382" t="s">
        <v>31124</v>
      </c>
      <c r="U1382" t="s">
        <v>31125</v>
      </c>
      <c r="V1382" t="s">
        <v>31126</v>
      </c>
      <c r="W1382" t="s">
        <v>31127</v>
      </c>
      <c r="X1382" t="s">
        <v>31128</v>
      </c>
      <c r="Y1382" t="s">
        <v>31129</v>
      </c>
    </row>
    <row r="1383" spans="1:25" x14ac:dyDescent="0.3">
      <c r="A1383">
        <v>69100</v>
      </c>
      <c r="B1383" t="s">
        <v>31130</v>
      </c>
      <c r="C1383" t="s">
        <v>31131</v>
      </c>
      <c r="D1383" t="s">
        <v>31132</v>
      </c>
      <c r="E1383" t="s">
        <v>31133</v>
      </c>
      <c r="F1383" t="s">
        <v>31134</v>
      </c>
      <c r="G1383" t="s">
        <v>31135</v>
      </c>
      <c r="H1383" t="s">
        <v>31136</v>
      </c>
      <c r="I1383" t="s">
        <v>31137</v>
      </c>
      <c r="J1383" t="s">
        <v>31138</v>
      </c>
      <c r="K1383" t="s">
        <v>31139</v>
      </c>
      <c r="L1383" t="s">
        <v>31140</v>
      </c>
      <c r="M1383" t="s">
        <v>31141</v>
      </c>
      <c r="N1383" t="s">
        <v>31142</v>
      </c>
      <c r="O1383" t="s">
        <v>31143</v>
      </c>
      <c r="P1383" t="s">
        <v>31144</v>
      </c>
      <c r="Q1383" t="s">
        <v>31145</v>
      </c>
      <c r="R1383" t="s">
        <v>31146</v>
      </c>
      <c r="S1383" t="s">
        <v>31147</v>
      </c>
      <c r="T1383" t="s">
        <v>31148</v>
      </c>
      <c r="U1383" t="s">
        <v>31149</v>
      </c>
      <c r="V1383" t="s">
        <v>31150</v>
      </c>
      <c r="W1383" t="s">
        <v>31151</v>
      </c>
      <c r="X1383" t="s">
        <v>31152</v>
      </c>
      <c r="Y1383" t="s">
        <v>31153</v>
      </c>
    </row>
    <row r="1384" spans="1:25" x14ac:dyDescent="0.3">
      <c r="A1384">
        <v>69150</v>
      </c>
      <c r="B1384" t="s">
        <v>31154</v>
      </c>
      <c r="C1384" t="s">
        <v>31155</v>
      </c>
      <c r="D1384" t="s">
        <v>31156</v>
      </c>
      <c r="E1384" t="s">
        <v>31157</v>
      </c>
      <c r="F1384" t="s">
        <v>31158</v>
      </c>
      <c r="G1384" t="s">
        <v>31159</v>
      </c>
      <c r="H1384" t="s">
        <v>31160</v>
      </c>
      <c r="I1384" t="s">
        <v>31161</v>
      </c>
      <c r="J1384" t="s">
        <v>31162</v>
      </c>
      <c r="K1384" t="s">
        <v>31163</v>
      </c>
      <c r="L1384" t="s">
        <v>31164</v>
      </c>
      <c r="M1384" t="s">
        <v>31165</v>
      </c>
      <c r="N1384" t="s">
        <v>31166</v>
      </c>
      <c r="O1384" t="s">
        <v>31167</v>
      </c>
      <c r="P1384" t="s">
        <v>31168</v>
      </c>
      <c r="Q1384" t="s">
        <v>31169</v>
      </c>
      <c r="R1384" t="s">
        <v>31170</v>
      </c>
      <c r="S1384" t="s">
        <v>31171</v>
      </c>
      <c r="T1384" t="s">
        <v>31172</v>
      </c>
      <c r="U1384" t="s">
        <v>31173</v>
      </c>
      <c r="V1384" t="s">
        <v>31174</v>
      </c>
      <c r="W1384" t="s">
        <v>31175</v>
      </c>
      <c r="X1384" t="s">
        <v>31176</v>
      </c>
      <c r="Y1384" t="s">
        <v>31177</v>
      </c>
    </row>
    <row r="1385" spans="1:25" x14ac:dyDescent="0.3">
      <c r="A1385">
        <v>69200</v>
      </c>
      <c r="B1385" t="s">
        <v>31178</v>
      </c>
      <c r="C1385" t="s">
        <v>31179</v>
      </c>
      <c r="D1385" t="s">
        <v>31180</v>
      </c>
      <c r="E1385" t="s">
        <v>31181</v>
      </c>
      <c r="F1385" t="s">
        <v>31182</v>
      </c>
      <c r="G1385" t="s">
        <v>31183</v>
      </c>
      <c r="H1385" t="s">
        <v>31184</v>
      </c>
      <c r="I1385" t="s">
        <v>31185</v>
      </c>
      <c r="J1385" t="s">
        <v>31186</v>
      </c>
      <c r="K1385" t="s">
        <v>31187</v>
      </c>
      <c r="L1385" t="s">
        <v>31188</v>
      </c>
      <c r="M1385" t="s">
        <v>31189</v>
      </c>
      <c r="N1385" t="s">
        <v>31190</v>
      </c>
      <c r="O1385" t="s">
        <v>31191</v>
      </c>
      <c r="P1385" t="s">
        <v>31192</v>
      </c>
      <c r="Q1385" t="s">
        <v>31193</v>
      </c>
      <c r="R1385" t="s">
        <v>31194</v>
      </c>
      <c r="S1385" t="s">
        <v>31195</v>
      </c>
      <c r="T1385" t="s">
        <v>31196</v>
      </c>
      <c r="U1385" t="s">
        <v>31197</v>
      </c>
      <c r="V1385" t="s">
        <v>31198</v>
      </c>
      <c r="W1385" t="s">
        <v>31199</v>
      </c>
      <c r="X1385" t="s">
        <v>31200</v>
      </c>
      <c r="Y1385" t="s">
        <v>31201</v>
      </c>
    </row>
    <row r="1386" spans="1:25" x14ac:dyDescent="0.3">
      <c r="A1386">
        <v>69250</v>
      </c>
      <c r="B1386" t="s">
        <v>31202</v>
      </c>
      <c r="C1386" t="s">
        <v>31203</v>
      </c>
      <c r="D1386" t="s">
        <v>31204</v>
      </c>
      <c r="E1386" t="s">
        <v>31205</v>
      </c>
      <c r="F1386" t="s">
        <v>31206</v>
      </c>
      <c r="G1386" t="s">
        <v>31207</v>
      </c>
      <c r="H1386" t="s">
        <v>31208</v>
      </c>
      <c r="I1386" t="s">
        <v>31209</v>
      </c>
      <c r="J1386" t="s">
        <v>31210</v>
      </c>
      <c r="K1386" t="s">
        <v>31211</v>
      </c>
      <c r="L1386" t="s">
        <v>31212</v>
      </c>
      <c r="M1386" t="s">
        <v>31213</v>
      </c>
      <c r="N1386" t="s">
        <v>31214</v>
      </c>
      <c r="O1386" t="s">
        <v>31215</v>
      </c>
      <c r="P1386" t="s">
        <v>31216</v>
      </c>
      <c r="Q1386" t="s">
        <v>31217</v>
      </c>
      <c r="R1386" t="s">
        <v>31218</v>
      </c>
      <c r="S1386" t="s">
        <v>31219</v>
      </c>
      <c r="T1386" t="s">
        <v>31220</v>
      </c>
      <c r="U1386" t="s">
        <v>31221</v>
      </c>
      <c r="V1386" t="s">
        <v>31222</v>
      </c>
      <c r="W1386" t="s">
        <v>31223</v>
      </c>
      <c r="X1386" t="s">
        <v>31224</v>
      </c>
      <c r="Y1386" t="s">
        <v>31225</v>
      </c>
    </row>
    <row r="1387" spans="1:25" x14ac:dyDescent="0.3">
      <c r="A1387">
        <v>69300</v>
      </c>
      <c r="B1387" t="s">
        <v>31226</v>
      </c>
      <c r="C1387" t="s">
        <v>31227</v>
      </c>
      <c r="D1387" t="s">
        <v>31228</v>
      </c>
      <c r="E1387" t="s">
        <v>31229</v>
      </c>
      <c r="F1387" t="s">
        <v>31230</v>
      </c>
      <c r="G1387" t="s">
        <v>31231</v>
      </c>
      <c r="H1387" t="s">
        <v>31232</v>
      </c>
      <c r="I1387" t="s">
        <v>31233</v>
      </c>
      <c r="J1387" t="s">
        <v>31234</v>
      </c>
      <c r="K1387" t="s">
        <v>31235</v>
      </c>
      <c r="L1387" t="s">
        <v>31236</v>
      </c>
      <c r="M1387" t="s">
        <v>31237</v>
      </c>
      <c r="N1387" t="s">
        <v>31238</v>
      </c>
      <c r="O1387" t="s">
        <v>31239</v>
      </c>
      <c r="P1387" t="s">
        <v>31240</v>
      </c>
      <c r="Q1387" t="s">
        <v>31241</v>
      </c>
      <c r="R1387" t="s">
        <v>31242</v>
      </c>
      <c r="S1387" t="s">
        <v>31243</v>
      </c>
      <c r="T1387" t="s">
        <v>31244</v>
      </c>
      <c r="U1387" t="s">
        <v>31245</v>
      </c>
      <c r="V1387" t="s">
        <v>31246</v>
      </c>
      <c r="W1387" t="s">
        <v>31247</v>
      </c>
      <c r="X1387" t="s">
        <v>31248</v>
      </c>
      <c r="Y1387" t="s">
        <v>31249</v>
      </c>
    </row>
    <row r="1388" spans="1:25" x14ac:dyDescent="0.3">
      <c r="A1388">
        <v>69350</v>
      </c>
      <c r="B1388" t="s">
        <v>31250</v>
      </c>
      <c r="C1388" t="s">
        <v>31251</v>
      </c>
      <c r="D1388" t="s">
        <v>31252</v>
      </c>
      <c r="E1388" t="s">
        <v>31253</v>
      </c>
      <c r="F1388" t="s">
        <v>31254</v>
      </c>
      <c r="G1388" t="s">
        <v>31255</v>
      </c>
      <c r="H1388" t="s">
        <v>31256</v>
      </c>
      <c r="I1388" t="s">
        <v>31257</v>
      </c>
      <c r="J1388" t="s">
        <v>31258</v>
      </c>
      <c r="K1388" t="s">
        <v>31259</v>
      </c>
      <c r="L1388" t="s">
        <v>31260</v>
      </c>
      <c r="M1388" t="s">
        <v>31261</v>
      </c>
      <c r="N1388" t="s">
        <v>31262</v>
      </c>
      <c r="O1388" t="s">
        <v>31263</v>
      </c>
      <c r="P1388" t="s">
        <v>31264</v>
      </c>
      <c r="Q1388" t="s">
        <v>31265</v>
      </c>
      <c r="R1388" t="s">
        <v>31266</v>
      </c>
      <c r="S1388" t="s">
        <v>31267</v>
      </c>
      <c r="T1388" t="s">
        <v>31268</v>
      </c>
      <c r="U1388" t="s">
        <v>31269</v>
      </c>
      <c r="V1388" t="s">
        <v>31270</v>
      </c>
      <c r="W1388" t="s">
        <v>31271</v>
      </c>
      <c r="X1388" t="s">
        <v>31272</v>
      </c>
      <c r="Y1388" t="s">
        <v>31273</v>
      </c>
    </row>
    <row r="1389" spans="1:25" x14ac:dyDescent="0.3">
      <c r="A1389">
        <v>69400</v>
      </c>
      <c r="B1389" t="s">
        <v>31274</v>
      </c>
      <c r="C1389" t="s">
        <v>31275</v>
      </c>
      <c r="D1389" t="s">
        <v>31276</v>
      </c>
      <c r="E1389" t="s">
        <v>31277</v>
      </c>
      <c r="F1389" t="s">
        <v>31278</v>
      </c>
      <c r="G1389" t="s">
        <v>31279</v>
      </c>
      <c r="H1389" t="s">
        <v>31280</v>
      </c>
      <c r="I1389" t="s">
        <v>31281</v>
      </c>
      <c r="J1389" t="s">
        <v>31282</v>
      </c>
      <c r="K1389" t="s">
        <v>31283</v>
      </c>
      <c r="L1389" t="s">
        <v>31284</v>
      </c>
      <c r="M1389" t="s">
        <v>31285</v>
      </c>
      <c r="N1389" t="s">
        <v>31286</v>
      </c>
      <c r="O1389" t="s">
        <v>31287</v>
      </c>
      <c r="P1389" t="s">
        <v>31288</v>
      </c>
      <c r="Q1389" t="s">
        <v>31289</v>
      </c>
      <c r="R1389" t="s">
        <v>31290</v>
      </c>
      <c r="S1389" t="s">
        <v>31291</v>
      </c>
      <c r="T1389" t="s">
        <v>31292</v>
      </c>
      <c r="U1389" t="s">
        <v>31293</v>
      </c>
      <c r="V1389" t="s">
        <v>31294</v>
      </c>
      <c r="W1389" t="s">
        <v>31295</v>
      </c>
      <c r="X1389" t="s">
        <v>31296</v>
      </c>
      <c r="Y1389" t="s">
        <v>31297</v>
      </c>
    </row>
    <row r="1390" spans="1:25" x14ac:dyDescent="0.3">
      <c r="A1390">
        <v>69450</v>
      </c>
      <c r="B1390" t="s">
        <v>31298</v>
      </c>
      <c r="C1390" t="s">
        <v>31299</v>
      </c>
      <c r="D1390" t="s">
        <v>31300</v>
      </c>
      <c r="E1390" t="s">
        <v>31301</v>
      </c>
      <c r="F1390" t="s">
        <v>31302</v>
      </c>
      <c r="G1390" t="s">
        <v>31303</v>
      </c>
      <c r="H1390" t="s">
        <v>31304</v>
      </c>
      <c r="I1390" t="s">
        <v>31305</v>
      </c>
      <c r="J1390" t="s">
        <v>31306</v>
      </c>
      <c r="K1390" t="s">
        <v>31307</v>
      </c>
      <c r="L1390" t="s">
        <v>31308</v>
      </c>
      <c r="M1390" t="s">
        <v>31309</v>
      </c>
      <c r="N1390" t="s">
        <v>31310</v>
      </c>
      <c r="O1390" t="s">
        <v>31311</v>
      </c>
      <c r="P1390" t="s">
        <v>31312</v>
      </c>
      <c r="Q1390" t="s">
        <v>31313</v>
      </c>
      <c r="R1390" t="s">
        <v>31314</v>
      </c>
      <c r="S1390" t="s">
        <v>31315</v>
      </c>
      <c r="T1390" t="s">
        <v>31316</v>
      </c>
      <c r="U1390" t="s">
        <v>31317</v>
      </c>
      <c r="V1390" t="s">
        <v>31318</v>
      </c>
      <c r="W1390" t="s">
        <v>31319</v>
      </c>
      <c r="X1390" t="s">
        <v>31320</v>
      </c>
      <c r="Y1390" t="s">
        <v>31321</v>
      </c>
    </row>
    <row r="1391" spans="1:25" x14ac:dyDescent="0.3">
      <c r="A1391">
        <v>69500</v>
      </c>
      <c r="B1391" t="s">
        <v>31322</v>
      </c>
      <c r="C1391" t="s">
        <v>31323</v>
      </c>
      <c r="D1391" t="s">
        <v>31324</v>
      </c>
      <c r="E1391" t="s">
        <v>31325</v>
      </c>
      <c r="F1391" t="s">
        <v>31326</v>
      </c>
      <c r="G1391" t="s">
        <v>31327</v>
      </c>
      <c r="H1391" t="s">
        <v>31328</v>
      </c>
      <c r="I1391" t="s">
        <v>31329</v>
      </c>
      <c r="J1391" t="s">
        <v>31330</v>
      </c>
      <c r="K1391" t="s">
        <v>31331</v>
      </c>
      <c r="L1391" t="s">
        <v>31332</v>
      </c>
      <c r="M1391" t="s">
        <v>31333</v>
      </c>
      <c r="N1391" t="s">
        <v>31334</v>
      </c>
      <c r="O1391" t="s">
        <v>31335</v>
      </c>
      <c r="P1391" t="s">
        <v>31336</v>
      </c>
      <c r="Q1391" t="s">
        <v>31337</v>
      </c>
      <c r="R1391" t="s">
        <v>31338</v>
      </c>
      <c r="S1391" t="s">
        <v>31339</v>
      </c>
      <c r="T1391" t="s">
        <v>31340</v>
      </c>
      <c r="U1391" t="s">
        <v>31341</v>
      </c>
      <c r="V1391" t="s">
        <v>31342</v>
      </c>
      <c r="W1391" t="s">
        <v>31343</v>
      </c>
      <c r="X1391" t="s">
        <v>31344</v>
      </c>
      <c r="Y1391" t="s">
        <v>31345</v>
      </c>
    </row>
    <row r="1392" spans="1:25" x14ac:dyDescent="0.3">
      <c r="A1392">
        <v>69550</v>
      </c>
      <c r="B1392" t="s">
        <v>31346</v>
      </c>
      <c r="C1392" t="s">
        <v>31347</v>
      </c>
      <c r="D1392" t="s">
        <v>31348</v>
      </c>
      <c r="E1392" t="s">
        <v>31349</v>
      </c>
      <c r="F1392" t="s">
        <v>31350</v>
      </c>
      <c r="G1392" t="s">
        <v>31351</v>
      </c>
      <c r="H1392" t="s">
        <v>31352</v>
      </c>
      <c r="I1392" t="s">
        <v>31353</v>
      </c>
      <c r="J1392" t="s">
        <v>31354</v>
      </c>
      <c r="K1392" t="s">
        <v>31355</v>
      </c>
      <c r="L1392" t="s">
        <v>31356</v>
      </c>
      <c r="M1392" t="s">
        <v>31357</v>
      </c>
      <c r="N1392" t="s">
        <v>31358</v>
      </c>
      <c r="O1392" t="s">
        <v>31359</v>
      </c>
      <c r="P1392" t="s">
        <v>31360</v>
      </c>
      <c r="Q1392" t="s">
        <v>31361</v>
      </c>
      <c r="R1392" t="s">
        <v>31362</v>
      </c>
      <c r="S1392" t="s">
        <v>31363</v>
      </c>
      <c r="T1392" t="s">
        <v>31364</v>
      </c>
      <c r="U1392" t="s">
        <v>31365</v>
      </c>
      <c r="V1392" t="s">
        <v>31366</v>
      </c>
      <c r="W1392" t="s">
        <v>31367</v>
      </c>
      <c r="X1392" t="s">
        <v>31368</v>
      </c>
      <c r="Y1392" t="s">
        <v>31369</v>
      </c>
    </row>
    <row r="1393" spans="1:25" x14ac:dyDescent="0.3">
      <c r="A1393">
        <v>69600</v>
      </c>
      <c r="B1393" t="s">
        <v>31370</v>
      </c>
      <c r="C1393" t="s">
        <v>31371</v>
      </c>
      <c r="D1393" t="s">
        <v>31372</v>
      </c>
      <c r="E1393" t="s">
        <v>31373</v>
      </c>
      <c r="F1393" t="s">
        <v>31374</v>
      </c>
      <c r="G1393" t="s">
        <v>31375</v>
      </c>
      <c r="H1393" t="s">
        <v>31376</v>
      </c>
      <c r="I1393" t="s">
        <v>31377</v>
      </c>
      <c r="J1393" t="s">
        <v>31378</v>
      </c>
      <c r="K1393" t="s">
        <v>31379</v>
      </c>
      <c r="L1393" t="s">
        <v>31380</v>
      </c>
      <c r="M1393" t="s">
        <v>31381</v>
      </c>
      <c r="N1393" t="s">
        <v>31382</v>
      </c>
      <c r="O1393" t="s">
        <v>31383</v>
      </c>
      <c r="P1393" t="s">
        <v>31384</v>
      </c>
      <c r="Q1393" t="s">
        <v>31385</v>
      </c>
      <c r="R1393" t="s">
        <v>31386</v>
      </c>
      <c r="S1393" t="s">
        <v>31387</v>
      </c>
      <c r="T1393" t="s">
        <v>31388</v>
      </c>
      <c r="U1393" t="s">
        <v>31389</v>
      </c>
      <c r="V1393" t="s">
        <v>31390</v>
      </c>
      <c r="W1393" t="s">
        <v>31391</v>
      </c>
      <c r="X1393" t="s">
        <v>31392</v>
      </c>
      <c r="Y1393" t="s">
        <v>31393</v>
      </c>
    </row>
    <row r="1394" spans="1:25" x14ac:dyDescent="0.3">
      <c r="A1394">
        <v>69650</v>
      </c>
      <c r="B1394" t="s">
        <v>31394</v>
      </c>
      <c r="C1394" t="s">
        <v>31395</v>
      </c>
      <c r="D1394" t="s">
        <v>31396</v>
      </c>
      <c r="E1394" t="s">
        <v>31397</v>
      </c>
      <c r="F1394" t="s">
        <v>31398</v>
      </c>
      <c r="G1394" t="s">
        <v>31399</v>
      </c>
      <c r="H1394" t="s">
        <v>31400</v>
      </c>
      <c r="I1394" t="s">
        <v>31401</v>
      </c>
      <c r="J1394" t="s">
        <v>31402</v>
      </c>
      <c r="K1394" t="s">
        <v>31403</v>
      </c>
      <c r="L1394" t="s">
        <v>31404</v>
      </c>
      <c r="M1394" t="s">
        <v>31405</v>
      </c>
      <c r="N1394" t="s">
        <v>31406</v>
      </c>
      <c r="O1394" t="s">
        <v>31407</v>
      </c>
      <c r="P1394" t="s">
        <v>31408</v>
      </c>
      <c r="Q1394" t="s">
        <v>31409</v>
      </c>
      <c r="R1394" t="s">
        <v>31410</v>
      </c>
      <c r="S1394" t="s">
        <v>31411</v>
      </c>
      <c r="T1394" t="s">
        <v>31412</v>
      </c>
      <c r="U1394" t="s">
        <v>31413</v>
      </c>
      <c r="V1394" t="s">
        <v>31414</v>
      </c>
      <c r="W1394" t="s">
        <v>31415</v>
      </c>
      <c r="X1394" t="s">
        <v>31416</v>
      </c>
      <c r="Y1394" t="s">
        <v>31417</v>
      </c>
    </row>
    <row r="1395" spans="1:25" x14ac:dyDescent="0.3">
      <c r="A1395">
        <v>69700</v>
      </c>
      <c r="B1395" t="s">
        <v>31418</v>
      </c>
      <c r="C1395" t="s">
        <v>31419</v>
      </c>
      <c r="D1395" t="s">
        <v>31420</v>
      </c>
      <c r="E1395" t="s">
        <v>31421</v>
      </c>
      <c r="F1395" t="s">
        <v>31422</v>
      </c>
      <c r="G1395" t="s">
        <v>31423</v>
      </c>
      <c r="H1395" t="s">
        <v>31424</v>
      </c>
      <c r="I1395" t="s">
        <v>31425</v>
      </c>
      <c r="J1395" t="s">
        <v>31426</v>
      </c>
      <c r="K1395" t="s">
        <v>31427</v>
      </c>
      <c r="L1395" t="s">
        <v>31428</v>
      </c>
      <c r="M1395" t="s">
        <v>31429</v>
      </c>
      <c r="N1395" t="s">
        <v>31430</v>
      </c>
      <c r="O1395" t="s">
        <v>31431</v>
      </c>
      <c r="P1395" t="s">
        <v>31432</v>
      </c>
      <c r="Q1395" t="s">
        <v>31433</v>
      </c>
      <c r="R1395" t="s">
        <v>31434</v>
      </c>
      <c r="S1395" t="s">
        <v>31435</v>
      </c>
      <c r="T1395" t="s">
        <v>31436</v>
      </c>
      <c r="U1395" t="s">
        <v>31437</v>
      </c>
      <c r="V1395" t="s">
        <v>31438</v>
      </c>
      <c r="W1395" t="s">
        <v>31439</v>
      </c>
      <c r="X1395" t="s">
        <v>31440</v>
      </c>
      <c r="Y1395" t="s">
        <v>31441</v>
      </c>
    </row>
    <row r="1396" spans="1:25" x14ac:dyDescent="0.3">
      <c r="A1396">
        <v>69750</v>
      </c>
      <c r="B1396" t="s">
        <v>31442</v>
      </c>
      <c r="C1396" t="s">
        <v>31443</v>
      </c>
      <c r="D1396" t="s">
        <v>31444</v>
      </c>
      <c r="E1396" t="s">
        <v>31445</v>
      </c>
      <c r="F1396" t="s">
        <v>31446</v>
      </c>
      <c r="G1396" t="s">
        <v>31447</v>
      </c>
      <c r="H1396" t="s">
        <v>31448</v>
      </c>
      <c r="I1396" t="s">
        <v>31449</v>
      </c>
      <c r="J1396" t="s">
        <v>31450</v>
      </c>
      <c r="K1396" t="s">
        <v>31451</v>
      </c>
      <c r="L1396" t="s">
        <v>31452</v>
      </c>
      <c r="M1396" t="s">
        <v>31453</v>
      </c>
      <c r="N1396" t="s">
        <v>31454</v>
      </c>
      <c r="O1396" t="s">
        <v>31455</v>
      </c>
      <c r="P1396" t="s">
        <v>31456</v>
      </c>
      <c r="Q1396" t="s">
        <v>31457</v>
      </c>
      <c r="R1396" t="s">
        <v>31458</v>
      </c>
      <c r="S1396" t="s">
        <v>31459</v>
      </c>
      <c r="T1396" t="s">
        <v>31460</v>
      </c>
      <c r="U1396" t="s">
        <v>31461</v>
      </c>
      <c r="V1396" t="s">
        <v>31462</v>
      </c>
      <c r="W1396" t="s">
        <v>31463</v>
      </c>
      <c r="X1396" t="s">
        <v>31464</v>
      </c>
      <c r="Y1396" t="s">
        <v>31465</v>
      </c>
    </row>
    <row r="1397" spans="1:25" x14ac:dyDescent="0.3">
      <c r="A1397">
        <v>69800</v>
      </c>
      <c r="B1397" t="s">
        <v>31466</v>
      </c>
      <c r="C1397" t="s">
        <v>31467</v>
      </c>
      <c r="D1397" t="s">
        <v>31468</v>
      </c>
      <c r="E1397" t="s">
        <v>31469</v>
      </c>
      <c r="F1397" t="s">
        <v>31470</v>
      </c>
      <c r="G1397" t="s">
        <v>31471</v>
      </c>
      <c r="H1397" t="s">
        <v>31472</v>
      </c>
      <c r="I1397" t="s">
        <v>31473</v>
      </c>
      <c r="J1397" t="s">
        <v>31474</v>
      </c>
      <c r="K1397" t="s">
        <v>31475</v>
      </c>
      <c r="L1397" t="s">
        <v>31476</v>
      </c>
      <c r="M1397" t="s">
        <v>31477</v>
      </c>
      <c r="N1397" t="s">
        <v>31478</v>
      </c>
      <c r="O1397" t="s">
        <v>31479</v>
      </c>
      <c r="P1397" t="s">
        <v>31480</v>
      </c>
      <c r="Q1397" t="s">
        <v>31481</v>
      </c>
      <c r="R1397" t="s">
        <v>31482</v>
      </c>
      <c r="S1397" t="s">
        <v>31483</v>
      </c>
      <c r="T1397" t="s">
        <v>31484</v>
      </c>
      <c r="U1397" t="s">
        <v>31485</v>
      </c>
      <c r="V1397" t="s">
        <v>31486</v>
      </c>
      <c r="W1397" t="s">
        <v>31487</v>
      </c>
      <c r="X1397" t="s">
        <v>31488</v>
      </c>
      <c r="Y1397" t="s">
        <v>31489</v>
      </c>
    </row>
    <row r="1398" spans="1:25" x14ac:dyDescent="0.3">
      <c r="A1398">
        <v>69850</v>
      </c>
      <c r="B1398" t="s">
        <v>31490</v>
      </c>
      <c r="C1398" t="s">
        <v>31491</v>
      </c>
      <c r="D1398" t="s">
        <v>31492</v>
      </c>
      <c r="E1398" t="s">
        <v>31493</v>
      </c>
      <c r="F1398" t="s">
        <v>31494</v>
      </c>
      <c r="G1398" t="s">
        <v>31495</v>
      </c>
      <c r="H1398" t="s">
        <v>31496</v>
      </c>
      <c r="I1398" t="s">
        <v>31497</v>
      </c>
      <c r="J1398" t="s">
        <v>31498</v>
      </c>
      <c r="K1398" t="s">
        <v>31499</v>
      </c>
      <c r="L1398" t="s">
        <v>31500</v>
      </c>
      <c r="M1398" t="s">
        <v>31501</v>
      </c>
      <c r="N1398" t="s">
        <v>31502</v>
      </c>
      <c r="O1398" t="s">
        <v>31503</v>
      </c>
      <c r="P1398" t="s">
        <v>31504</v>
      </c>
      <c r="Q1398" t="s">
        <v>31505</v>
      </c>
      <c r="R1398" t="s">
        <v>31506</v>
      </c>
      <c r="S1398" t="s">
        <v>31507</v>
      </c>
      <c r="T1398" t="s">
        <v>31508</v>
      </c>
      <c r="U1398" t="s">
        <v>31509</v>
      </c>
      <c r="V1398" t="s">
        <v>31510</v>
      </c>
      <c r="W1398" t="s">
        <v>31511</v>
      </c>
      <c r="X1398" t="s">
        <v>31512</v>
      </c>
      <c r="Y1398" t="s">
        <v>31513</v>
      </c>
    </row>
    <row r="1399" spans="1:25" x14ac:dyDescent="0.3">
      <c r="A1399">
        <v>69900</v>
      </c>
      <c r="B1399" t="s">
        <v>31514</v>
      </c>
      <c r="C1399" t="s">
        <v>31515</v>
      </c>
      <c r="D1399" t="s">
        <v>31516</v>
      </c>
      <c r="E1399" t="s">
        <v>31517</v>
      </c>
      <c r="F1399" t="s">
        <v>31518</v>
      </c>
      <c r="G1399" t="s">
        <v>31519</v>
      </c>
      <c r="H1399" t="s">
        <v>31520</v>
      </c>
      <c r="I1399" t="s">
        <v>31521</v>
      </c>
      <c r="J1399" t="s">
        <v>31522</v>
      </c>
      <c r="K1399" t="s">
        <v>31523</v>
      </c>
      <c r="L1399" t="s">
        <v>31524</v>
      </c>
      <c r="M1399" t="s">
        <v>31525</v>
      </c>
      <c r="N1399" t="s">
        <v>31526</v>
      </c>
      <c r="O1399" t="s">
        <v>31527</v>
      </c>
      <c r="P1399" t="s">
        <v>31528</v>
      </c>
      <c r="Q1399" t="s">
        <v>31529</v>
      </c>
      <c r="R1399" t="s">
        <v>31530</v>
      </c>
      <c r="S1399" t="s">
        <v>31531</v>
      </c>
      <c r="T1399" t="s">
        <v>31532</v>
      </c>
      <c r="U1399" t="s">
        <v>31533</v>
      </c>
      <c r="V1399" t="s">
        <v>31534</v>
      </c>
      <c r="W1399" t="s">
        <v>31535</v>
      </c>
      <c r="X1399" t="s">
        <v>31536</v>
      </c>
      <c r="Y1399" t="s">
        <v>31537</v>
      </c>
    </row>
    <row r="1400" spans="1:25" x14ac:dyDescent="0.3">
      <c r="A1400">
        <v>69950</v>
      </c>
      <c r="B1400" t="s">
        <v>31538</v>
      </c>
      <c r="C1400" t="s">
        <v>31539</v>
      </c>
      <c r="D1400" t="s">
        <v>31540</v>
      </c>
      <c r="E1400" t="s">
        <v>31541</v>
      </c>
      <c r="F1400" t="s">
        <v>31542</v>
      </c>
      <c r="G1400" t="s">
        <v>31543</v>
      </c>
      <c r="H1400" t="s">
        <v>31544</v>
      </c>
      <c r="I1400" t="s">
        <v>31545</v>
      </c>
      <c r="J1400" t="s">
        <v>31546</v>
      </c>
      <c r="K1400" t="s">
        <v>31547</v>
      </c>
      <c r="L1400" t="s">
        <v>31548</v>
      </c>
      <c r="M1400" t="s">
        <v>31549</v>
      </c>
      <c r="N1400" t="s">
        <v>31550</v>
      </c>
      <c r="O1400" t="s">
        <v>31551</v>
      </c>
      <c r="P1400" t="s">
        <v>31552</v>
      </c>
      <c r="Q1400" t="s">
        <v>31553</v>
      </c>
      <c r="R1400" t="s">
        <v>31554</v>
      </c>
      <c r="S1400" t="s">
        <v>31555</v>
      </c>
      <c r="T1400" t="s">
        <v>31556</v>
      </c>
      <c r="U1400" t="s">
        <v>31557</v>
      </c>
      <c r="V1400" t="s">
        <v>31558</v>
      </c>
      <c r="W1400" t="s">
        <v>31559</v>
      </c>
      <c r="X1400" t="s">
        <v>31560</v>
      </c>
      <c r="Y1400" t="s">
        <v>31561</v>
      </c>
    </row>
    <row r="1401" spans="1:25" x14ac:dyDescent="0.3">
      <c r="A1401">
        <v>70000</v>
      </c>
      <c r="B1401" t="s">
        <v>31562</v>
      </c>
      <c r="C1401" t="s">
        <v>31563</v>
      </c>
      <c r="D1401" t="s">
        <v>31564</v>
      </c>
      <c r="E1401" t="s">
        <v>31565</v>
      </c>
      <c r="F1401" t="s">
        <v>31566</v>
      </c>
      <c r="G1401" t="s">
        <v>31567</v>
      </c>
      <c r="H1401" t="s">
        <v>31568</v>
      </c>
      <c r="I1401" t="s">
        <v>31569</v>
      </c>
      <c r="J1401" t="s">
        <v>31570</v>
      </c>
      <c r="K1401" t="s">
        <v>31571</v>
      </c>
      <c r="L1401" t="s">
        <v>31572</v>
      </c>
      <c r="M1401" t="s">
        <v>31573</v>
      </c>
      <c r="N1401" t="s">
        <v>31574</v>
      </c>
      <c r="O1401" t="s">
        <v>31575</v>
      </c>
      <c r="P1401" t="s">
        <v>31576</v>
      </c>
      <c r="Q1401" t="s">
        <v>31577</v>
      </c>
      <c r="R1401" t="s">
        <v>31578</v>
      </c>
      <c r="S1401" t="s">
        <v>31579</v>
      </c>
      <c r="T1401" t="s">
        <v>31580</v>
      </c>
      <c r="U1401" t="s">
        <v>31581</v>
      </c>
      <c r="V1401" t="s">
        <v>31582</v>
      </c>
      <c r="W1401" t="s">
        <v>31583</v>
      </c>
      <c r="X1401" t="s">
        <v>31584</v>
      </c>
      <c r="Y1401" t="s">
        <v>31585</v>
      </c>
    </row>
    <row r="1402" spans="1:25" x14ac:dyDescent="0.3">
      <c r="A1402">
        <v>70050</v>
      </c>
      <c r="B1402" t="s">
        <v>31586</v>
      </c>
      <c r="C1402" t="s">
        <v>31587</v>
      </c>
      <c r="D1402" t="s">
        <v>31588</v>
      </c>
      <c r="E1402" t="s">
        <v>31589</v>
      </c>
      <c r="F1402" t="s">
        <v>31590</v>
      </c>
      <c r="G1402" t="s">
        <v>31591</v>
      </c>
      <c r="H1402" t="s">
        <v>31592</v>
      </c>
      <c r="I1402" t="s">
        <v>31593</v>
      </c>
      <c r="J1402" t="s">
        <v>31594</v>
      </c>
      <c r="K1402" t="s">
        <v>31595</v>
      </c>
      <c r="L1402" t="s">
        <v>31596</v>
      </c>
      <c r="M1402" t="s">
        <v>31597</v>
      </c>
      <c r="N1402" t="s">
        <v>31598</v>
      </c>
      <c r="O1402" t="s">
        <v>31599</v>
      </c>
      <c r="P1402" t="s">
        <v>31600</v>
      </c>
      <c r="Q1402" t="s">
        <v>31601</v>
      </c>
      <c r="R1402" t="s">
        <v>31602</v>
      </c>
      <c r="S1402" t="s">
        <v>31603</v>
      </c>
      <c r="T1402" t="s">
        <v>31604</v>
      </c>
      <c r="U1402" t="s">
        <v>31605</v>
      </c>
      <c r="V1402" t="s">
        <v>31606</v>
      </c>
      <c r="W1402" t="s">
        <v>31607</v>
      </c>
      <c r="X1402" t="s">
        <v>31608</v>
      </c>
      <c r="Y1402" t="s">
        <v>31609</v>
      </c>
    </row>
    <row r="1403" spans="1:25" x14ac:dyDescent="0.3">
      <c r="A1403">
        <v>70100</v>
      </c>
      <c r="B1403" t="s">
        <v>31610</v>
      </c>
      <c r="C1403" t="s">
        <v>31611</v>
      </c>
      <c r="D1403" t="s">
        <v>31612</v>
      </c>
      <c r="E1403" t="s">
        <v>31613</v>
      </c>
      <c r="F1403" t="s">
        <v>31614</v>
      </c>
      <c r="G1403" t="s">
        <v>31615</v>
      </c>
      <c r="H1403" t="s">
        <v>31616</v>
      </c>
      <c r="I1403" t="s">
        <v>31617</v>
      </c>
      <c r="J1403" t="s">
        <v>31618</v>
      </c>
      <c r="K1403" t="s">
        <v>31619</v>
      </c>
      <c r="L1403" t="s">
        <v>31620</v>
      </c>
      <c r="M1403" t="s">
        <v>31621</v>
      </c>
      <c r="N1403" t="s">
        <v>31622</v>
      </c>
      <c r="O1403" t="s">
        <v>31623</v>
      </c>
      <c r="P1403" t="s">
        <v>31624</v>
      </c>
      <c r="Q1403" t="s">
        <v>31625</v>
      </c>
      <c r="R1403" t="s">
        <v>31626</v>
      </c>
      <c r="S1403" t="s">
        <v>31627</v>
      </c>
      <c r="T1403" t="s">
        <v>31628</v>
      </c>
      <c r="U1403" t="s">
        <v>31629</v>
      </c>
      <c r="V1403" t="s">
        <v>31630</v>
      </c>
      <c r="W1403" t="s">
        <v>31631</v>
      </c>
      <c r="X1403" t="s">
        <v>31632</v>
      </c>
      <c r="Y1403" t="s">
        <v>31633</v>
      </c>
    </row>
    <row r="1404" spans="1:25" x14ac:dyDescent="0.3">
      <c r="A1404">
        <v>70150</v>
      </c>
      <c r="B1404" t="s">
        <v>31634</v>
      </c>
      <c r="C1404" t="s">
        <v>31635</v>
      </c>
      <c r="D1404" t="s">
        <v>31636</v>
      </c>
      <c r="E1404" t="s">
        <v>31637</v>
      </c>
      <c r="F1404" t="s">
        <v>31638</v>
      </c>
      <c r="G1404" t="s">
        <v>31639</v>
      </c>
      <c r="H1404" t="s">
        <v>31640</v>
      </c>
      <c r="I1404" t="s">
        <v>31641</v>
      </c>
      <c r="J1404" t="s">
        <v>31642</v>
      </c>
      <c r="K1404" t="s">
        <v>31643</v>
      </c>
      <c r="L1404" t="s">
        <v>31644</v>
      </c>
      <c r="M1404" t="s">
        <v>31645</v>
      </c>
      <c r="N1404" t="s">
        <v>31646</v>
      </c>
      <c r="O1404" t="s">
        <v>31647</v>
      </c>
      <c r="P1404" t="s">
        <v>31648</v>
      </c>
      <c r="Q1404" t="s">
        <v>31649</v>
      </c>
      <c r="R1404" t="s">
        <v>31650</v>
      </c>
      <c r="S1404" t="s">
        <v>31651</v>
      </c>
      <c r="T1404" t="s">
        <v>31652</v>
      </c>
      <c r="U1404" t="s">
        <v>31653</v>
      </c>
      <c r="V1404" t="s">
        <v>31654</v>
      </c>
      <c r="W1404" t="s">
        <v>31655</v>
      </c>
      <c r="X1404" t="s">
        <v>31656</v>
      </c>
      <c r="Y1404" t="s">
        <v>31657</v>
      </c>
    </row>
    <row r="1405" spans="1:25" x14ac:dyDescent="0.3">
      <c r="A1405">
        <v>70200</v>
      </c>
      <c r="B1405" t="s">
        <v>31658</v>
      </c>
      <c r="C1405" t="s">
        <v>31659</v>
      </c>
      <c r="D1405" t="s">
        <v>31660</v>
      </c>
      <c r="E1405" t="s">
        <v>31661</v>
      </c>
      <c r="F1405" t="s">
        <v>31662</v>
      </c>
      <c r="G1405" t="s">
        <v>31663</v>
      </c>
      <c r="H1405" t="s">
        <v>31664</v>
      </c>
      <c r="I1405" t="s">
        <v>31665</v>
      </c>
      <c r="J1405" t="s">
        <v>31666</v>
      </c>
      <c r="K1405" t="s">
        <v>31667</v>
      </c>
      <c r="L1405" t="s">
        <v>31668</v>
      </c>
      <c r="M1405" t="s">
        <v>31669</v>
      </c>
      <c r="N1405" t="s">
        <v>31670</v>
      </c>
      <c r="O1405" t="s">
        <v>31671</v>
      </c>
      <c r="P1405" t="s">
        <v>31672</v>
      </c>
      <c r="Q1405" t="s">
        <v>31673</v>
      </c>
      <c r="R1405" t="s">
        <v>31674</v>
      </c>
      <c r="S1405" t="s">
        <v>31675</v>
      </c>
      <c r="T1405" t="s">
        <v>31676</v>
      </c>
      <c r="U1405" t="s">
        <v>31677</v>
      </c>
      <c r="V1405" t="s">
        <v>31678</v>
      </c>
      <c r="W1405" t="s">
        <v>31679</v>
      </c>
      <c r="X1405" t="s">
        <v>31680</v>
      </c>
      <c r="Y1405" t="s">
        <v>31681</v>
      </c>
    </row>
    <row r="1406" spans="1:25" x14ac:dyDescent="0.3">
      <c r="A1406">
        <v>70250</v>
      </c>
      <c r="B1406" t="s">
        <v>31682</v>
      </c>
      <c r="C1406" t="s">
        <v>31683</v>
      </c>
      <c r="D1406" t="s">
        <v>31684</v>
      </c>
      <c r="E1406" t="s">
        <v>31685</v>
      </c>
      <c r="F1406" t="s">
        <v>31686</v>
      </c>
      <c r="G1406" t="s">
        <v>31687</v>
      </c>
      <c r="H1406" t="s">
        <v>31688</v>
      </c>
      <c r="I1406" t="s">
        <v>31689</v>
      </c>
      <c r="J1406" t="s">
        <v>31690</v>
      </c>
      <c r="K1406" t="s">
        <v>31691</v>
      </c>
      <c r="L1406" t="s">
        <v>31692</v>
      </c>
      <c r="M1406" t="s">
        <v>31693</v>
      </c>
      <c r="N1406" t="s">
        <v>31694</v>
      </c>
      <c r="O1406" t="s">
        <v>31695</v>
      </c>
      <c r="P1406" t="s">
        <v>31696</v>
      </c>
      <c r="Q1406" t="s">
        <v>31697</v>
      </c>
      <c r="R1406" t="s">
        <v>31698</v>
      </c>
      <c r="S1406" t="s">
        <v>31699</v>
      </c>
      <c r="T1406" t="s">
        <v>31700</v>
      </c>
      <c r="U1406" t="s">
        <v>31701</v>
      </c>
      <c r="V1406" t="s">
        <v>31702</v>
      </c>
      <c r="W1406" t="s">
        <v>31703</v>
      </c>
      <c r="X1406" t="s">
        <v>31704</v>
      </c>
      <c r="Y1406" t="s">
        <v>31705</v>
      </c>
    </row>
    <row r="1407" spans="1:25" x14ac:dyDescent="0.3">
      <c r="A1407">
        <v>70300</v>
      </c>
      <c r="B1407" t="s">
        <v>31706</v>
      </c>
      <c r="C1407" t="s">
        <v>31707</v>
      </c>
      <c r="D1407" t="s">
        <v>31708</v>
      </c>
      <c r="E1407" t="s">
        <v>31709</v>
      </c>
      <c r="F1407" t="s">
        <v>31710</v>
      </c>
      <c r="G1407" t="s">
        <v>31711</v>
      </c>
      <c r="H1407" t="s">
        <v>31712</v>
      </c>
      <c r="I1407" t="s">
        <v>31713</v>
      </c>
      <c r="J1407" t="s">
        <v>31714</v>
      </c>
      <c r="K1407" t="s">
        <v>31715</v>
      </c>
      <c r="L1407" t="s">
        <v>31716</v>
      </c>
      <c r="M1407" t="s">
        <v>31717</v>
      </c>
      <c r="N1407" t="s">
        <v>31718</v>
      </c>
      <c r="O1407" t="s">
        <v>31719</v>
      </c>
      <c r="P1407" t="s">
        <v>31720</v>
      </c>
      <c r="Q1407" t="s">
        <v>31721</v>
      </c>
      <c r="R1407" t="s">
        <v>31722</v>
      </c>
      <c r="S1407" t="s">
        <v>31723</v>
      </c>
      <c r="T1407" t="s">
        <v>31724</v>
      </c>
      <c r="U1407" t="s">
        <v>31725</v>
      </c>
      <c r="V1407" t="s">
        <v>31726</v>
      </c>
      <c r="W1407" t="s">
        <v>31727</v>
      </c>
      <c r="X1407" t="s">
        <v>31728</v>
      </c>
      <c r="Y1407" t="s">
        <v>31729</v>
      </c>
    </row>
    <row r="1408" spans="1:25" x14ac:dyDescent="0.3">
      <c r="A1408">
        <v>70350</v>
      </c>
      <c r="B1408" t="s">
        <v>31730</v>
      </c>
      <c r="C1408" t="s">
        <v>31731</v>
      </c>
      <c r="D1408" t="s">
        <v>31732</v>
      </c>
      <c r="E1408" t="s">
        <v>31733</v>
      </c>
      <c r="F1408" t="s">
        <v>31734</v>
      </c>
      <c r="G1408" t="s">
        <v>31735</v>
      </c>
      <c r="H1408" t="s">
        <v>31736</v>
      </c>
      <c r="I1408" t="s">
        <v>31737</v>
      </c>
      <c r="J1408" t="s">
        <v>31738</v>
      </c>
      <c r="K1408" t="s">
        <v>31739</v>
      </c>
      <c r="L1408" t="s">
        <v>31740</v>
      </c>
      <c r="M1408" t="s">
        <v>31741</v>
      </c>
      <c r="N1408" t="s">
        <v>31742</v>
      </c>
      <c r="O1408" t="s">
        <v>31743</v>
      </c>
      <c r="P1408" t="s">
        <v>31744</v>
      </c>
      <c r="Q1408" t="s">
        <v>31745</v>
      </c>
      <c r="R1408" t="s">
        <v>31746</v>
      </c>
      <c r="S1408" t="s">
        <v>31747</v>
      </c>
      <c r="T1408" t="s">
        <v>31748</v>
      </c>
      <c r="U1408" t="s">
        <v>31749</v>
      </c>
      <c r="V1408" t="s">
        <v>31750</v>
      </c>
      <c r="W1408" t="s">
        <v>31751</v>
      </c>
      <c r="X1408" t="s">
        <v>31752</v>
      </c>
      <c r="Y1408" t="s">
        <v>31753</v>
      </c>
    </row>
    <row r="1409" spans="1:25" x14ac:dyDescent="0.3">
      <c r="A1409">
        <v>70400</v>
      </c>
      <c r="B1409" t="s">
        <v>31754</v>
      </c>
      <c r="C1409" t="s">
        <v>31755</v>
      </c>
      <c r="D1409" t="s">
        <v>31756</v>
      </c>
      <c r="E1409" t="s">
        <v>31757</v>
      </c>
      <c r="F1409" t="s">
        <v>31758</v>
      </c>
      <c r="G1409" t="s">
        <v>31759</v>
      </c>
      <c r="H1409" t="s">
        <v>31760</v>
      </c>
      <c r="I1409" t="s">
        <v>31761</v>
      </c>
      <c r="J1409" t="s">
        <v>31762</v>
      </c>
      <c r="K1409" t="s">
        <v>31763</v>
      </c>
      <c r="L1409" t="s">
        <v>31764</v>
      </c>
      <c r="M1409" t="s">
        <v>31765</v>
      </c>
      <c r="N1409" t="s">
        <v>31766</v>
      </c>
      <c r="O1409" t="s">
        <v>31767</v>
      </c>
      <c r="P1409" t="s">
        <v>31768</v>
      </c>
      <c r="Q1409" t="s">
        <v>31769</v>
      </c>
      <c r="R1409" t="s">
        <v>31770</v>
      </c>
      <c r="S1409" t="s">
        <v>31771</v>
      </c>
      <c r="T1409" t="s">
        <v>31772</v>
      </c>
      <c r="U1409" t="s">
        <v>31773</v>
      </c>
      <c r="V1409" t="s">
        <v>31774</v>
      </c>
      <c r="W1409" t="s">
        <v>31775</v>
      </c>
      <c r="X1409" t="s">
        <v>31776</v>
      </c>
      <c r="Y1409" t="s">
        <v>31777</v>
      </c>
    </row>
    <row r="1410" spans="1:25" x14ac:dyDescent="0.3">
      <c r="A1410">
        <v>70450</v>
      </c>
      <c r="B1410" t="s">
        <v>31778</v>
      </c>
      <c r="C1410" t="s">
        <v>31779</v>
      </c>
      <c r="D1410" t="s">
        <v>31780</v>
      </c>
      <c r="E1410" t="s">
        <v>31781</v>
      </c>
      <c r="F1410" t="s">
        <v>31782</v>
      </c>
      <c r="G1410" t="s">
        <v>31783</v>
      </c>
      <c r="H1410" t="s">
        <v>31784</v>
      </c>
      <c r="I1410" t="s">
        <v>31785</v>
      </c>
      <c r="J1410" t="s">
        <v>31786</v>
      </c>
      <c r="K1410" t="s">
        <v>31787</v>
      </c>
      <c r="L1410" t="s">
        <v>31788</v>
      </c>
      <c r="M1410" t="s">
        <v>31789</v>
      </c>
      <c r="N1410" t="s">
        <v>31790</v>
      </c>
      <c r="O1410" t="s">
        <v>31791</v>
      </c>
      <c r="P1410" t="s">
        <v>31792</v>
      </c>
      <c r="Q1410" t="s">
        <v>31793</v>
      </c>
      <c r="R1410" t="s">
        <v>31794</v>
      </c>
      <c r="S1410" t="s">
        <v>31795</v>
      </c>
      <c r="T1410" t="s">
        <v>31796</v>
      </c>
      <c r="U1410" t="s">
        <v>31797</v>
      </c>
      <c r="V1410" t="s">
        <v>31798</v>
      </c>
      <c r="W1410" t="s">
        <v>31799</v>
      </c>
      <c r="X1410" t="s">
        <v>31800</v>
      </c>
      <c r="Y1410" t="s">
        <v>31801</v>
      </c>
    </row>
    <row r="1411" spans="1:25" x14ac:dyDescent="0.3">
      <c r="A1411">
        <v>70500</v>
      </c>
      <c r="B1411" t="s">
        <v>31802</v>
      </c>
      <c r="C1411" t="s">
        <v>31803</v>
      </c>
      <c r="D1411" t="s">
        <v>31804</v>
      </c>
      <c r="E1411" t="s">
        <v>31805</v>
      </c>
      <c r="F1411" t="s">
        <v>31806</v>
      </c>
      <c r="G1411" t="s">
        <v>31807</v>
      </c>
      <c r="H1411" t="s">
        <v>31808</v>
      </c>
      <c r="I1411" t="s">
        <v>31809</v>
      </c>
      <c r="J1411" t="s">
        <v>31810</v>
      </c>
      <c r="K1411" t="s">
        <v>31811</v>
      </c>
      <c r="L1411" t="s">
        <v>31812</v>
      </c>
      <c r="M1411" t="s">
        <v>31813</v>
      </c>
      <c r="N1411" t="s">
        <v>31814</v>
      </c>
      <c r="O1411" t="s">
        <v>31815</v>
      </c>
      <c r="P1411" t="s">
        <v>31816</v>
      </c>
      <c r="Q1411" t="s">
        <v>31817</v>
      </c>
      <c r="R1411" t="s">
        <v>31818</v>
      </c>
      <c r="S1411" t="s">
        <v>31819</v>
      </c>
      <c r="T1411" t="s">
        <v>31820</v>
      </c>
      <c r="U1411" t="s">
        <v>31821</v>
      </c>
      <c r="V1411" t="s">
        <v>31822</v>
      </c>
      <c r="W1411" t="s">
        <v>31823</v>
      </c>
      <c r="X1411" t="s">
        <v>31824</v>
      </c>
      <c r="Y1411" t="s">
        <v>31825</v>
      </c>
    </row>
    <row r="1412" spans="1:25" x14ac:dyDescent="0.3">
      <c r="A1412">
        <v>70550</v>
      </c>
      <c r="B1412" t="s">
        <v>31826</v>
      </c>
      <c r="C1412" t="s">
        <v>31827</v>
      </c>
      <c r="D1412" t="s">
        <v>31828</v>
      </c>
      <c r="E1412" t="s">
        <v>31829</v>
      </c>
      <c r="F1412" t="s">
        <v>31830</v>
      </c>
      <c r="G1412" t="s">
        <v>31831</v>
      </c>
      <c r="H1412" t="s">
        <v>31832</v>
      </c>
      <c r="I1412" t="s">
        <v>31833</v>
      </c>
      <c r="J1412" t="s">
        <v>31834</v>
      </c>
      <c r="K1412" t="s">
        <v>31835</v>
      </c>
      <c r="L1412" t="s">
        <v>31836</v>
      </c>
      <c r="M1412" t="s">
        <v>31837</v>
      </c>
      <c r="N1412" t="s">
        <v>31838</v>
      </c>
      <c r="O1412" t="s">
        <v>31839</v>
      </c>
      <c r="P1412" t="s">
        <v>31840</v>
      </c>
      <c r="Q1412" t="s">
        <v>31841</v>
      </c>
      <c r="R1412" t="s">
        <v>31842</v>
      </c>
      <c r="S1412" t="s">
        <v>31843</v>
      </c>
      <c r="T1412" t="s">
        <v>31844</v>
      </c>
      <c r="U1412" t="s">
        <v>31845</v>
      </c>
      <c r="V1412" t="s">
        <v>31846</v>
      </c>
      <c r="W1412" t="s">
        <v>31847</v>
      </c>
      <c r="X1412" t="s">
        <v>31848</v>
      </c>
      <c r="Y1412" t="s">
        <v>31849</v>
      </c>
    </row>
    <row r="1413" spans="1:25" x14ac:dyDescent="0.3">
      <c r="A1413">
        <v>70600</v>
      </c>
      <c r="B1413" t="s">
        <v>31850</v>
      </c>
      <c r="C1413" t="s">
        <v>31851</v>
      </c>
      <c r="D1413" t="s">
        <v>31852</v>
      </c>
      <c r="E1413" t="s">
        <v>31853</v>
      </c>
      <c r="F1413" t="s">
        <v>31854</v>
      </c>
      <c r="G1413" t="s">
        <v>31855</v>
      </c>
      <c r="H1413" t="s">
        <v>31856</v>
      </c>
      <c r="I1413" t="s">
        <v>31857</v>
      </c>
      <c r="J1413" t="s">
        <v>31858</v>
      </c>
      <c r="K1413" t="s">
        <v>31859</v>
      </c>
      <c r="L1413" t="s">
        <v>31860</v>
      </c>
      <c r="M1413" t="s">
        <v>31861</v>
      </c>
      <c r="N1413" t="s">
        <v>31862</v>
      </c>
      <c r="O1413" t="s">
        <v>31863</v>
      </c>
      <c r="P1413" t="s">
        <v>31864</v>
      </c>
      <c r="Q1413" t="s">
        <v>31865</v>
      </c>
      <c r="R1413" t="s">
        <v>31866</v>
      </c>
      <c r="S1413" t="s">
        <v>31867</v>
      </c>
      <c r="T1413" t="s">
        <v>31868</v>
      </c>
      <c r="U1413" t="s">
        <v>31869</v>
      </c>
      <c r="V1413" t="s">
        <v>31870</v>
      </c>
      <c r="W1413" t="s">
        <v>31871</v>
      </c>
      <c r="X1413" t="s">
        <v>31872</v>
      </c>
      <c r="Y1413" t="s">
        <v>31873</v>
      </c>
    </row>
    <row r="1414" spans="1:25" x14ac:dyDescent="0.3">
      <c r="A1414">
        <v>70650</v>
      </c>
      <c r="B1414" t="s">
        <v>31874</v>
      </c>
      <c r="C1414" t="s">
        <v>31875</v>
      </c>
      <c r="D1414" t="s">
        <v>31876</v>
      </c>
      <c r="E1414" t="s">
        <v>31877</v>
      </c>
      <c r="F1414" t="s">
        <v>31878</v>
      </c>
      <c r="G1414" t="s">
        <v>31879</v>
      </c>
      <c r="H1414" t="s">
        <v>31880</v>
      </c>
      <c r="I1414" t="s">
        <v>31881</v>
      </c>
      <c r="J1414" t="s">
        <v>31882</v>
      </c>
      <c r="K1414" t="s">
        <v>31883</v>
      </c>
      <c r="L1414" t="s">
        <v>31884</v>
      </c>
      <c r="M1414" t="s">
        <v>31885</v>
      </c>
      <c r="N1414" t="s">
        <v>31886</v>
      </c>
      <c r="O1414" t="s">
        <v>31887</v>
      </c>
      <c r="P1414" t="s">
        <v>31888</v>
      </c>
      <c r="Q1414" t="s">
        <v>31889</v>
      </c>
      <c r="R1414" t="s">
        <v>31890</v>
      </c>
      <c r="S1414" t="s">
        <v>31891</v>
      </c>
      <c r="T1414" t="s">
        <v>31892</v>
      </c>
      <c r="U1414" t="s">
        <v>31893</v>
      </c>
      <c r="V1414" t="s">
        <v>31894</v>
      </c>
      <c r="W1414" t="s">
        <v>31895</v>
      </c>
      <c r="X1414" t="s">
        <v>31896</v>
      </c>
      <c r="Y1414" t="s">
        <v>31897</v>
      </c>
    </row>
    <row r="1415" spans="1:25" x14ac:dyDescent="0.3">
      <c r="A1415">
        <v>70700</v>
      </c>
      <c r="B1415" t="s">
        <v>31898</v>
      </c>
      <c r="C1415" t="s">
        <v>31899</v>
      </c>
      <c r="D1415" t="s">
        <v>31900</v>
      </c>
      <c r="E1415" t="s">
        <v>31901</v>
      </c>
      <c r="F1415" t="s">
        <v>31902</v>
      </c>
      <c r="G1415" t="s">
        <v>31903</v>
      </c>
      <c r="H1415" t="s">
        <v>31904</v>
      </c>
      <c r="I1415" t="s">
        <v>31905</v>
      </c>
      <c r="J1415" t="s">
        <v>31906</v>
      </c>
      <c r="K1415" t="s">
        <v>31907</v>
      </c>
      <c r="L1415" t="s">
        <v>31908</v>
      </c>
      <c r="M1415" t="s">
        <v>31909</v>
      </c>
      <c r="N1415" t="s">
        <v>31910</v>
      </c>
      <c r="O1415" t="s">
        <v>31911</v>
      </c>
      <c r="P1415" t="s">
        <v>31912</v>
      </c>
      <c r="Q1415" t="s">
        <v>31913</v>
      </c>
      <c r="R1415" t="s">
        <v>31914</v>
      </c>
      <c r="S1415" t="s">
        <v>31915</v>
      </c>
      <c r="T1415" t="s">
        <v>31916</v>
      </c>
      <c r="U1415" t="s">
        <v>31917</v>
      </c>
      <c r="V1415" t="s">
        <v>31918</v>
      </c>
      <c r="W1415" t="s">
        <v>31919</v>
      </c>
      <c r="X1415" t="s">
        <v>31920</v>
      </c>
      <c r="Y1415" t="s">
        <v>31921</v>
      </c>
    </row>
    <row r="1416" spans="1:25" x14ac:dyDescent="0.3">
      <c r="A1416">
        <v>70750</v>
      </c>
      <c r="B1416" t="s">
        <v>31922</v>
      </c>
      <c r="C1416" t="s">
        <v>31923</v>
      </c>
      <c r="D1416" t="s">
        <v>31924</v>
      </c>
      <c r="E1416" t="s">
        <v>31925</v>
      </c>
      <c r="F1416" t="s">
        <v>31926</v>
      </c>
      <c r="G1416" t="s">
        <v>31927</v>
      </c>
      <c r="H1416" t="s">
        <v>31928</v>
      </c>
      <c r="I1416" t="s">
        <v>31929</v>
      </c>
      <c r="J1416" t="s">
        <v>31930</v>
      </c>
      <c r="K1416" t="s">
        <v>31931</v>
      </c>
      <c r="L1416" t="s">
        <v>31932</v>
      </c>
      <c r="M1416" t="s">
        <v>31933</v>
      </c>
      <c r="N1416" t="s">
        <v>31934</v>
      </c>
      <c r="O1416" t="s">
        <v>31935</v>
      </c>
      <c r="P1416" t="s">
        <v>31936</v>
      </c>
      <c r="Q1416" t="s">
        <v>31937</v>
      </c>
      <c r="R1416" t="s">
        <v>31938</v>
      </c>
      <c r="S1416" t="s">
        <v>31939</v>
      </c>
      <c r="T1416" t="s">
        <v>31940</v>
      </c>
      <c r="U1416" t="s">
        <v>31941</v>
      </c>
      <c r="V1416" t="s">
        <v>31942</v>
      </c>
      <c r="W1416" t="s">
        <v>31943</v>
      </c>
      <c r="X1416" t="s">
        <v>31944</v>
      </c>
      <c r="Y1416" t="s">
        <v>31945</v>
      </c>
    </row>
    <row r="1417" spans="1:25" x14ac:dyDescent="0.3">
      <c r="A1417">
        <v>70800</v>
      </c>
      <c r="B1417" t="s">
        <v>31946</v>
      </c>
      <c r="C1417" t="s">
        <v>31947</v>
      </c>
      <c r="D1417" t="s">
        <v>31948</v>
      </c>
      <c r="E1417" t="s">
        <v>31949</v>
      </c>
      <c r="F1417" t="s">
        <v>31950</v>
      </c>
      <c r="G1417" t="s">
        <v>31951</v>
      </c>
      <c r="H1417" t="s">
        <v>31952</v>
      </c>
      <c r="I1417" t="s">
        <v>31953</v>
      </c>
      <c r="J1417" t="s">
        <v>31954</v>
      </c>
      <c r="K1417" t="s">
        <v>31955</v>
      </c>
      <c r="L1417" t="s">
        <v>31956</v>
      </c>
      <c r="M1417" t="s">
        <v>31957</v>
      </c>
      <c r="N1417" t="s">
        <v>31958</v>
      </c>
      <c r="O1417" t="s">
        <v>31959</v>
      </c>
      <c r="P1417" t="s">
        <v>31960</v>
      </c>
      <c r="Q1417" t="s">
        <v>31961</v>
      </c>
      <c r="R1417" t="s">
        <v>31962</v>
      </c>
      <c r="S1417" t="s">
        <v>31963</v>
      </c>
      <c r="T1417" t="s">
        <v>31964</v>
      </c>
      <c r="U1417" t="s">
        <v>31965</v>
      </c>
      <c r="V1417" t="s">
        <v>31966</v>
      </c>
      <c r="W1417" t="s">
        <v>31967</v>
      </c>
      <c r="X1417" t="s">
        <v>31968</v>
      </c>
      <c r="Y1417" t="s">
        <v>31969</v>
      </c>
    </row>
    <row r="1418" spans="1:25" x14ac:dyDescent="0.3">
      <c r="A1418">
        <v>70850</v>
      </c>
      <c r="B1418" t="s">
        <v>31970</v>
      </c>
      <c r="C1418" t="s">
        <v>31971</v>
      </c>
      <c r="D1418" t="s">
        <v>31972</v>
      </c>
      <c r="E1418" t="s">
        <v>31973</v>
      </c>
      <c r="F1418" t="s">
        <v>31974</v>
      </c>
      <c r="G1418" t="s">
        <v>31975</v>
      </c>
      <c r="H1418" t="s">
        <v>31976</v>
      </c>
      <c r="I1418" t="s">
        <v>31977</v>
      </c>
      <c r="J1418" t="s">
        <v>31978</v>
      </c>
      <c r="K1418" t="s">
        <v>31979</v>
      </c>
      <c r="L1418" t="s">
        <v>31980</v>
      </c>
      <c r="M1418" t="s">
        <v>31981</v>
      </c>
      <c r="N1418" t="s">
        <v>31982</v>
      </c>
      <c r="O1418" t="s">
        <v>31983</v>
      </c>
      <c r="P1418" t="s">
        <v>31984</v>
      </c>
      <c r="Q1418" t="s">
        <v>31985</v>
      </c>
      <c r="R1418" t="s">
        <v>31986</v>
      </c>
      <c r="S1418" t="s">
        <v>31987</v>
      </c>
      <c r="T1418" t="s">
        <v>31988</v>
      </c>
      <c r="U1418" t="s">
        <v>31989</v>
      </c>
      <c r="V1418" t="s">
        <v>31990</v>
      </c>
      <c r="W1418" t="s">
        <v>31991</v>
      </c>
      <c r="X1418" t="s">
        <v>31992</v>
      </c>
      <c r="Y1418" t="s">
        <v>31993</v>
      </c>
    </row>
    <row r="1419" spans="1:25" x14ac:dyDescent="0.3">
      <c r="A1419">
        <v>70900</v>
      </c>
      <c r="B1419" t="s">
        <v>31994</v>
      </c>
      <c r="C1419" t="s">
        <v>31995</v>
      </c>
      <c r="D1419" t="s">
        <v>31996</v>
      </c>
      <c r="E1419" t="s">
        <v>31997</v>
      </c>
      <c r="F1419" t="s">
        <v>31998</v>
      </c>
      <c r="G1419" t="s">
        <v>31999</v>
      </c>
      <c r="H1419" t="s">
        <v>32000</v>
      </c>
      <c r="I1419" t="s">
        <v>32001</v>
      </c>
      <c r="J1419" t="s">
        <v>32002</v>
      </c>
      <c r="K1419" t="s">
        <v>32003</v>
      </c>
      <c r="L1419" t="s">
        <v>32004</v>
      </c>
      <c r="M1419" t="s">
        <v>32005</v>
      </c>
      <c r="N1419" t="s">
        <v>32006</v>
      </c>
      <c r="O1419" t="s">
        <v>32007</v>
      </c>
      <c r="P1419" t="s">
        <v>32008</v>
      </c>
      <c r="Q1419" t="s">
        <v>32009</v>
      </c>
      <c r="R1419" t="s">
        <v>32010</v>
      </c>
      <c r="S1419" t="s">
        <v>32011</v>
      </c>
      <c r="T1419" t="s">
        <v>32012</v>
      </c>
      <c r="U1419" t="s">
        <v>32013</v>
      </c>
      <c r="V1419" t="s">
        <v>32014</v>
      </c>
      <c r="W1419" t="s">
        <v>32015</v>
      </c>
      <c r="X1419" t="s">
        <v>32016</v>
      </c>
      <c r="Y1419" t="s">
        <v>32017</v>
      </c>
    </row>
    <row r="1420" spans="1:25" x14ac:dyDescent="0.3">
      <c r="A1420">
        <v>70950</v>
      </c>
      <c r="B1420" t="s">
        <v>32018</v>
      </c>
      <c r="C1420" t="s">
        <v>32019</v>
      </c>
      <c r="D1420" t="s">
        <v>32020</v>
      </c>
      <c r="E1420" t="s">
        <v>32021</v>
      </c>
      <c r="F1420" t="s">
        <v>32022</v>
      </c>
      <c r="G1420" t="s">
        <v>32023</v>
      </c>
      <c r="H1420" t="s">
        <v>32024</v>
      </c>
      <c r="I1420" t="s">
        <v>32025</v>
      </c>
      <c r="J1420" t="s">
        <v>32026</v>
      </c>
      <c r="K1420" t="s">
        <v>32027</v>
      </c>
      <c r="L1420" t="s">
        <v>32028</v>
      </c>
      <c r="M1420" t="s">
        <v>32029</v>
      </c>
      <c r="N1420" t="s">
        <v>32030</v>
      </c>
      <c r="O1420" t="s">
        <v>32031</v>
      </c>
      <c r="P1420" t="s">
        <v>32032</v>
      </c>
      <c r="Q1420" t="s">
        <v>32033</v>
      </c>
      <c r="R1420" t="s">
        <v>32034</v>
      </c>
      <c r="S1420" t="s">
        <v>32035</v>
      </c>
      <c r="T1420" t="s">
        <v>32036</v>
      </c>
      <c r="U1420" t="s">
        <v>32037</v>
      </c>
      <c r="V1420" t="s">
        <v>32038</v>
      </c>
      <c r="W1420" t="s">
        <v>32039</v>
      </c>
      <c r="X1420" t="s">
        <v>32040</v>
      </c>
      <c r="Y1420" t="s">
        <v>32041</v>
      </c>
    </row>
    <row r="1421" spans="1:25" x14ac:dyDescent="0.3">
      <c r="A1421">
        <v>71000</v>
      </c>
      <c r="B1421" t="s">
        <v>32042</v>
      </c>
      <c r="C1421" t="s">
        <v>32043</v>
      </c>
      <c r="D1421" t="s">
        <v>32044</v>
      </c>
      <c r="E1421" t="s">
        <v>32045</v>
      </c>
      <c r="F1421" t="s">
        <v>32046</v>
      </c>
      <c r="G1421" t="s">
        <v>32047</v>
      </c>
      <c r="H1421" t="s">
        <v>32048</v>
      </c>
      <c r="I1421" t="s">
        <v>32049</v>
      </c>
      <c r="J1421" t="s">
        <v>32050</v>
      </c>
      <c r="K1421" t="s">
        <v>32051</v>
      </c>
      <c r="L1421" t="s">
        <v>32052</v>
      </c>
      <c r="M1421" t="s">
        <v>32053</v>
      </c>
      <c r="N1421" t="s">
        <v>32054</v>
      </c>
      <c r="O1421" t="s">
        <v>32055</v>
      </c>
      <c r="P1421" t="s">
        <v>32056</v>
      </c>
      <c r="Q1421" t="s">
        <v>32057</v>
      </c>
      <c r="R1421" t="s">
        <v>32058</v>
      </c>
      <c r="S1421" t="s">
        <v>32059</v>
      </c>
      <c r="T1421" t="s">
        <v>32060</v>
      </c>
      <c r="U1421" t="s">
        <v>32061</v>
      </c>
      <c r="V1421" t="s">
        <v>32062</v>
      </c>
      <c r="W1421" t="s">
        <v>32063</v>
      </c>
      <c r="X1421" t="s">
        <v>32064</v>
      </c>
      <c r="Y1421" t="s">
        <v>32065</v>
      </c>
    </row>
    <row r="1422" spans="1:25" x14ac:dyDescent="0.3">
      <c r="A1422">
        <v>71050</v>
      </c>
      <c r="B1422" t="s">
        <v>32066</v>
      </c>
      <c r="C1422" t="s">
        <v>32067</v>
      </c>
      <c r="D1422" t="s">
        <v>32068</v>
      </c>
      <c r="E1422" t="s">
        <v>32069</v>
      </c>
      <c r="F1422" t="s">
        <v>32070</v>
      </c>
      <c r="G1422" t="s">
        <v>32071</v>
      </c>
      <c r="H1422" t="s">
        <v>32072</v>
      </c>
      <c r="I1422" t="s">
        <v>32073</v>
      </c>
      <c r="J1422" t="s">
        <v>32074</v>
      </c>
      <c r="K1422" t="s">
        <v>32075</v>
      </c>
      <c r="L1422" t="s">
        <v>32076</v>
      </c>
      <c r="M1422" t="s">
        <v>32077</v>
      </c>
      <c r="N1422" t="s">
        <v>32078</v>
      </c>
      <c r="O1422" t="s">
        <v>32079</v>
      </c>
      <c r="P1422" t="s">
        <v>32080</v>
      </c>
      <c r="Q1422" t="s">
        <v>32081</v>
      </c>
      <c r="R1422" t="s">
        <v>32082</v>
      </c>
      <c r="S1422" t="s">
        <v>32083</v>
      </c>
      <c r="T1422" t="s">
        <v>32084</v>
      </c>
      <c r="U1422" t="s">
        <v>32085</v>
      </c>
      <c r="V1422" t="s">
        <v>32086</v>
      </c>
      <c r="W1422" t="s">
        <v>32087</v>
      </c>
      <c r="X1422" t="s">
        <v>32088</v>
      </c>
      <c r="Y1422" t="s">
        <v>32089</v>
      </c>
    </row>
    <row r="1423" spans="1:25" x14ac:dyDescent="0.3">
      <c r="A1423">
        <v>71100</v>
      </c>
      <c r="B1423" t="s">
        <v>32090</v>
      </c>
      <c r="C1423" t="s">
        <v>32091</v>
      </c>
      <c r="D1423" t="s">
        <v>32092</v>
      </c>
      <c r="E1423" t="s">
        <v>32093</v>
      </c>
      <c r="F1423" t="s">
        <v>32094</v>
      </c>
      <c r="G1423" t="s">
        <v>32095</v>
      </c>
      <c r="H1423" t="s">
        <v>32096</v>
      </c>
      <c r="I1423" t="s">
        <v>32097</v>
      </c>
      <c r="J1423" t="s">
        <v>32098</v>
      </c>
      <c r="K1423" t="s">
        <v>32099</v>
      </c>
      <c r="L1423" t="s">
        <v>32100</v>
      </c>
      <c r="M1423" t="s">
        <v>32101</v>
      </c>
      <c r="N1423" t="s">
        <v>32102</v>
      </c>
      <c r="O1423" t="s">
        <v>32103</v>
      </c>
      <c r="P1423" t="s">
        <v>32104</v>
      </c>
      <c r="Q1423" t="s">
        <v>32105</v>
      </c>
      <c r="R1423" t="s">
        <v>32106</v>
      </c>
      <c r="S1423" t="s">
        <v>32107</v>
      </c>
      <c r="T1423" t="s">
        <v>32108</v>
      </c>
      <c r="U1423" t="s">
        <v>32109</v>
      </c>
      <c r="V1423" t="s">
        <v>32110</v>
      </c>
      <c r="W1423" t="s">
        <v>32111</v>
      </c>
      <c r="X1423" t="s">
        <v>32112</v>
      </c>
      <c r="Y1423" t="s">
        <v>32113</v>
      </c>
    </row>
    <row r="1424" spans="1:25" x14ac:dyDescent="0.3">
      <c r="A1424">
        <v>71150</v>
      </c>
      <c r="B1424" t="s">
        <v>32114</v>
      </c>
      <c r="C1424" t="s">
        <v>32115</v>
      </c>
      <c r="D1424" t="s">
        <v>32116</v>
      </c>
      <c r="E1424" t="s">
        <v>32117</v>
      </c>
      <c r="F1424" t="s">
        <v>32118</v>
      </c>
      <c r="G1424" t="s">
        <v>32119</v>
      </c>
      <c r="H1424" t="s">
        <v>32120</v>
      </c>
      <c r="I1424" t="s">
        <v>32121</v>
      </c>
      <c r="J1424" t="s">
        <v>32122</v>
      </c>
      <c r="K1424" t="s">
        <v>32123</v>
      </c>
      <c r="L1424" t="s">
        <v>32124</v>
      </c>
      <c r="M1424" t="s">
        <v>32125</v>
      </c>
      <c r="N1424" t="s">
        <v>32126</v>
      </c>
      <c r="O1424" t="s">
        <v>32127</v>
      </c>
      <c r="P1424" t="s">
        <v>32128</v>
      </c>
      <c r="Q1424" t="s">
        <v>32129</v>
      </c>
      <c r="R1424" t="s">
        <v>32130</v>
      </c>
      <c r="S1424" t="s">
        <v>32131</v>
      </c>
      <c r="T1424" t="s">
        <v>32132</v>
      </c>
      <c r="U1424" t="s">
        <v>32133</v>
      </c>
      <c r="V1424" t="s">
        <v>32134</v>
      </c>
      <c r="W1424" t="s">
        <v>32135</v>
      </c>
      <c r="X1424" t="s">
        <v>32136</v>
      </c>
      <c r="Y1424" t="s">
        <v>32137</v>
      </c>
    </row>
    <row r="1425" spans="1:25" x14ac:dyDescent="0.3">
      <c r="A1425">
        <v>71200</v>
      </c>
      <c r="B1425" t="s">
        <v>32138</v>
      </c>
      <c r="C1425" t="s">
        <v>32139</v>
      </c>
      <c r="D1425" t="s">
        <v>32140</v>
      </c>
      <c r="E1425" t="s">
        <v>32141</v>
      </c>
      <c r="F1425" t="s">
        <v>32142</v>
      </c>
      <c r="G1425" t="s">
        <v>32143</v>
      </c>
      <c r="H1425" t="s">
        <v>32144</v>
      </c>
      <c r="I1425" t="s">
        <v>32145</v>
      </c>
      <c r="J1425" t="s">
        <v>32146</v>
      </c>
      <c r="K1425" t="s">
        <v>32147</v>
      </c>
      <c r="L1425" t="s">
        <v>32148</v>
      </c>
      <c r="M1425" t="s">
        <v>32149</v>
      </c>
      <c r="N1425" t="s">
        <v>32150</v>
      </c>
      <c r="O1425" t="s">
        <v>32151</v>
      </c>
      <c r="P1425" t="s">
        <v>32152</v>
      </c>
      <c r="Q1425" t="s">
        <v>32153</v>
      </c>
      <c r="R1425" t="s">
        <v>32154</v>
      </c>
      <c r="S1425" t="s">
        <v>32155</v>
      </c>
      <c r="T1425" t="s">
        <v>32156</v>
      </c>
      <c r="U1425" t="s">
        <v>32157</v>
      </c>
      <c r="V1425" t="s">
        <v>32158</v>
      </c>
      <c r="W1425" t="s">
        <v>32159</v>
      </c>
      <c r="X1425" t="s">
        <v>32160</v>
      </c>
      <c r="Y1425" t="s">
        <v>32161</v>
      </c>
    </row>
    <row r="1426" spans="1:25" x14ac:dyDescent="0.3">
      <c r="A1426">
        <v>71250</v>
      </c>
      <c r="B1426" t="s">
        <v>32162</v>
      </c>
      <c r="C1426" t="s">
        <v>32163</v>
      </c>
      <c r="D1426" t="s">
        <v>32164</v>
      </c>
      <c r="E1426" t="s">
        <v>32165</v>
      </c>
      <c r="F1426" t="s">
        <v>32166</v>
      </c>
      <c r="G1426" t="s">
        <v>32167</v>
      </c>
      <c r="H1426" t="s">
        <v>32168</v>
      </c>
      <c r="I1426" t="s">
        <v>32169</v>
      </c>
      <c r="J1426" t="s">
        <v>32170</v>
      </c>
      <c r="K1426" t="s">
        <v>32171</v>
      </c>
      <c r="L1426" t="s">
        <v>32172</v>
      </c>
      <c r="M1426" t="s">
        <v>32173</v>
      </c>
      <c r="N1426" t="s">
        <v>32174</v>
      </c>
      <c r="O1426" t="s">
        <v>32175</v>
      </c>
      <c r="P1426" t="s">
        <v>32176</v>
      </c>
      <c r="Q1426" t="s">
        <v>32177</v>
      </c>
      <c r="R1426" t="s">
        <v>32178</v>
      </c>
      <c r="S1426" t="s">
        <v>32179</v>
      </c>
      <c r="T1426" t="s">
        <v>32180</v>
      </c>
      <c r="U1426" t="s">
        <v>32181</v>
      </c>
      <c r="V1426" t="s">
        <v>32182</v>
      </c>
      <c r="W1426" t="s">
        <v>32183</v>
      </c>
      <c r="X1426" t="s">
        <v>32184</v>
      </c>
      <c r="Y1426" t="s">
        <v>32185</v>
      </c>
    </row>
    <row r="1427" spans="1:25" x14ac:dyDescent="0.3">
      <c r="A1427">
        <v>71300</v>
      </c>
      <c r="B1427" t="s">
        <v>32186</v>
      </c>
      <c r="C1427" t="s">
        <v>32187</v>
      </c>
      <c r="D1427" t="s">
        <v>32188</v>
      </c>
      <c r="E1427" t="s">
        <v>32189</v>
      </c>
      <c r="F1427" t="s">
        <v>32190</v>
      </c>
      <c r="G1427" t="s">
        <v>32191</v>
      </c>
      <c r="H1427" t="s">
        <v>32192</v>
      </c>
      <c r="I1427" t="s">
        <v>32193</v>
      </c>
      <c r="J1427" t="s">
        <v>32194</v>
      </c>
      <c r="K1427" t="s">
        <v>32195</v>
      </c>
      <c r="L1427" t="s">
        <v>32196</v>
      </c>
      <c r="M1427" t="s">
        <v>32197</v>
      </c>
      <c r="N1427" t="s">
        <v>32198</v>
      </c>
      <c r="O1427" t="s">
        <v>32199</v>
      </c>
      <c r="P1427" t="s">
        <v>32200</v>
      </c>
      <c r="Q1427" t="s">
        <v>32201</v>
      </c>
      <c r="R1427" t="s">
        <v>32202</v>
      </c>
      <c r="S1427" t="s">
        <v>32203</v>
      </c>
      <c r="T1427" t="s">
        <v>32204</v>
      </c>
      <c r="U1427" t="s">
        <v>32205</v>
      </c>
      <c r="V1427" t="s">
        <v>32206</v>
      </c>
      <c r="W1427" t="s">
        <v>32207</v>
      </c>
      <c r="X1427" t="s">
        <v>32208</v>
      </c>
      <c r="Y1427" t="s">
        <v>32209</v>
      </c>
    </row>
    <row r="1428" spans="1:25" x14ac:dyDescent="0.3">
      <c r="A1428">
        <v>71350</v>
      </c>
      <c r="B1428" t="s">
        <v>32210</v>
      </c>
      <c r="C1428" t="s">
        <v>32211</v>
      </c>
      <c r="D1428" t="s">
        <v>32212</v>
      </c>
      <c r="E1428" t="s">
        <v>32213</v>
      </c>
      <c r="F1428" t="s">
        <v>32214</v>
      </c>
      <c r="G1428" t="s">
        <v>32215</v>
      </c>
      <c r="H1428" t="s">
        <v>32216</v>
      </c>
      <c r="I1428" t="s">
        <v>32217</v>
      </c>
      <c r="J1428" t="s">
        <v>32218</v>
      </c>
      <c r="K1428" t="s">
        <v>32219</v>
      </c>
      <c r="L1428" t="s">
        <v>32220</v>
      </c>
      <c r="M1428" t="s">
        <v>32221</v>
      </c>
      <c r="N1428" t="s">
        <v>32222</v>
      </c>
      <c r="O1428" t="s">
        <v>32223</v>
      </c>
      <c r="P1428" t="s">
        <v>32224</v>
      </c>
      <c r="Q1428" t="s">
        <v>32225</v>
      </c>
      <c r="R1428" t="s">
        <v>32226</v>
      </c>
      <c r="S1428" t="s">
        <v>32227</v>
      </c>
      <c r="T1428" t="s">
        <v>32228</v>
      </c>
      <c r="U1428" t="s">
        <v>32229</v>
      </c>
      <c r="V1428" t="s">
        <v>32230</v>
      </c>
      <c r="W1428" t="s">
        <v>32231</v>
      </c>
      <c r="X1428" t="s">
        <v>32232</v>
      </c>
      <c r="Y1428" t="s">
        <v>32233</v>
      </c>
    </row>
    <row r="1429" spans="1:25" x14ac:dyDescent="0.3">
      <c r="A1429">
        <v>71400</v>
      </c>
      <c r="B1429" t="s">
        <v>32234</v>
      </c>
      <c r="C1429" t="s">
        <v>32235</v>
      </c>
      <c r="D1429" t="s">
        <v>32236</v>
      </c>
      <c r="E1429" t="s">
        <v>32237</v>
      </c>
      <c r="F1429" t="s">
        <v>32238</v>
      </c>
      <c r="G1429" t="s">
        <v>32239</v>
      </c>
      <c r="H1429" t="s">
        <v>32240</v>
      </c>
      <c r="I1429" t="s">
        <v>32241</v>
      </c>
      <c r="J1429" t="s">
        <v>32242</v>
      </c>
      <c r="K1429" t="s">
        <v>32243</v>
      </c>
      <c r="L1429" t="s">
        <v>32244</v>
      </c>
      <c r="M1429" t="s">
        <v>32245</v>
      </c>
      <c r="N1429" t="s">
        <v>32246</v>
      </c>
      <c r="O1429" t="s">
        <v>32247</v>
      </c>
      <c r="P1429" t="s">
        <v>32248</v>
      </c>
      <c r="Q1429" t="s">
        <v>32249</v>
      </c>
      <c r="R1429" t="s">
        <v>32250</v>
      </c>
      <c r="S1429" t="s">
        <v>32251</v>
      </c>
      <c r="T1429" t="s">
        <v>32252</v>
      </c>
      <c r="U1429" t="s">
        <v>32253</v>
      </c>
      <c r="V1429" t="s">
        <v>32254</v>
      </c>
      <c r="W1429" t="s">
        <v>32255</v>
      </c>
      <c r="X1429" t="s">
        <v>32256</v>
      </c>
      <c r="Y1429" t="s">
        <v>32257</v>
      </c>
    </row>
    <row r="1430" spans="1:25" x14ac:dyDescent="0.3">
      <c r="A1430">
        <v>71450</v>
      </c>
      <c r="B1430" t="s">
        <v>32258</v>
      </c>
      <c r="C1430" t="s">
        <v>32259</v>
      </c>
      <c r="D1430" t="s">
        <v>32260</v>
      </c>
      <c r="E1430" t="s">
        <v>32261</v>
      </c>
      <c r="F1430" t="s">
        <v>32262</v>
      </c>
      <c r="G1430" t="s">
        <v>32263</v>
      </c>
      <c r="H1430" t="s">
        <v>32264</v>
      </c>
      <c r="I1430" t="s">
        <v>32265</v>
      </c>
      <c r="J1430" t="s">
        <v>32266</v>
      </c>
      <c r="K1430" t="s">
        <v>32267</v>
      </c>
      <c r="L1430" t="s">
        <v>32268</v>
      </c>
      <c r="M1430" t="s">
        <v>32269</v>
      </c>
      <c r="N1430" t="s">
        <v>32270</v>
      </c>
      <c r="O1430" t="s">
        <v>32271</v>
      </c>
      <c r="P1430" t="s">
        <v>32272</v>
      </c>
      <c r="Q1430" t="s">
        <v>32273</v>
      </c>
      <c r="R1430" t="s">
        <v>32274</v>
      </c>
      <c r="S1430" t="s">
        <v>32275</v>
      </c>
      <c r="T1430" t="s">
        <v>32276</v>
      </c>
      <c r="U1430" t="s">
        <v>32277</v>
      </c>
      <c r="V1430" t="s">
        <v>32278</v>
      </c>
      <c r="W1430" t="s">
        <v>32279</v>
      </c>
      <c r="X1430" t="s">
        <v>32280</v>
      </c>
      <c r="Y1430" t="s">
        <v>32281</v>
      </c>
    </row>
    <row r="1431" spans="1:25" x14ac:dyDescent="0.3">
      <c r="A1431">
        <v>71500</v>
      </c>
      <c r="B1431" t="s">
        <v>32282</v>
      </c>
      <c r="C1431" t="s">
        <v>32283</v>
      </c>
      <c r="D1431" t="s">
        <v>32284</v>
      </c>
      <c r="E1431" t="s">
        <v>32285</v>
      </c>
      <c r="F1431" t="s">
        <v>32286</v>
      </c>
      <c r="G1431" t="s">
        <v>32287</v>
      </c>
      <c r="H1431" t="s">
        <v>32288</v>
      </c>
      <c r="I1431" t="s">
        <v>32289</v>
      </c>
      <c r="J1431" t="s">
        <v>32290</v>
      </c>
      <c r="K1431" t="s">
        <v>32291</v>
      </c>
      <c r="L1431" t="s">
        <v>32292</v>
      </c>
      <c r="M1431" t="s">
        <v>32293</v>
      </c>
      <c r="N1431" t="s">
        <v>32294</v>
      </c>
      <c r="O1431" t="s">
        <v>32295</v>
      </c>
      <c r="P1431" t="s">
        <v>32296</v>
      </c>
      <c r="Q1431" t="s">
        <v>32297</v>
      </c>
      <c r="R1431" t="s">
        <v>32298</v>
      </c>
      <c r="S1431" t="s">
        <v>32299</v>
      </c>
      <c r="T1431" t="s">
        <v>32300</v>
      </c>
      <c r="U1431" t="s">
        <v>32301</v>
      </c>
      <c r="V1431" t="s">
        <v>32302</v>
      </c>
      <c r="W1431" t="s">
        <v>32303</v>
      </c>
      <c r="X1431" t="s">
        <v>32304</v>
      </c>
      <c r="Y1431" t="s">
        <v>32305</v>
      </c>
    </row>
    <row r="1432" spans="1:25" x14ac:dyDescent="0.3">
      <c r="A1432">
        <v>71550</v>
      </c>
      <c r="B1432" t="s">
        <v>32306</v>
      </c>
      <c r="C1432" t="s">
        <v>32307</v>
      </c>
      <c r="D1432" t="s">
        <v>32308</v>
      </c>
      <c r="E1432" t="s">
        <v>32309</v>
      </c>
      <c r="F1432" t="s">
        <v>32310</v>
      </c>
      <c r="G1432" t="s">
        <v>32311</v>
      </c>
      <c r="H1432" t="s">
        <v>32312</v>
      </c>
      <c r="I1432" t="s">
        <v>32313</v>
      </c>
      <c r="J1432" t="s">
        <v>32314</v>
      </c>
      <c r="K1432" t="s">
        <v>32315</v>
      </c>
      <c r="L1432" t="s">
        <v>32316</v>
      </c>
      <c r="M1432" t="s">
        <v>32317</v>
      </c>
      <c r="N1432" t="s">
        <v>32318</v>
      </c>
      <c r="O1432" t="s">
        <v>32319</v>
      </c>
      <c r="P1432" t="s">
        <v>32320</v>
      </c>
      <c r="Q1432" t="s">
        <v>32321</v>
      </c>
      <c r="R1432" t="s">
        <v>32322</v>
      </c>
      <c r="S1432" t="s">
        <v>32323</v>
      </c>
      <c r="T1432" t="s">
        <v>32324</v>
      </c>
      <c r="U1432" t="s">
        <v>32325</v>
      </c>
      <c r="V1432" t="s">
        <v>32326</v>
      </c>
      <c r="W1432" t="s">
        <v>32327</v>
      </c>
      <c r="X1432" t="s">
        <v>32328</v>
      </c>
      <c r="Y1432" t="s">
        <v>32329</v>
      </c>
    </row>
    <row r="1433" spans="1:25" x14ac:dyDescent="0.3">
      <c r="A1433">
        <v>71600</v>
      </c>
      <c r="B1433" t="s">
        <v>32330</v>
      </c>
      <c r="C1433" t="s">
        <v>32331</v>
      </c>
      <c r="D1433" t="s">
        <v>32332</v>
      </c>
      <c r="E1433" t="s">
        <v>32333</v>
      </c>
      <c r="F1433" t="s">
        <v>32334</v>
      </c>
      <c r="G1433" t="s">
        <v>32335</v>
      </c>
      <c r="H1433" t="s">
        <v>32336</v>
      </c>
      <c r="I1433" t="s">
        <v>32337</v>
      </c>
      <c r="J1433" t="s">
        <v>32338</v>
      </c>
      <c r="K1433" t="s">
        <v>32339</v>
      </c>
      <c r="L1433" t="s">
        <v>32340</v>
      </c>
      <c r="M1433" t="s">
        <v>32341</v>
      </c>
      <c r="N1433" t="s">
        <v>32342</v>
      </c>
      <c r="O1433" t="s">
        <v>32343</v>
      </c>
      <c r="P1433" t="s">
        <v>32344</v>
      </c>
      <c r="Q1433" t="s">
        <v>32345</v>
      </c>
      <c r="R1433" t="s">
        <v>32346</v>
      </c>
      <c r="S1433" t="s">
        <v>32347</v>
      </c>
      <c r="T1433" t="s">
        <v>32348</v>
      </c>
      <c r="U1433" t="s">
        <v>32349</v>
      </c>
      <c r="V1433" t="s">
        <v>32350</v>
      </c>
      <c r="W1433" t="s">
        <v>32351</v>
      </c>
      <c r="X1433" t="s">
        <v>32352</v>
      </c>
      <c r="Y1433" t="s">
        <v>32353</v>
      </c>
    </row>
    <row r="1434" spans="1:25" x14ac:dyDescent="0.3">
      <c r="A1434">
        <v>71650</v>
      </c>
      <c r="B1434" t="s">
        <v>32354</v>
      </c>
      <c r="C1434" t="s">
        <v>32355</v>
      </c>
      <c r="D1434" t="s">
        <v>32356</v>
      </c>
      <c r="E1434" t="s">
        <v>32357</v>
      </c>
      <c r="F1434" t="s">
        <v>32358</v>
      </c>
      <c r="G1434" t="s">
        <v>32359</v>
      </c>
      <c r="H1434" t="s">
        <v>32360</v>
      </c>
      <c r="I1434" t="s">
        <v>32361</v>
      </c>
      <c r="J1434" t="s">
        <v>32362</v>
      </c>
      <c r="K1434" t="s">
        <v>32363</v>
      </c>
      <c r="L1434" t="s">
        <v>32364</v>
      </c>
      <c r="M1434" t="s">
        <v>32365</v>
      </c>
      <c r="N1434" t="s">
        <v>32366</v>
      </c>
      <c r="O1434" t="s">
        <v>32367</v>
      </c>
      <c r="P1434" t="s">
        <v>32368</v>
      </c>
      <c r="Q1434" t="s">
        <v>32369</v>
      </c>
      <c r="R1434" t="s">
        <v>32370</v>
      </c>
      <c r="S1434" t="s">
        <v>32371</v>
      </c>
      <c r="T1434" t="s">
        <v>32372</v>
      </c>
      <c r="U1434" t="s">
        <v>32373</v>
      </c>
      <c r="V1434" t="s">
        <v>32374</v>
      </c>
      <c r="W1434" t="s">
        <v>32375</v>
      </c>
      <c r="X1434" t="s">
        <v>32376</v>
      </c>
      <c r="Y1434" t="s">
        <v>32377</v>
      </c>
    </row>
    <row r="1435" spans="1:25" x14ac:dyDescent="0.3">
      <c r="A1435">
        <v>71700</v>
      </c>
      <c r="B1435" t="s">
        <v>32378</v>
      </c>
      <c r="C1435" t="s">
        <v>32379</v>
      </c>
      <c r="D1435" t="s">
        <v>32380</v>
      </c>
      <c r="E1435" t="s">
        <v>32381</v>
      </c>
      <c r="F1435" t="s">
        <v>32382</v>
      </c>
      <c r="G1435" t="s">
        <v>32383</v>
      </c>
      <c r="H1435" t="s">
        <v>32384</v>
      </c>
      <c r="I1435" t="s">
        <v>32385</v>
      </c>
      <c r="J1435" t="s">
        <v>32386</v>
      </c>
      <c r="K1435" t="s">
        <v>32387</v>
      </c>
      <c r="L1435" t="s">
        <v>32388</v>
      </c>
      <c r="M1435" t="s">
        <v>32389</v>
      </c>
      <c r="N1435" t="s">
        <v>32390</v>
      </c>
      <c r="O1435" t="s">
        <v>32391</v>
      </c>
      <c r="P1435" t="s">
        <v>32392</v>
      </c>
      <c r="Q1435" t="s">
        <v>32393</v>
      </c>
      <c r="R1435" t="s">
        <v>32394</v>
      </c>
      <c r="S1435" t="s">
        <v>32395</v>
      </c>
      <c r="T1435" t="s">
        <v>32396</v>
      </c>
      <c r="U1435" t="s">
        <v>32397</v>
      </c>
      <c r="V1435" t="s">
        <v>32398</v>
      </c>
      <c r="W1435" t="s">
        <v>32399</v>
      </c>
      <c r="X1435" t="s">
        <v>32400</v>
      </c>
      <c r="Y1435" t="s">
        <v>32401</v>
      </c>
    </row>
    <row r="1436" spans="1:25" x14ac:dyDescent="0.3">
      <c r="A1436">
        <v>71750</v>
      </c>
      <c r="B1436" t="s">
        <v>32402</v>
      </c>
      <c r="C1436" t="s">
        <v>32403</v>
      </c>
      <c r="D1436" t="s">
        <v>32404</v>
      </c>
      <c r="E1436" t="s">
        <v>32405</v>
      </c>
      <c r="F1436" t="s">
        <v>32406</v>
      </c>
      <c r="G1436" t="s">
        <v>32407</v>
      </c>
      <c r="H1436" t="s">
        <v>32408</v>
      </c>
      <c r="I1436" t="s">
        <v>32409</v>
      </c>
      <c r="J1436" t="s">
        <v>32410</v>
      </c>
      <c r="K1436" t="s">
        <v>32411</v>
      </c>
      <c r="L1436" t="s">
        <v>32412</v>
      </c>
      <c r="M1436" t="s">
        <v>32413</v>
      </c>
      <c r="N1436" t="s">
        <v>32414</v>
      </c>
      <c r="O1436" t="s">
        <v>32415</v>
      </c>
      <c r="P1436" t="s">
        <v>32416</v>
      </c>
      <c r="Q1436" t="s">
        <v>32417</v>
      </c>
      <c r="R1436" t="s">
        <v>32418</v>
      </c>
      <c r="S1436" t="s">
        <v>32419</v>
      </c>
      <c r="T1436" t="s">
        <v>32420</v>
      </c>
      <c r="U1436" t="s">
        <v>32421</v>
      </c>
      <c r="V1436" t="s">
        <v>32422</v>
      </c>
      <c r="W1436" t="s">
        <v>32423</v>
      </c>
      <c r="X1436" t="s">
        <v>32424</v>
      </c>
      <c r="Y1436" t="s">
        <v>32425</v>
      </c>
    </row>
    <row r="1437" spans="1:25" x14ac:dyDescent="0.3">
      <c r="A1437">
        <v>71800</v>
      </c>
      <c r="B1437" t="s">
        <v>32426</v>
      </c>
      <c r="C1437" t="s">
        <v>32427</v>
      </c>
      <c r="D1437" t="s">
        <v>32428</v>
      </c>
      <c r="E1437" t="s">
        <v>32429</v>
      </c>
      <c r="F1437" t="s">
        <v>32430</v>
      </c>
      <c r="G1437" t="s">
        <v>32431</v>
      </c>
      <c r="H1437" t="s">
        <v>32432</v>
      </c>
      <c r="I1437" t="s">
        <v>32433</v>
      </c>
      <c r="J1437" t="s">
        <v>32434</v>
      </c>
      <c r="K1437" t="s">
        <v>32435</v>
      </c>
      <c r="L1437" t="s">
        <v>32436</v>
      </c>
      <c r="M1437" t="s">
        <v>32437</v>
      </c>
      <c r="N1437" t="s">
        <v>32438</v>
      </c>
      <c r="O1437" t="s">
        <v>32439</v>
      </c>
      <c r="P1437" t="s">
        <v>32440</v>
      </c>
      <c r="Q1437" t="s">
        <v>32441</v>
      </c>
      <c r="R1437" t="s">
        <v>32442</v>
      </c>
      <c r="S1437" t="s">
        <v>32443</v>
      </c>
      <c r="T1437" t="s">
        <v>32444</v>
      </c>
      <c r="U1437" t="s">
        <v>32445</v>
      </c>
      <c r="V1437" t="s">
        <v>32446</v>
      </c>
      <c r="W1437" t="s">
        <v>32447</v>
      </c>
      <c r="X1437" t="s">
        <v>32448</v>
      </c>
      <c r="Y1437" t="s">
        <v>32449</v>
      </c>
    </row>
    <row r="1438" spans="1:25" x14ac:dyDescent="0.3">
      <c r="A1438">
        <v>71850</v>
      </c>
      <c r="B1438" t="s">
        <v>32450</v>
      </c>
      <c r="C1438" t="s">
        <v>32451</v>
      </c>
      <c r="D1438" t="s">
        <v>32452</v>
      </c>
      <c r="E1438" t="s">
        <v>32453</v>
      </c>
      <c r="F1438" t="s">
        <v>32454</v>
      </c>
      <c r="G1438" t="s">
        <v>32455</v>
      </c>
      <c r="H1438" t="s">
        <v>32456</v>
      </c>
      <c r="I1438" t="s">
        <v>32457</v>
      </c>
      <c r="J1438" t="s">
        <v>32458</v>
      </c>
      <c r="K1438" t="s">
        <v>32459</v>
      </c>
      <c r="L1438" t="s">
        <v>32460</v>
      </c>
      <c r="M1438" t="s">
        <v>32461</v>
      </c>
      <c r="N1438" t="s">
        <v>32462</v>
      </c>
      <c r="O1438" t="s">
        <v>32463</v>
      </c>
      <c r="P1438" t="s">
        <v>32464</v>
      </c>
      <c r="Q1438" t="s">
        <v>32465</v>
      </c>
      <c r="R1438" t="s">
        <v>32466</v>
      </c>
      <c r="S1438" t="s">
        <v>32467</v>
      </c>
      <c r="T1438" t="s">
        <v>32468</v>
      </c>
      <c r="U1438" t="s">
        <v>32469</v>
      </c>
      <c r="V1438" t="s">
        <v>32470</v>
      </c>
      <c r="W1438" t="s">
        <v>32471</v>
      </c>
      <c r="X1438" t="s">
        <v>32472</v>
      </c>
      <c r="Y1438" t="s">
        <v>32473</v>
      </c>
    </row>
    <row r="1439" spans="1:25" x14ac:dyDescent="0.3">
      <c r="A1439">
        <v>71900</v>
      </c>
      <c r="B1439" t="s">
        <v>32474</v>
      </c>
      <c r="C1439" t="s">
        <v>32475</v>
      </c>
      <c r="D1439" t="s">
        <v>32476</v>
      </c>
      <c r="E1439" t="s">
        <v>32477</v>
      </c>
      <c r="F1439" t="s">
        <v>32478</v>
      </c>
      <c r="G1439" t="s">
        <v>32479</v>
      </c>
      <c r="H1439" t="s">
        <v>32480</v>
      </c>
      <c r="I1439" t="s">
        <v>32481</v>
      </c>
      <c r="J1439" t="s">
        <v>32482</v>
      </c>
      <c r="K1439" t="s">
        <v>32483</v>
      </c>
      <c r="L1439" t="s">
        <v>32484</v>
      </c>
      <c r="M1439" t="s">
        <v>32485</v>
      </c>
      <c r="N1439" t="s">
        <v>32486</v>
      </c>
      <c r="O1439" t="s">
        <v>32487</v>
      </c>
      <c r="P1439" t="s">
        <v>32488</v>
      </c>
      <c r="Q1439" t="s">
        <v>32489</v>
      </c>
      <c r="R1439" t="s">
        <v>32490</v>
      </c>
      <c r="S1439" t="s">
        <v>32491</v>
      </c>
      <c r="T1439" t="s">
        <v>32492</v>
      </c>
      <c r="U1439" t="s">
        <v>32493</v>
      </c>
      <c r="V1439" t="s">
        <v>32494</v>
      </c>
      <c r="W1439" t="s">
        <v>32495</v>
      </c>
      <c r="X1439" t="s">
        <v>32496</v>
      </c>
      <c r="Y1439" t="s">
        <v>32497</v>
      </c>
    </row>
    <row r="1440" spans="1:25" x14ac:dyDescent="0.3">
      <c r="A1440">
        <v>71950</v>
      </c>
      <c r="B1440" t="s">
        <v>32498</v>
      </c>
      <c r="C1440" t="s">
        <v>32499</v>
      </c>
      <c r="D1440" t="s">
        <v>32500</v>
      </c>
      <c r="E1440" t="s">
        <v>32501</v>
      </c>
      <c r="F1440" t="s">
        <v>32502</v>
      </c>
      <c r="G1440" t="s">
        <v>32503</v>
      </c>
      <c r="H1440" t="s">
        <v>32504</v>
      </c>
      <c r="I1440" t="s">
        <v>32505</v>
      </c>
      <c r="J1440" t="s">
        <v>32506</v>
      </c>
      <c r="K1440" t="s">
        <v>32507</v>
      </c>
      <c r="L1440" t="s">
        <v>32508</v>
      </c>
      <c r="M1440" t="s">
        <v>32509</v>
      </c>
      <c r="N1440" t="s">
        <v>32510</v>
      </c>
      <c r="O1440" t="s">
        <v>32511</v>
      </c>
      <c r="P1440" t="s">
        <v>32512</v>
      </c>
      <c r="Q1440" t="s">
        <v>32513</v>
      </c>
      <c r="R1440" t="s">
        <v>32514</v>
      </c>
      <c r="S1440" t="s">
        <v>32515</v>
      </c>
      <c r="T1440" t="s">
        <v>32516</v>
      </c>
      <c r="U1440" t="s">
        <v>32517</v>
      </c>
      <c r="V1440" t="s">
        <v>32518</v>
      </c>
      <c r="W1440" t="s">
        <v>32519</v>
      </c>
      <c r="X1440" t="s">
        <v>32520</v>
      </c>
      <c r="Y1440" t="s">
        <v>32521</v>
      </c>
    </row>
    <row r="1441" spans="1:25" x14ac:dyDescent="0.3">
      <c r="A1441">
        <v>72000</v>
      </c>
      <c r="B1441" t="s">
        <v>32522</v>
      </c>
      <c r="C1441" t="s">
        <v>32523</v>
      </c>
      <c r="D1441" t="s">
        <v>32524</v>
      </c>
      <c r="E1441" t="s">
        <v>32525</v>
      </c>
      <c r="F1441" t="s">
        <v>32526</v>
      </c>
      <c r="G1441" t="s">
        <v>32527</v>
      </c>
      <c r="H1441" t="s">
        <v>32528</v>
      </c>
      <c r="I1441" t="s">
        <v>32529</v>
      </c>
      <c r="J1441" t="s">
        <v>32530</v>
      </c>
      <c r="K1441" t="s">
        <v>32531</v>
      </c>
      <c r="L1441" t="s">
        <v>32532</v>
      </c>
      <c r="M1441" t="s">
        <v>32533</v>
      </c>
      <c r="N1441" t="s">
        <v>32534</v>
      </c>
      <c r="O1441" t="s">
        <v>32535</v>
      </c>
      <c r="P1441" t="s">
        <v>32536</v>
      </c>
      <c r="Q1441" t="s">
        <v>32537</v>
      </c>
      <c r="R1441" t="s">
        <v>32538</v>
      </c>
      <c r="S1441" t="s">
        <v>32539</v>
      </c>
      <c r="T1441" t="s">
        <v>32540</v>
      </c>
      <c r="U1441" t="s">
        <v>32541</v>
      </c>
      <c r="V1441" t="s">
        <v>32542</v>
      </c>
      <c r="W1441" t="s">
        <v>32543</v>
      </c>
      <c r="X1441" t="s">
        <v>32544</v>
      </c>
      <c r="Y1441" t="s">
        <v>32545</v>
      </c>
    </row>
    <row r="1442" spans="1:25" x14ac:dyDescent="0.3">
      <c r="A1442">
        <v>72050</v>
      </c>
      <c r="B1442" t="s">
        <v>32546</v>
      </c>
      <c r="C1442" t="s">
        <v>32547</v>
      </c>
      <c r="D1442" t="s">
        <v>32548</v>
      </c>
      <c r="E1442" t="s">
        <v>32549</v>
      </c>
      <c r="F1442" t="s">
        <v>32550</v>
      </c>
      <c r="G1442" t="s">
        <v>32551</v>
      </c>
      <c r="H1442" t="s">
        <v>32552</v>
      </c>
      <c r="I1442" t="s">
        <v>32553</v>
      </c>
      <c r="J1442" t="s">
        <v>32554</v>
      </c>
      <c r="K1442" t="s">
        <v>32555</v>
      </c>
      <c r="L1442" t="s">
        <v>32556</v>
      </c>
      <c r="M1442" t="s">
        <v>32557</v>
      </c>
      <c r="N1442" t="s">
        <v>32558</v>
      </c>
      <c r="O1442" t="s">
        <v>32559</v>
      </c>
      <c r="P1442" t="s">
        <v>32560</v>
      </c>
      <c r="Q1442" t="s">
        <v>32561</v>
      </c>
      <c r="R1442" t="s">
        <v>32562</v>
      </c>
      <c r="S1442" t="s">
        <v>32563</v>
      </c>
      <c r="T1442" t="s">
        <v>32564</v>
      </c>
      <c r="U1442" t="s">
        <v>32565</v>
      </c>
      <c r="V1442" t="s">
        <v>32566</v>
      </c>
      <c r="W1442" t="s">
        <v>32567</v>
      </c>
      <c r="X1442" t="s">
        <v>32568</v>
      </c>
      <c r="Y1442" t="s">
        <v>32569</v>
      </c>
    </row>
    <row r="1443" spans="1:25" x14ac:dyDescent="0.3">
      <c r="A1443">
        <v>72100</v>
      </c>
      <c r="B1443" t="s">
        <v>32570</v>
      </c>
      <c r="C1443" t="s">
        <v>32571</v>
      </c>
      <c r="D1443" t="s">
        <v>32572</v>
      </c>
      <c r="E1443" t="s">
        <v>32573</v>
      </c>
      <c r="F1443" t="s">
        <v>32574</v>
      </c>
      <c r="G1443" t="s">
        <v>32575</v>
      </c>
      <c r="H1443" t="s">
        <v>32576</v>
      </c>
      <c r="I1443" t="s">
        <v>32577</v>
      </c>
      <c r="J1443" t="s">
        <v>32578</v>
      </c>
      <c r="K1443" t="s">
        <v>32579</v>
      </c>
      <c r="L1443" t="s">
        <v>32580</v>
      </c>
      <c r="M1443" t="s">
        <v>32581</v>
      </c>
      <c r="N1443" t="s">
        <v>32582</v>
      </c>
      <c r="O1443" t="s">
        <v>32583</v>
      </c>
      <c r="P1443" t="s">
        <v>32584</v>
      </c>
      <c r="Q1443" t="s">
        <v>32585</v>
      </c>
      <c r="R1443" t="s">
        <v>32586</v>
      </c>
      <c r="S1443" t="s">
        <v>32587</v>
      </c>
      <c r="T1443" t="s">
        <v>32588</v>
      </c>
      <c r="U1443" t="s">
        <v>32589</v>
      </c>
      <c r="V1443" t="s">
        <v>32590</v>
      </c>
      <c r="W1443" t="s">
        <v>32591</v>
      </c>
      <c r="X1443" t="s">
        <v>32592</v>
      </c>
      <c r="Y1443" t="s">
        <v>32593</v>
      </c>
    </row>
    <row r="1444" spans="1:25" x14ac:dyDescent="0.3">
      <c r="A1444">
        <v>72150</v>
      </c>
      <c r="B1444" t="s">
        <v>32594</v>
      </c>
      <c r="C1444" t="s">
        <v>32595</v>
      </c>
      <c r="D1444" t="s">
        <v>32596</v>
      </c>
      <c r="E1444" t="s">
        <v>32597</v>
      </c>
      <c r="F1444" t="s">
        <v>32598</v>
      </c>
      <c r="G1444" t="s">
        <v>32599</v>
      </c>
      <c r="H1444" t="s">
        <v>32600</v>
      </c>
      <c r="I1444" t="s">
        <v>32601</v>
      </c>
      <c r="J1444" t="s">
        <v>32602</v>
      </c>
      <c r="K1444" t="s">
        <v>32603</v>
      </c>
      <c r="L1444" t="s">
        <v>32604</v>
      </c>
      <c r="M1444" t="s">
        <v>32605</v>
      </c>
      <c r="N1444" t="s">
        <v>32606</v>
      </c>
      <c r="O1444" t="s">
        <v>32607</v>
      </c>
      <c r="P1444" t="s">
        <v>32608</v>
      </c>
      <c r="Q1444" t="s">
        <v>32609</v>
      </c>
      <c r="R1444" t="s">
        <v>32610</v>
      </c>
      <c r="S1444" t="s">
        <v>32611</v>
      </c>
      <c r="T1444" t="s">
        <v>32612</v>
      </c>
      <c r="U1444" t="s">
        <v>32613</v>
      </c>
      <c r="V1444" t="s">
        <v>32614</v>
      </c>
      <c r="W1444" t="s">
        <v>32615</v>
      </c>
      <c r="X1444" t="s">
        <v>32616</v>
      </c>
      <c r="Y1444" t="s">
        <v>32617</v>
      </c>
    </row>
    <row r="1445" spans="1:25" x14ac:dyDescent="0.3">
      <c r="A1445">
        <v>72200</v>
      </c>
      <c r="B1445" t="s">
        <v>32618</v>
      </c>
      <c r="C1445" t="s">
        <v>32619</v>
      </c>
      <c r="D1445" t="s">
        <v>32620</v>
      </c>
      <c r="E1445" t="s">
        <v>32621</v>
      </c>
      <c r="F1445" t="s">
        <v>32622</v>
      </c>
      <c r="G1445" t="s">
        <v>32623</v>
      </c>
      <c r="H1445" t="s">
        <v>32624</v>
      </c>
      <c r="I1445" t="s">
        <v>32625</v>
      </c>
      <c r="J1445" t="s">
        <v>32626</v>
      </c>
      <c r="K1445" t="s">
        <v>32627</v>
      </c>
      <c r="L1445" t="s">
        <v>32628</v>
      </c>
      <c r="M1445" t="s">
        <v>32629</v>
      </c>
      <c r="N1445" t="s">
        <v>32630</v>
      </c>
      <c r="O1445" t="s">
        <v>32631</v>
      </c>
      <c r="P1445" t="s">
        <v>32632</v>
      </c>
      <c r="Q1445" t="s">
        <v>32633</v>
      </c>
      <c r="R1445" t="s">
        <v>32634</v>
      </c>
      <c r="S1445" t="s">
        <v>32635</v>
      </c>
      <c r="T1445" t="s">
        <v>32636</v>
      </c>
      <c r="U1445" t="s">
        <v>32637</v>
      </c>
      <c r="V1445" t="s">
        <v>32638</v>
      </c>
      <c r="W1445" t="s">
        <v>32639</v>
      </c>
      <c r="X1445" t="s">
        <v>32640</v>
      </c>
      <c r="Y1445" t="s">
        <v>32641</v>
      </c>
    </row>
    <row r="1446" spans="1:25" x14ac:dyDescent="0.3">
      <c r="A1446">
        <v>72250</v>
      </c>
      <c r="B1446" t="s">
        <v>32642</v>
      </c>
      <c r="C1446" t="s">
        <v>32643</v>
      </c>
      <c r="D1446" t="s">
        <v>32644</v>
      </c>
      <c r="E1446" t="s">
        <v>32645</v>
      </c>
      <c r="F1446" t="s">
        <v>32646</v>
      </c>
      <c r="G1446" t="s">
        <v>32647</v>
      </c>
      <c r="H1446" t="s">
        <v>32648</v>
      </c>
      <c r="I1446" t="s">
        <v>32649</v>
      </c>
      <c r="J1446" t="s">
        <v>32650</v>
      </c>
      <c r="K1446" t="s">
        <v>32651</v>
      </c>
      <c r="L1446" t="s">
        <v>32652</v>
      </c>
      <c r="M1446" t="s">
        <v>32653</v>
      </c>
      <c r="N1446" t="s">
        <v>32654</v>
      </c>
      <c r="O1446" t="s">
        <v>32655</v>
      </c>
      <c r="P1446" t="s">
        <v>32656</v>
      </c>
      <c r="Q1446" t="s">
        <v>32657</v>
      </c>
      <c r="R1446" t="s">
        <v>32658</v>
      </c>
      <c r="S1446" t="s">
        <v>32659</v>
      </c>
      <c r="T1446" t="s">
        <v>32660</v>
      </c>
      <c r="U1446" t="s">
        <v>32661</v>
      </c>
      <c r="V1446" t="s">
        <v>32662</v>
      </c>
      <c r="W1446" t="s">
        <v>32663</v>
      </c>
      <c r="X1446" t="s">
        <v>32664</v>
      </c>
      <c r="Y1446" t="s">
        <v>32665</v>
      </c>
    </row>
    <row r="1447" spans="1:25" x14ac:dyDescent="0.3">
      <c r="A1447">
        <v>72300</v>
      </c>
      <c r="B1447" t="s">
        <v>32666</v>
      </c>
      <c r="C1447" t="s">
        <v>32667</v>
      </c>
      <c r="D1447" t="s">
        <v>32668</v>
      </c>
      <c r="E1447" t="s">
        <v>32669</v>
      </c>
      <c r="F1447" t="s">
        <v>32670</v>
      </c>
      <c r="G1447" t="s">
        <v>32671</v>
      </c>
      <c r="H1447" t="s">
        <v>32672</v>
      </c>
      <c r="I1447" t="s">
        <v>32673</v>
      </c>
      <c r="J1447" t="s">
        <v>32674</v>
      </c>
      <c r="K1447" t="s">
        <v>32675</v>
      </c>
      <c r="L1447" t="s">
        <v>32676</v>
      </c>
      <c r="M1447" t="s">
        <v>32677</v>
      </c>
      <c r="N1447" t="s">
        <v>32678</v>
      </c>
      <c r="O1447" t="s">
        <v>32679</v>
      </c>
      <c r="P1447" t="s">
        <v>32680</v>
      </c>
      <c r="Q1447" t="s">
        <v>32681</v>
      </c>
      <c r="R1447" t="s">
        <v>32682</v>
      </c>
      <c r="S1447" t="s">
        <v>32683</v>
      </c>
      <c r="T1447" t="s">
        <v>32684</v>
      </c>
      <c r="U1447" t="s">
        <v>32685</v>
      </c>
      <c r="V1447" t="s">
        <v>32686</v>
      </c>
      <c r="W1447" t="s">
        <v>32687</v>
      </c>
      <c r="X1447" t="s">
        <v>32688</v>
      </c>
      <c r="Y1447" t="s">
        <v>32689</v>
      </c>
    </row>
    <row r="1448" spans="1:25" x14ac:dyDescent="0.3">
      <c r="A1448">
        <v>72350</v>
      </c>
      <c r="B1448" t="s">
        <v>32690</v>
      </c>
      <c r="C1448" t="s">
        <v>32691</v>
      </c>
      <c r="D1448" t="s">
        <v>32692</v>
      </c>
      <c r="E1448" t="s">
        <v>32693</v>
      </c>
      <c r="F1448" t="s">
        <v>32694</v>
      </c>
      <c r="G1448" t="s">
        <v>32695</v>
      </c>
      <c r="H1448" t="s">
        <v>32696</v>
      </c>
      <c r="I1448" t="s">
        <v>32697</v>
      </c>
      <c r="J1448" t="s">
        <v>32698</v>
      </c>
      <c r="K1448" t="s">
        <v>32699</v>
      </c>
      <c r="L1448" t="s">
        <v>32700</v>
      </c>
      <c r="M1448" t="s">
        <v>32701</v>
      </c>
      <c r="N1448" t="s">
        <v>32702</v>
      </c>
      <c r="O1448" t="s">
        <v>32703</v>
      </c>
      <c r="P1448" t="s">
        <v>32704</v>
      </c>
      <c r="Q1448" t="s">
        <v>32705</v>
      </c>
      <c r="R1448" t="s">
        <v>32706</v>
      </c>
      <c r="S1448" t="s">
        <v>32707</v>
      </c>
      <c r="T1448" t="s">
        <v>32708</v>
      </c>
      <c r="U1448" t="s">
        <v>32709</v>
      </c>
      <c r="V1448" t="s">
        <v>32710</v>
      </c>
      <c r="W1448" t="s">
        <v>32711</v>
      </c>
      <c r="X1448" t="s">
        <v>32712</v>
      </c>
      <c r="Y1448" t="s">
        <v>32713</v>
      </c>
    </row>
    <row r="1449" spans="1:25" x14ac:dyDescent="0.3">
      <c r="A1449">
        <v>72400</v>
      </c>
      <c r="B1449" t="s">
        <v>32714</v>
      </c>
      <c r="C1449" t="s">
        <v>32715</v>
      </c>
      <c r="D1449" t="s">
        <v>32716</v>
      </c>
      <c r="E1449" t="s">
        <v>32717</v>
      </c>
      <c r="F1449" t="s">
        <v>32718</v>
      </c>
      <c r="G1449" t="s">
        <v>32719</v>
      </c>
      <c r="H1449" t="s">
        <v>32720</v>
      </c>
      <c r="I1449" t="s">
        <v>32721</v>
      </c>
      <c r="J1449" t="s">
        <v>32722</v>
      </c>
      <c r="K1449" t="s">
        <v>32723</v>
      </c>
      <c r="L1449" t="s">
        <v>32724</v>
      </c>
      <c r="M1449" t="s">
        <v>32725</v>
      </c>
      <c r="N1449" t="s">
        <v>32726</v>
      </c>
      <c r="O1449" t="s">
        <v>32727</v>
      </c>
      <c r="P1449" t="s">
        <v>32728</v>
      </c>
      <c r="Q1449" t="s">
        <v>32729</v>
      </c>
      <c r="R1449" t="s">
        <v>32730</v>
      </c>
      <c r="S1449" t="s">
        <v>32731</v>
      </c>
      <c r="T1449" t="s">
        <v>32732</v>
      </c>
      <c r="U1449" t="s">
        <v>32733</v>
      </c>
      <c r="V1449" t="s">
        <v>32734</v>
      </c>
      <c r="W1449" t="s">
        <v>32735</v>
      </c>
      <c r="X1449" t="s">
        <v>32736</v>
      </c>
      <c r="Y1449" t="s">
        <v>32737</v>
      </c>
    </row>
    <row r="1450" spans="1:25" x14ac:dyDescent="0.3">
      <c r="A1450">
        <v>72450</v>
      </c>
      <c r="B1450" t="s">
        <v>32738</v>
      </c>
      <c r="C1450" t="s">
        <v>32739</v>
      </c>
      <c r="D1450" t="s">
        <v>32740</v>
      </c>
      <c r="E1450" t="s">
        <v>32741</v>
      </c>
      <c r="F1450" t="s">
        <v>32742</v>
      </c>
      <c r="G1450" t="s">
        <v>32743</v>
      </c>
      <c r="H1450" t="s">
        <v>32744</v>
      </c>
      <c r="I1450" t="s">
        <v>32745</v>
      </c>
      <c r="J1450" t="s">
        <v>32746</v>
      </c>
      <c r="K1450" t="s">
        <v>32747</v>
      </c>
      <c r="L1450" t="s">
        <v>32748</v>
      </c>
      <c r="M1450" t="s">
        <v>32749</v>
      </c>
      <c r="N1450" t="s">
        <v>32750</v>
      </c>
      <c r="O1450" t="s">
        <v>32751</v>
      </c>
      <c r="P1450" t="s">
        <v>32752</v>
      </c>
      <c r="Q1450" t="s">
        <v>32753</v>
      </c>
      <c r="R1450" t="s">
        <v>32754</v>
      </c>
      <c r="S1450" t="s">
        <v>32755</v>
      </c>
      <c r="T1450" t="s">
        <v>32756</v>
      </c>
      <c r="U1450" t="s">
        <v>32757</v>
      </c>
      <c r="V1450" t="s">
        <v>32758</v>
      </c>
      <c r="W1450" t="s">
        <v>32759</v>
      </c>
      <c r="X1450" t="s">
        <v>32760</v>
      </c>
      <c r="Y1450" t="s">
        <v>32761</v>
      </c>
    </row>
    <row r="1451" spans="1:25" x14ac:dyDescent="0.3">
      <c r="A1451">
        <v>72500</v>
      </c>
      <c r="B1451" t="s">
        <v>32762</v>
      </c>
      <c r="C1451" t="s">
        <v>32763</v>
      </c>
      <c r="D1451" t="s">
        <v>32764</v>
      </c>
      <c r="E1451" t="s">
        <v>32765</v>
      </c>
      <c r="F1451" t="s">
        <v>32766</v>
      </c>
      <c r="G1451" t="s">
        <v>32767</v>
      </c>
      <c r="H1451" t="s">
        <v>32768</v>
      </c>
      <c r="I1451" t="s">
        <v>32769</v>
      </c>
      <c r="J1451" t="s">
        <v>32770</v>
      </c>
      <c r="K1451" t="s">
        <v>32771</v>
      </c>
      <c r="L1451" t="s">
        <v>32772</v>
      </c>
      <c r="M1451" t="s">
        <v>32773</v>
      </c>
      <c r="N1451" t="s">
        <v>32774</v>
      </c>
      <c r="O1451" t="s">
        <v>32775</v>
      </c>
      <c r="P1451" t="s">
        <v>32776</v>
      </c>
      <c r="Q1451" t="s">
        <v>32777</v>
      </c>
      <c r="R1451" t="s">
        <v>32778</v>
      </c>
      <c r="S1451" t="s">
        <v>32779</v>
      </c>
      <c r="T1451" t="s">
        <v>32780</v>
      </c>
      <c r="U1451" t="s">
        <v>32781</v>
      </c>
      <c r="V1451" t="s">
        <v>32782</v>
      </c>
      <c r="W1451" t="s">
        <v>32783</v>
      </c>
      <c r="X1451" t="s">
        <v>32784</v>
      </c>
      <c r="Y1451" t="s">
        <v>32785</v>
      </c>
    </row>
    <row r="1452" spans="1:25" x14ac:dyDescent="0.3">
      <c r="A1452">
        <v>72550</v>
      </c>
      <c r="B1452" t="s">
        <v>32786</v>
      </c>
      <c r="C1452" t="s">
        <v>32787</v>
      </c>
      <c r="D1452" t="s">
        <v>32788</v>
      </c>
      <c r="E1452" t="s">
        <v>32789</v>
      </c>
      <c r="F1452" t="s">
        <v>32790</v>
      </c>
      <c r="G1452" t="s">
        <v>32791</v>
      </c>
      <c r="H1452" t="s">
        <v>32792</v>
      </c>
      <c r="I1452" t="s">
        <v>32793</v>
      </c>
      <c r="J1452" t="s">
        <v>32794</v>
      </c>
      <c r="K1452" t="s">
        <v>32795</v>
      </c>
      <c r="L1452" t="s">
        <v>32796</v>
      </c>
      <c r="M1452" t="s">
        <v>32797</v>
      </c>
      <c r="N1452" t="s">
        <v>32798</v>
      </c>
      <c r="O1452" t="s">
        <v>32799</v>
      </c>
      <c r="P1452" t="s">
        <v>32800</v>
      </c>
      <c r="Q1452" t="s">
        <v>32801</v>
      </c>
      <c r="R1452" t="s">
        <v>32802</v>
      </c>
      <c r="S1452" t="s">
        <v>32803</v>
      </c>
      <c r="T1452" t="s">
        <v>32804</v>
      </c>
      <c r="U1452" t="s">
        <v>32805</v>
      </c>
      <c r="V1452" t="s">
        <v>32806</v>
      </c>
      <c r="W1452" t="s">
        <v>32807</v>
      </c>
      <c r="X1452" t="s">
        <v>32808</v>
      </c>
      <c r="Y1452" t="s">
        <v>32809</v>
      </c>
    </row>
    <row r="1453" spans="1:25" x14ac:dyDescent="0.3">
      <c r="A1453">
        <v>72600</v>
      </c>
      <c r="B1453" t="s">
        <v>32810</v>
      </c>
      <c r="C1453" t="s">
        <v>32811</v>
      </c>
      <c r="D1453" t="s">
        <v>32812</v>
      </c>
      <c r="E1453" t="s">
        <v>32813</v>
      </c>
      <c r="F1453" t="s">
        <v>32814</v>
      </c>
      <c r="G1453" t="s">
        <v>32815</v>
      </c>
      <c r="H1453" t="s">
        <v>32816</v>
      </c>
      <c r="I1453" t="s">
        <v>32817</v>
      </c>
      <c r="J1453" t="s">
        <v>32818</v>
      </c>
      <c r="K1453" t="s">
        <v>32819</v>
      </c>
      <c r="L1453" t="s">
        <v>32820</v>
      </c>
      <c r="M1453" t="s">
        <v>32821</v>
      </c>
      <c r="N1453" t="s">
        <v>32822</v>
      </c>
      <c r="O1453" t="s">
        <v>32823</v>
      </c>
      <c r="P1453" t="s">
        <v>32824</v>
      </c>
      <c r="Q1453" t="s">
        <v>32825</v>
      </c>
      <c r="R1453" t="s">
        <v>32826</v>
      </c>
      <c r="S1453" t="s">
        <v>32827</v>
      </c>
      <c r="T1453" t="s">
        <v>32828</v>
      </c>
      <c r="U1453" t="s">
        <v>32829</v>
      </c>
      <c r="V1453" t="s">
        <v>32830</v>
      </c>
      <c r="W1453" t="s">
        <v>32831</v>
      </c>
      <c r="X1453" t="s">
        <v>32832</v>
      </c>
      <c r="Y1453" t="s">
        <v>32833</v>
      </c>
    </row>
    <row r="1454" spans="1:25" x14ac:dyDescent="0.3">
      <c r="A1454">
        <v>72650</v>
      </c>
      <c r="B1454" t="s">
        <v>32834</v>
      </c>
      <c r="C1454" t="s">
        <v>32835</v>
      </c>
      <c r="D1454" t="s">
        <v>32836</v>
      </c>
      <c r="E1454" t="s">
        <v>32837</v>
      </c>
      <c r="F1454" t="s">
        <v>32838</v>
      </c>
      <c r="G1454" t="s">
        <v>32839</v>
      </c>
      <c r="H1454" t="s">
        <v>32840</v>
      </c>
      <c r="I1454" t="s">
        <v>32841</v>
      </c>
      <c r="J1454" t="s">
        <v>32842</v>
      </c>
      <c r="K1454" t="s">
        <v>32843</v>
      </c>
      <c r="L1454" t="s">
        <v>32844</v>
      </c>
      <c r="M1454" t="s">
        <v>32845</v>
      </c>
      <c r="N1454" t="s">
        <v>32846</v>
      </c>
      <c r="O1454" t="s">
        <v>32847</v>
      </c>
      <c r="P1454" t="s">
        <v>32848</v>
      </c>
      <c r="Q1454" t="s">
        <v>32849</v>
      </c>
      <c r="R1454" t="s">
        <v>32850</v>
      </c>
      <c r="S1454" t="s">
        <v>32851</v>
      </c>
      <c r="T1454" t="s">
        <v>32852</v>
      </c>
      <c r="U1454" t="s">
        <v>32853</v>
      </c>
      <c r="V1454" t="s">
        <v>32854</v>
      </c>
      <c r="W1454" t="s">
        <v>32855</v>
      </c>
      <c r="X1454" t="s">
        <v>32856</v>
      </c>
      <c r="Y1454" t="s">
        <v>32857</v>
      </c>
    </row>
    <row r="1455" spans="1:25" x14ac:dyDescent="0.3">
      <c r="A1455">
        <v>72700</v>
      </c>
      <c r="B1455" t="s">
        <v>32858</v>
      </c>
      <c r="C1455" t="s">
        <v>32859</v>
      </c>
      <c r="D1455" t="s">
        <v>32860</v>
      </c>
      <c r="E1455" t="s">
        <v>32861</v>
      </c>
      <c r="F1455" t="s">
        <v>32862</v>
      </c>
      <c r="G1455" t="s">
        <v>32863</v>
      </c>
      <c r="H1455" t="s">
        <v>32864</v>
      </c>
      <c r="I1455" t="s">
        <v>32865</v>
      </c>
      <c r="J1455" t="s">
        <v>32866</v>
      </c>
      <c r="K1455" t="s">
        <v>32867</v>
      </c>
      <c r="L1455" t="s">
        <v>32868</v>
      </c>
      <c r="M1455" t="s">
        <v>32869</v>
      </c>
      <c r="N1455" t="s">
        <v>32870</v>
      </c>
      <c r="O1455" t="s">
        <v>32871</v>
      </c>
      <c r="P1455" t="s">
        <v>32872</v>
      </c>
      <c r="Q1455" t="s">
        <v>32873</v>
      </c>
      <c r="R1455" t="s">
        <v>32874</v>
      </c>
      <c r="S1455" t="s">
        <v>32875</v>
      </c>
      <c r="T1455" t="s">
        <v>32876</v>
      </c>
      <c r="U1455" t="s">
        <v>32877</v>
      </c>
      <c r="V1455" t="s">
        <v>32878</v>
      </c>
      <c r="W1455" t="s">
        <v>32879</v>
      </c>
      <c r="X1455" t="s">
        <v>32880</v>
      </c>
      <c r="Y1455" t="s">
        <v>32881</v>
      </c>
    </row>
    <row r="1456" spans="1:25" x14ac:dyDescent="0.3">
      <c r="A1456">
        <v>72750</v>
      </c>
      <c r="B1456" t="s">
        <v>32882</v>
      </c>
      <c r="C1456" t="s">
        <v>32883</v>
      </c>
      <c r="D1456" t="s">
        <v>32884</v>
      </c>
      <c r="E1456" t="s">
        <v>32885</v>
      </c>
      <c r="F1456" t="s">
        <v>32886</v>
      </c>
      <c r="G1456" t="s">
        <v>32887</v>
      </c>
      <c r="H1456" t="s">
        <v>32888</v>
      </c>
      <c r="I1456" t="s">
        <v>32889</v>
      </c>
      <c r="J1456" t="s">
        <v>32890</v>
      </c>
      <c r="K1456" t="s">
        <v>32891</v>
      </c>
      <c r="L1456" t="s">
        <v>32892</v>
      </c>
      <c r="M1456" t="s">
        <v>32893</v>
      </c>
      <c r="N1456" t="s">
        <v>32894</v>
      </c>
      <c r="O1456" t="s">
        <v>32895</v>
      </c>
      <c r="P1456" t="s">
        <v>32896</v>
      </c>
      <c r="Q1456" t="s">
        <v>32897</v>
      </c>
      <c r="R1456" t="s">
        <v>32898</v>
      </c>
      <c r="S1456" t="s">
        <v>32899</v>
      </c>
      <c r="T1456" t="s">
        <v>32900</v>
      </c>
      <c r="U1456" t="s">
        <v>32901</v>
      </c>
      <c r="V1456" t="s">
        <v>32902</v>
      </c>
      <c r="W1456" t="s">
        <v>32903</v>
      </c>
      <c r="X1456" t="s">
        <v>32904</v>
      </c>
      <c r="Y1456" t="s">
        <v>32905</v>
      </c>
    </row>
    <row r="1457" spans="1:25" x14ac:dyDescent="0.3">
      <c r="A1457">
        <v>72800</v>
      </c>
      <c r="B1457" t="s">
        <v>32906</v>
      </c>
      <c r="C1457" t="s">
        <v>32907</v>
      </c>
      <c r="D1457" t="s">
        <v>32908</v>
      </c>
      <c r="E1457" t="s">
        <v>32909</v>
      </c>
      <c r="F1457" t="s">
        <v>32910</v>
      </c>
      <c r="G1457" t="s">
        <v>32911</v>
      </c>
      <c r="H1457" t="s">
        <v>32912</v>
      </c>
      <c r="I1457" t="s">
        <v>32913</v>
      </c>
      <c r="J1457" t="s">
        <v>32914</v>
      </c>
      <c r="K1457" t="s">
        <v>32915</v>
      </c>
      <c r="L1457" t="s">
        <v>32916</v>
      </c>
      <c r="M1457" t="s">
        <v>32917</v>
      </c>
      <c r="N1457" t="s">
        <v>32918</v>
      </c>
      <c r="O1457" t="s">
        <v>32919</v>
      </c>
      <c r="P1457" t="s">
        <v>32920</v>
      </c>
      <c r="Q1457" t="s">
        <v>32921</v>
      </c>
      <c r="R1457" t="s">
        <v>32922</v>
      </c>
      <c r="S1457" t="s">
        <v>32923</v>
      </c>
      <c r="T1457" t="s">
        <v>32924</v>
      </c>
      <c r="U1457" t="s">
        <v>32925</v>
      </c>
      <c r="V1457" t="s">
        <v>32926</v>
      </c>
      <c r="W1457" t="s">
        <v>32927</v>
      </c>
      <c r="X1457" t="s">
        <v>32928</v>
      </c>
      <c r="Y1457" t="s">
        <v>32929</v>
      </c>
    </row>
    <row r="1458" spans="1:25" x14ac:dyDescent="0.3">
      <c r="A1458">
        <v>72850</v>
      </c>
      <c r="B1458" t="s">
        <v>32930</v>
      </c>
      <c r="C1458" t="s">
        <v>32931</v>
      </c>
      <c r="D1458" t="s">
        <v>32932</v>
      </c>
      <c r="E1458" t="s">
        <v>32933</v>
      </c>
      <c r="F1458" t="s">
        <v>32934</v>
      </c>
      <c r="G1458" t="s">
        <v>32935</v>
      </c>
      <c r="H1458" t="s">
        <v>32936</v>
      </c>
      <c r="I1458" t="s">
        <v>32937</v>
      </c>
      <c r="J1458" t="s">
        <v>32938</v>
      </c>
      <c r="K1458" t="s">
        <v>32939</v>
      </c>
      <c r="L1458" t="s">
        <v>32940</v>
      </c>
      <c r="M1458" t="s">
        <v>32941</v>
      </c>
      <c r="N1458" t="s">
        <v>32942</v>
      </c>
      <c r="O1458" t="s">
        <v>32943</v>
      </c>
      <c r="P1458" t="s">
        <v>32944</v>
      </c>
      <c r="Q1458" t="s">
        <v>32945</v>
      </c>
      <c r="R1458" t="s">
        <v>32946</v>
      </c>
      <c r="S1458" t="s">
        <v>32947</v>
      </c>
      <c r="T1458" t="s">
        <v>32948</v>
      </c>
      <c r="U1458" t="s">
        <v>32949</v>
      </c>
      <c r="V1458" t="s">
        <v>32950</v>
      </c>
      <c r="W1458" t="s">
        <v>32951</v>
      </c>
      <c r="X1458" t="s">
        <v>32952</v>
      </c>
      <c r="Y1458" t="s">
        <v>32953</v>
      </c>
    </row>
    <row r="1459" spans="1:25" x14ac:dyDescent="0.3">
      <c r="A1459">
        <v>72900</v>
      </c>
      <c r="B1459" t="s">
        <v>32954</v>
      </c>
      <c r="C1459" t="s">
        <v>32955</v>
      </c>
      <c r="D1459" t="s">
        <v>32956</v>
      </c>
      <c r="E1459" t="s">
        <v>32957</v>
      </c>
      <c r="F1459" t="s">
        <v>32958</v>
      </c>
      <c r="G1459" t="s">
        <v>32959</v>
      </c>
      <c r="H1459" t="s">
        <v>32960</v>
      </c>
      <c r="I1459" t="s">
        <v>32961</v>
      </c>
      <c r="J1459" t="s">
        <v>32962</v>
      </c>
      <c r="K1459" t="s">
        <v>32963</v>
      </c>
      <c r="L1459" t="s">
        <v>32964</v>
      </c>
      <c r="M1459" t="s">
        <v>32965</v>
      </c>
      <c r="N1459" t="s">
        <v>32966</v>
      </c>
      <c r="O1459" t="s">
        <v>32967</v>
      </c>
      <c r="P1459" t="s">
        <v>32968</v>
      </c>
      <c r="Q1459" t="s">
        <v>32969</v>
      </c>
      <c r="R1459" t="s">
        <v>32970</v>
      </c>
      <c r="S1459" t="s">
        <v>32971</v>
      </c>
      <c r="T1459" t="s">
        <v>32972</v>
      </c>
      <c r="U1459" t="s">
        <v>32973</v>
      </c>
      <c r="V1459" t="s">
        <v>32974</v>
      </c>
      <c r="W1459" t="s">
        <v>32975</v>
      </c>
      <c r="X1459" t="s">
        <v>32976</v>
      </c>
      <c r="Y1459" t="s">
        <v>32977</v>
      </c>
    </row>
    <row r="1460" spans="1:25" x14ac:dyDescent="0.3">
      <c r="A1460">
        <v>72950</v>
      </c>
      <c r="B1460" t="s">
        <v>32978</v>
      </c>
      <c r="C1460" t="s">
        <v>32979</v>
      </c>
      <c r="D1460" t="s">
        <v>32980</v>
      </c>
      <c r="E1460" t="s">
        <v>32981</v>
      </c>
      <c r="F1460" t="s">
        <v>32982</v>
      </c>
      <c r="G1460" t="s">
        <v>32983</v>
      </c>
      <c r="H1460" t="s">
        <v>32984</v>
      </c>
      <c r="I1460" t="s">
        <v>32985</v>
      </c>
      <c r="J1460" t="s">
        <v>32986</v>
      </c>
      <c r="K1460" t="s">
        <v>32987</v>
      </c>
      <c r="L1460" t="s">
        <v>32988</v>
      </c>
      <c r="M1460" t="s">
        <v>32989</v>
      </c>
      <c r="N1460" t="s">
        <v>32990</v>
      </c>
      <c r="O1460" t="s">
        <v>32991</v>
      </c>
      <c r="P1460" t="s">
        <v>32992</v>
      </c>
      <c r="Q1460" t="s">
        <v>32993</v>
      </c>
      <c r="R1460" t="s">
        <v>32994</v>
      </c>
      <c r="S1460" t="s">
        <v>32995</v>
      </c>
      <c r="T1460" t="s">
        <v>32996</v>
      </c>
      <c r="U1460" t="s">
        <v>32997</v>
      </c>
      <c r="V1460" t="s">
        <v>32998</v>
      </c>
      <c r="W1460" t="s">
        <v>32999</v>
      </c>
      <c r="X1460" t="s">
        <v>33000</v>
      </c>
      <c r="Y1460" t="s">
        <v>33001</v>
      </c>
    </row>
    <row r="1461" spans="1:25" x14ac:dyDescent="0.3">
      <c r="A1461">
        <v>73000</v>
      </c>
      <c r="B1461" t="s">
        <v>33002</v>
      </c>
      <c r="C1461" t="s">
        <v>33003</v>
      </c>
      <c r="D1461" t="s">
        <v>33004</v>
      </c>
      <c r="E1461" t="s">
        <v>33005</v>
      </c>
      <c r="F1461" t="s">
        <v>33006</v>
      </c>
      <c r="G1461" t="s">
        <v>33007</v>
      </c>
      <c r="H1461" t="s">
        <v>33008</v>
      </c>
      <c r="I1461" t="s">
        <v>33009</v>
      </c>
      <c r="J1461" t="s">
        <v>33010</v>
      </c>
      <c r="K1461" t="s">
        <v>33011</v>
      </c>
      <c r="L1461" t="s">
        <v>33012</v>
      </c>
      <c r="M1461" t="s">
        <v>33013</v>
      </c>
      <c r="N1461" t="s">
        <v>33014</v>
      </c>
      <c r="O1461" t="s">
        <v>33015</v>
      </c>
      <c r="P1461" t="s">
        <v>33016</v>
      </c>
      <c r="Q1461" t="s">
        <v>33017</v>
      </c>
      <c r="R1461" t="s">
        <v>33018</v>
      </c>
      <c r="S1461" t="s">
        <v>33019</v>
      </c>
      <c r="T1461" t="s">
        <v>33020</v>
      </c>
      <c r="U1461" t="s">
        <v>33021</v>
      </c>
      <c r="V1461" t="s">
        <v>33022</v>
      </c>
      <c r="W1461" t="s">
        <v>33023</v>
      </c>
      <c r="X1461" t="s">
        <v>33024</v>
      </c>
      <c r="Y1461" t="s">
        <v>33025</v>
      </c>
    </row>
    <row r="1462" spans="1:25" x14ac:dyDescent="0.3">
      <c r="A1462">
        <v>73050</v>
      </c>
      <c r="B1462" t="s">
        <v>33026</v>
      </c>
      <c r="C1462" t="s">
        <v>33027</v>
      </c>
      <c r="D1462" t="s">
        <v>33028</v>
      </c>
      <c r="E1462" t="s">
        <v>33029</v>
      </c>
      <c r="F1462" t="s">
        <v>33030</v>
      </c>
      <c r="G1462" t="s">
        <v>33031</v>
      </c>
      <c r="H1462" t="s">
        <v>33032</v>
      </c>
      <c r="I1462" t="s">
        <v>33033</v>
      </c>
      <c r="J1462" t="s">
        <v>33034</v>
      </c>
      <c r="K1462" t="s">
        <v>33035</v>
      </c>
      <c r="L1462" t="s">
        <v>33036</v>
      </c>
      <c r="M1462" t="s">
        <v>33037</v>
      </c>
      <c r="N1462" t="s">
        <v>33038</v>
      </c>
      <c r="O1462" t="s">
        <v>33039</v>
      </c>
      <c r="P1462" t="s">
        <v>33040</v>
      </c>
      <c r="Q1462" t="s">
        <v>33041</v>
      </c>
      <c r="R1462" t="s">
        <v>33042</v>
      </c>
      <c r="S1462" t="s">
        <v>33043</v>
      </c>
      <c r="T1462" t="s">
        <v>33044</v>
      </c>
      <c r="U1462" t="s">
        <v>33045</v>
      </c>
      <c r="V1462" t="s">
        <v>33046</v>
      </c>
      <c r="W1462" t="s">
        <v>33047</v>
      </c>
      <c r="X1462" t="s">
        <v>33048</v>
      </c>
      <c r="Y1462" t="s">
        <v>33049</v>
      </c>
    </row>
    <row r="1463" spans="1:25" x14ac:dyDescent="0.3">
      <c r="A1463">
        <v>73100</v>
      </c>
      <c r="B1463" t="s">
        <v>33050</v>
      </c>
      <c r="C1463" t="s">
        <v>33051</v>
      </c>
      <c r="D1463" t="s">
        <v>33052</v>
      </c>
      <c r="E1463" t="s">
        <v>33053</v>
      </c>
      <c r="F1463" t="s">
        <v>33054</v>
      </c>
      <c r="G1463" t="s">
        <v>33055</v>
      </c>
      <c r="H1463" t="s">
        <v>33056</v>
      </c>
      <c r="I1463" t="s">
        <v>33057</v>
      </c>
      <c r="J1463" t="s">
        <v>33058</v>
      </c>
      <c r="K1463" t="s">
        <v>33059</v>
      </c>
      <c r="L1463" t="s">
        <v>33060</v>
      </c>
      <c r="M1463" t="s">
        <v>33061</v>
      </c>
      <c r="N1463" t="s">
        <v>33062</v>
      </c>
      <c r="O1463" t="s">
        <v>33063</v>
      </c>
      <c r="P1463" t="s">
        <v>33064</v>
      </c>
      <c r="Q1463" t="s">
        <v>33065</v>
      </c>
      <c r="R1463" t="s">
        <v>33066</v>
      </c>
      <c r="S1463" t="s">
        <v>33067</v>
      </c>
      <c r="T1463" t="s">
        <v>33068</v>
      </c>
      <c r="U1463" t="s">
        <v>33069</v>
      </c>
      <c r="V1463" t="s">
        <v>33070</v>
      </c>
      <c r="W1463" t="s">
        <v>33071</v>
      </c>
      <c r="X1463" t="s">
        <v>33072</v>
      </c>
      <c r="Y1463" t="s">
        <v>33073</v>
      </c>
    </row>
    <row r="1464" spans="1:25" x14ac:dyDescent="0.3">
      <c r="A1464">
        <v>73150</v>
      </c>
      <c r="B1464" t="s">
        <v>33074</v>
      </c>
      <c r="C1464" t="s">
        <v>33075</v>
      </c>
      <c r="D1464" t="s">
        <v>33076</v>
      </c>
      <c r="E1464" t="s">
        <v>33077</v>
      </c>
      <c r="F1464" t="s">
        <v>33078</v>
      </c>
      <c r="G1464" t="s">
        <v>33079</v>
      </c>
      <c r="H1464" t="s">
        <v>33080</v>
      </c>
      <c r="I1464" t="s">
        <v>33081</v>
      </c>
      <c r="J1464" t="s">
        <v>33082</v>
      </c>
      <c r="K1464" t="s">
        <v>33083</v>
      </c>
      <c r="L1464" t="s">
        <v>33084</v>
      </c>
      <c r="M1464" t="s">
        <v>33085</v>
      </c>
      <c r="N1464" t="s">
        <v>33086</v>
      </c>
      <c r="O1464" t="s">
        <v>33087</v>
      </c>
      <c r="P1464" t="s">
        <v>33088</v>
      </c>
      <c r="Q1464" t="s">
        <v>33089</v>
      </c>
      <c r="R1464" t="s">
        <v>33090</v>
      </c>
      <c r="S1464" t="s">
        <v>33091</v>
      </c>
      <c r="T1464" t="s">
        <v>33092</v>
      </c>
      <c r="U1464" t="s">
        <v>33093</v>
      </c>
      <c r="V1464" t="s">
        <v>33094</v>
      </c>
      <c r="W1464" t="s">
        <v>33095</v>
      </c>
      <c r="X1464" t="s">
        <v>33096</v>
      </c>
      <c r="Y1464" t="s">
        <v>33097</v>
      </c>
    </row>
    <row r="1465" spans="1:25" x14ac:dyDescent="0.3">
      <c r="A1465">
        <v>73200</v>
      </c>
      <c r="B1465" t="s">
        <v>33098</v>
      </c>
      <c r="C1465" t="s">
        <v>33099</v>
      </c>
      <c r="D1465" t="s">
        <v>33100</v>
      </c>
      <c r="E1465" t="s">
        <v>33101</v>
      </c>
      <c r="F1465" t="s">
        <v>33102</v>
      </c>
      <c r="G1465" t="s">
        <v>33103</v>
      </c>
      <c r="H1465" t="s">
        <v>33104</v>
      </c>
      <c r="I1465" t="s">
        <v>33105</v>
      </c>
      <c r="J1465" t="s">
        <v>33106</v>
      </c>
      <c r="K1465" t="s">
        <v>33107</v>
      </c>
      <c r="L1465" t="s">
        <v>33108</v>
      </c>
      <c r="M1465" t="s">
        <v>33109</v>
      </c>
      <c r="N1465" t="s">
        <v>33110</v>
      </c>
      <c r="O1465" t="s">
        <v>33111</v>
      </c>
      <c r="P1465" t="s">
        <v>33112</v>
      </c>
      <c r="Q1465" t="s">
        <v>33113</v>
      </c>
      <c r="R1465" t="s">
        <v>33114</v>
      </c>
      <c r="S1465" t="s">
        <v>33115</v>
      </c>
      <c r="T1465" t="s">
        <v>33116</v>
      </c>
      <c r="U1465" t="s">
        <v>33117</v>
      </c>
      <c r="V1465" t="s">
        <v>33118</v>
      </c>
      <c r="W1465" t="s">
        <v>33119</v>
      </c>
      <c r="X1465" t="s">
        <v>33120</v>
      </c>
      <c r="Y1465" t="s">
        <v>33121</v>
      </c>
    </row>
    <row r="1466" spans="1:25" x14ac:dyDescent="0.3">
      <c r="A1466">
        <v>73250</v>
      </c>
      <c r="B1466" t="s">
        <v>33122</v>
      </c>
      <c r="C1466" t="s">
        <v>33123</v>
      </c>
      <c r="D1466" t="s">
        <v>33124</v>
      </c>
      <c r="E1466" t="s">
        <v>33125</v>
      </c>
      <c r="F1466" t="s">
        <v>33126</v>
      </c>
      <c r="G1466" t="s">
        <v>33127</v>
      </c>
      <c r="H1466" t="s">
        <v>33128</v>
      </c>
      <c r="I1466" t="s">
        <v>33129</v>
      </c>
      <c r="J1466" t="s">
        <v>33130</v>
      </c>
      <c r="K1466" t="s">
        <v>33131</v>
      </c>
      <c r="L1466" t="s">
        <v>33132</v>
      </c>
      <c r="M1466" t="s">
        <v>33133</v>
      </c>
      <c r="N1466" t="s">
        <v>33134</v>
      </c>
      <c r="O1466" t="s">
        <v>33135</v>
      </c>
      <c r="P1466" t="s">
        <v>33136</v>
      </c>
      <c r="Q1466" t="s">
        <v>33137</v>
      </c>
      <c r="R1466" t="s">
        <v>33138</v>
      </c>
      <c r="S1466" t="s">
        <v>33139</v>
      </c>
      <c r="T1466" t="s">
        <v>33140</v>
      </c>
      <c r="U1466" t="s">
        <v>33141</v>
      </c>
      <c r="V1466" t="s">
        <v>33142</v>
      </c>
      <c r="W1466" t="s">
        <v>33143</v>
      </c>
      <c r="X1466" t="s">
        <v>33144</v>
      </c>
      <c r="Y1466" t="s">
        <v>33145</v>
      </c>
    </row>
    <row r="1467" spans="1:25" x14ac:dyDescent="0.3">
      <c r="A1467">
        <v>73300</v>
      </c>
      <c r="B1467" t="s">
        <v>33146</v>
      </c>
      <c r="C1467" t="s">
        <v>33147</v>
      </c>
      <c r="D1467" t="s">
        <v>33148</v>
      </c>
      <c r="E1467" t="s">
        <v>33149</v>
      </c>
      <c r="F1467" t="s">
        <v>33150</v>
      </c>
      <c r="G1467" t="s">
        <v>33151</v>
      </c>
      <c r="H1467" t="s">
        <v>33152</v>
      </c>
      <c r="I1467" t="s">
        <v>33153</v>
      </c>
      <c r="J1467" t="s">
        <v>33154</v>
      </c>
      <c r="K1467" t="s">
        <v>33155</v>
      </c>
      <c r="L1467" t="s">
        <v>33156</v>
      </c>
      <c r="M1467" t="s">
        <v>33157</v>
      </c>
      <c r="N1467" t="s">
        <v>33158</v>
      </c>
      <c r="O1467" t="s">
        <v>33159</v>
      </c>
      <c r="P1467" t="s">
        <v>33160</v>
      </c>
      <c r="Q1467" t="s">
        <v>33161</v>
      </c>
      <c r="R1467" t="s">
        <v>33162</v>
      </c>
      <c r="S1467" t="s">
        <v>33163</v>
      </c>
      <c r="T1467" t="s">
        <v>33164</v>
      </c>
      <c r="U1467" t="s">
        <v>33165</v>
      </c>
      <c r="V1467" t="s">
        <v>33166</v>
      </c>
      <c r="W1467" t="s">
        <v>33167</v>
      </c>
      <c r="X1467" t="s">
        <v>33168</v>
      </c>
      <c r="Y1467" t="s">
        <v>33169</v>
      </c>
    </row>
    <row r="1468" spans="1:25" x14ac:dyDescent="0.3">
      <c r="A1468">
        <v>73350</v>
      </c>
      <c r="B1468" t="s">
        <v>33170</v>
      </c>
      <c r="C1468" t="s">
        <v>33171</v>
      </c>
      <c r="D1468" t="s">
        <v>33172</v>
      </c>
      <c r="E1468" t="s">
        <v>33173</v>
      </c>
      <c r="F1468" t="s">
        <v>33174</v>
      </c>
      <c r="G1468" t="s">
        <v>33175</v>
      </c>
      <c r="H1468" t="s">
        <v>33176</v>
      </c>
      <c r="I1468" t="s">
        <v>33177</v>
      </c>
      <c r="J1468" t="s">
        <v>33178</v>
      </c>
      <c r="K1468" t="s">
        <v>33179</v>
      </c>
      <c r="L1468" t="s">
        <v>33180</v>
      </c>
      <c r="M1468" t="s">
        <v>33181</v>
      </c>
      <c r="N1468" t="s">
        <v>33182</v>
      </c>
      <c r="O1468" t="s">
        <v>33183</v>
      </c>
      <c r="P1468" t="s">
        <v>33184</v>
      </c>
      <c r="Q1468" t="s">
        <v>33185</v>
      </c>
      <c r="R1468" t="s">
        <v>33186</v>
      </c>
      <c r="S1468" t="s">
        <v>33187</v>
      </c>
      <c r="T1468" t="s">
        <v>33188</v>
      </c>
      <c r="U1468" t="s">
        <v>33189</v>
      </c>
      <c r="V1468" t="s">
        <v>33190</v>
      </c>
      <c r="W1468" t="s">
        <v>33191</v>
      </c>
      <c r="X1468" t="s">
        <v>33192</v>
      </c>
      <c r="Y1468" t="s">
        <v>33193</v>
      </c>
    </row>
    <row r="1469" spans="1:25" x14ac:dyDescent="0.3">
      <c r="A1469">
        <v>73400</v>
      </c>
      <c r="B1469" t="s">
        <v>33194</v>
      </c>
      <c r="C1469" t="s">
        <v>33195</v>
      </c>
      <c r="D1469" t="s">
        <v>33196</v>
      </c>
      <c r="E1469" t="s">
        <v>33197</v>
      </c>
      <c r="F1469" t="s">
        <v>33198</v>
      </c>
      <c r="G1469" t="s">
        <v>33199</v>
      </c>
      <c r="H1469" t="s">
        <v>33200</v>
      </c>
      <c r="I1469" t="s">
        <v>33201</v>
      </c>
      <c r="J1469" t="s">
        <v>33202</v>
      </c>
      <c r="K1469" t="s">
        <v>33203</v>
      </c>
      <c r="L1469" t="s">
        <v>33204</v>
      </c>
      <c r="M1469" t="s">
        <v>33205</v>
      </c>
      <c r="N1469" t="s">
        <v>33206</v>
      </c>
      <c r="O1469" t="s">
        <v>33207</v>
      </c>
      <c r="P1469" t="s">
        <v>33208</v>
      </c>
      <c r="Q1469" t="s">
        <v>33209</v>
      </c>
      <c r="R1469" t="s">
        <v>33210</v>
      </c>
      <c r="S1469" t="s">
        <v>33211</v>
      </c>
      <c r="T1469" t="s">
        <v>33212</v>
      </c>
      <c r="U1469" t="s">
        <v>33213</v>
      </c>
      <c r="V1469" t="s">
        <v>33214</v>
      </c>
      <c r="W1469" t="s">
        <v>33215</v>
      </c>
      <c r="X1469" t="s">
        <v>33216</v>
      </c>
      <c r="Y1469" t="s">
        <v>33217</v>
      </c>
    </row>
    <row r="1470" spans="1:25" x14ac:dyDescent="0.3">
      <c r="A1470">
        <v>73450</v>
      </c>
      <c r="B1470" t="s">
        <v>33218</v>
      </c>
      <c r="C1470" t="s">
        <v>33219</v>
      </c>
      <c r="D1470" t="s">
        <v>33220</v>
      </c>
      <c r="E1470" t="s">
        <v>33221</v>
      </c>
      <c r="F1470" t="s">
        <v>33222</v>
      </c>
      <c r="G1470" t="s">
        <v>33223</v>
      </c>
      <c r="H1470" t="s">
        <v>33224</v>
      </c>
      <c r="I1470" t="s">
        <v>33225</v>
      </c>
      <c r="J1470" t="s">
        <v>33226</v>
      </c>
      <c r="K1470" t="s">
        <v>33227</v>
      </c>
      <c r="L1470" t="s">
        <v>33228</v>
      </c>
      <c r="M1470" t="s">
        <v>33229</v>
      </c>
      <c r="N1470" t="s">
        <v>33230</v>
      </c>
      <c r="O1470" t="s">
        <v>33231</v>
      </c>
      <c r="P1470" t="s">
        <v>33232</v>
      </c>
      <c r="Q1470" t="s">
        <v>33233</v>
      </c>
      <c r="R1470" t="s">
        <v>33234</v>
      </c>
      <c r="S1470" t="s">
        <v>33235</v>
      </c>
      <c r="T1470" t="s">
        <v>33236</v>
      </c>
      <c r="U1470" t="s">
        <v>33237</v>
      </c>
      <c r="V1470" t="s">
        <v>33238</v>
      </c>
      <c r="W1470" t="s">
        <v>33239</v>
      </c>
      <c r="X1470" t="s">
        <v>33240</v>
      </c>
      <c r="Y1470" t="s">
        <v>33241</v>
      </c>
    </row>
    <row r="1471" spans="1:25" x14ac:dyDescent="0.3">
      <c r="A1471">
        <v>73500</v>
      </c>
      <c r="B1471" t="s">
        <v>33242</v>
      </c>
      <c r="C1471" t="s">
        <v>33243</v>
      </c>
      <c r="D1471" t="s">
        <v>33244</v>
      </c>
      <c r="E1471" t="s">
        <v>33245</v>
      </c>
      <c r="F1471" t="s">
        <v>33246</v>
      </c>
      <c r="G1471" t="s">
        <v>33247</v>
      </c>
      <c r="H1471" t="s">
        <v>33248</v>
      </c>
      <c r="I1471" t="s">
        <v>33249</v>
      </c>
      <c r="J1471" t="s">
        <v>33250</v>
      </c>
      <c r="K1471" t="s">
        <v>33251</v>
      </c>
      <c r="L1471" t="s">
        <v>33252</v>
      </c>
      <c r="M1471" t="s">
        <v>33253</v>
      </c>
      <c r="N1471" t="s">
        <v>33254</v>
      </c>
      <c r="O1471" t="s">
        <v>33255</v>
      </c>
      <c r="P1471" t="s">
        <v>33256</v>
      </c>
      <c r="Q1471" t="s">
        <v>33257</v>
      </c>
      <c r="R1471" t="s">
        <v>33258</v>
      </c>
      <c r="S1471" t="s">
        <v>33259</v>
      </c>
      <c r="T1471" t="s">
        <v>33260</v>
      </c>
      <c r="U1471" t="s">
        <v>33261</v>
      </c>
      <c r="V1471" t="s">
        <v>33262</v>
      </c>
      <c r="W1471" t="s">
        <v>33263</v>
      </c>
      <c r="X1471" t="s">
        <v>33264</v>
      </c>
      <c r="Y1471" t="s">
        <v>33265</v>
      </c>
    </row>
    <row r="1472" spans="1:25" x14ac:dyDescent="0.3">
      <c r="A1472">
        <v>73550</v>
      </c>
      <c r="B1472" t="s">
        <v>33266</v>
      </c>
      <c r="C1472" t="s">
        <v>33267</v>
      </c>
      <c r="D1472" t="s">
        <v>33268</v>
      </c>
      <c r="E1472" t="s">
        <v>33269</v>
      </c>
      <c r="F1472" t="s">
        <v>33270</v>
      </c>
      <c r="G1472" t="s">
        <v>33271</v>
      </c>
      <c r="H1472" t="s">
        <v>33272</v>
      </c>
      <c r="I1472" t="s">
        <v>33273</v>
      </c>
      <c r="J1472" t="s">
        <v>33274</v>
      </c>
      <c r="K1472" t="s">
        <v>33275</v>
      </c>
      <c r="L1472" t="s">
        <v>33276</v>
      </c>
      <c r="M1472" t="s">
        <v>33277</v>
      </c>
      <c r="N1472" t="s">
        <v>33278</v>
      </c>
      <c r="O1472" t="s">
        <v>33279</v>
      </c>
      <c r="P1472" t="s">
        <v>33280</v>
      </c>
      <c r="Q1472" t="s">
        <v>33281</v>
      </c>
      <c r="R1472" t="s">
        <v>33282</v>
      </c>
      <c r="S1472" t="s">
        <v>33283</v>
      </c>
      <c r="T1472" t="s">
        <v>33284</v>
      </c>
      <c r="U1472" t="s">
        <v>33285</v>
      </c>
      <c r="V1472" t="s">
        <v>33286</v>
      </c>
      <c r="W1472" t="s">
        <v>33287</v>
      </c>
      <c r="X1472" t="s">
        <v>33288</v>
      </c>
      <c r="Y1472" t="s">
        <v>33289</v>
      </c>
    </row>
    <row r="1473" spans="1:25" x14ac:dyDescent="0.3">
      <c r="A1473">
        <v>73600</v>
      </c>
      <c r="B1473" t="s">
        <v>33290</v>
      </c>
      <c r="C1473" t="s">
        <v>33291</v>
      </c>
      <c r="D1473" t="s">
        <v>33292</v>
      </c>
      <c r="E1473" t="s">
        <v>33293</v>
      </c>
      <c r="F1473" t="s">
        <v>33294</v>
      </c>
      <c r="G1473" t="s">
        <v>33295</v>
      </c>
      <c r="H1473" t="s">
        <v>33296</v>
      </c>
      <c r="I1473" t="s">
        <v>33297</v>
      </c>
      <c r="J1473" t="s">
        <v>33298</v>
      </c>
      <c r="K1473" t="s">
        <v>33299</v>
      </c>
      <c r="L1473" t="s">
        <v>33300</v>
      </c>
      <c r="M1473" t="s">
        <v>33301</v>
      </c>
      <c r="N1473" t="s">
        <v>33302</v>
      </c>
      <c r="O1473" t="s">
        <v>33303</v>
      </c>
      <c r="P1473" t="s">
        <v>33304</v>
      </c>
      <c r="Q1473" t="s">
        <v>33305</v>
      </c>
      <c r="R1473" t="s">
        <v>33306</v>
      </c>
      <c r="S1473" t="s">
        <v>33307</v>
      </c>
      <c r="T1473" t="s">
        <v>33308</v>
      </c>
      <c r="U1473" t="s">
        <v>33309</v>
      </c>
      <c r="V1473" t="s">
        <v>33310</v>
      </c>
      <c r="W1473" t="s">
        <v>33311</v>
      </c>
      <c r="X1473" t="s">
        <v>33312</v>
      </c>
      <c r="Y1473" t="s">
        <v>33313</v>
      </c>
    </row>
    <row r="1474" spans="1:25" x14ac:dyDescent="0.3">
      <c r="A1474">
        <v>73650</v>
      </c>
      <c r="B1474" t="s">
        <v>33314</v>
      </c>
      <c r="C1474" t="s">
        <v>33315</v>
      </c>
      <c r="D1474" t="s">
        <v>33316</v>
      </c>
      <c r="E1474" t="s">
        <v>33317</v>
      </c>
      <c r="F1474" t="s">
        <v>33318</v>
      </c>
      <c r="G1474" t="s">
        <v>33319</v>
      </c>
      <c r="H1474" t="s">
        <v>33320</v>
      </c>
      <c r="I1474" t="s">
        <v>33321</v>
      </c>
      <c r="J1474" t="s">
        <v>33322</v>
      </c>
      <c r="K1474" t="s">
        <v>33323</v>
      </c>
      <c r="L1474" t="s">
        <v>33324</v>
      </c>
      <c r="M1474" t="s">
        <v>33325</v>
      </c>
      <c r="N1474" t="s">
        <v>33326</v>
      </c>
      <c r="O1474" t="s">
        <v>33327</v>
      </c>
      <c r="P1474" t="s">
        <v>33328</v>
      </c>
      <c r="Q1474" t="s">
        <v>33329</v>
      </c>
      <c r="R1474" t="s">
        <v>33330</v>
      </c>
      <c r="S1474" t="s">
        <v>33331</v>
      </c>
      <c r="T1474" t="s">
        <v>33332</v>
      </c>
      <c r="U1474" t="s">
        <v>33333</v>
      </c>
      <c r="V1474" t="s">
        <v>33334</v>
      </c>
      <c r="W1474" t="s">
        <v>33335</v>
      </c>
      <c r="X1474" t="s">
        <v>33336</v>
      </c>
      <c r="Y1474" t="s">
        <v>33337</v>
      </c>
    </row>
    <row r="1475" spans="1:25" x14ac:dyDescent="0.3">
      <c r="A1475">
        <v>73700</v>
      </c>
      <c r="B1475" t="s">
        <v>33338</v>
      </c>
      <c r="C1475" t="s">
        <v>33339</v>
      </c>
      <c r="D1475" t="s">
        <v>33340</v>
      </c>
      <c r="E1475" t="s">
        <v>33341</v>
      </c>
      <c r="F1475" t="s">
        <v>33342</v>
      </c>
      <c r="G1475" t="s">
        <v>33343</v>
      </c>
      <c r="H1475" t="s">
        <v>33344</v>
      </c>
      <c r="I1475" t="s">
        <v>33345</v>
      </c>
      <c r="J1475" t="s">
        <v>33346</v>
      </c>
      <c r="K1475" t="s">
        <v>33347</v>
      </c>
      <c r="L1475" t="s">
        <v>33348</v>
      </c>
      <c r="M1475" t="s">
        <v>33349</v>
      </c>
      <c r="N1475" t="s">
        <v>33350</v>
      </c>
      <c r="O1475" t="s">
        <v>33351</v>
      </c>
      <c r="P1475" t="s">
        <v>33352</v>
      </c>
      <c r="Q1475" t="s">
        <v>33353</v>
      </c>
      <c r="R1475" t="s">
        <v>33354</v>
      </c>
      <c r="S1475" t="s">
        <v>33355</v>
      </c>
      <c r="T1475" t="s">
        <v>33356</v>
      </c>
      <c r="U1475" t="s">
        <v>33357</v>
      </c>
      <c r="V1475" t="s">
        <v>33358</v>
      </c>
      <c r="W1475" t="s">
        <v>33359</v>
      </c>
      <c r="X1475" t="s">
        <v>33360</v>
      </c>
      <c r="Y1475" t="s">
        <v>33361</v>
      </c>
    </row>
    <row r="1476" spans="1:25" x14ac:dyDescent="0.3">
      <c r="A1476">
        <v>73750</v>
      </c>
      <c r="B1476" t="s">
        <v>33362</v>
      </c>
      <c r="C1476" t="s">
        <v>33363</v>
      </c>
      <c r="D1476" t="s">
        <v>33364</v>
      </c>
      <c r="E1476" t="s">
        <v>33365</v>
      </c>
      <c r="F1476" t="s">
        <v>33366</v>
      </c>
      <c r="G1476" t="s">
        <v>33367</v>
      </c>
      <c r="H1476" t="s">
        <v>33368</v>
      </c>
      <c r="I1476" t="s">
        <v>33369</v>
      </c>
      <c r="J1476" t="s">
        <v>33370</v>
      </c>
      <c r="K1476" t="s">
        <v>33371</v>
      </c>
      <c r="L1476" t="s">
        <v>33372</v>
      </c>
      <c r="M1476" t="s">
        <v>33373</v>
      </c>
      <c r="N1476" t="s">
        <v>33374</v>
      </c>
      <c r="O1476" t="s">
        <v>33375</v>
      </c>
      <c r="P1476" t="s">
        <v>33376</v>
      </c>
      <c r="Q1476" t="s">
        <v>33377</v>
      </c>
      <c r="R1476" t="s">
        <v>33378</v>
      </c>
      <c r="S1476" t="s">
        <v>33379</v>
      </c>
      <c r="T1476" t="s">
        <v>33380</v>
      </c>
      <c r="U1476" t="s">
        <v>33381</v>
      </c>
      <c r="V1476" t="s">
        <v>33382</v>
      </c>
      <c r="W1476" t="s">
        <v>33383</v>
      </c>
      <c r="X1476" t="s">
        <v>33384</v>
      </c>
      <c r="Y1476" t="s">
        <v>33385</v>
      </c>
    </row>
    <row r="1477" spans="1:25" x14ac:dyDescent="0.3">
      <c r="A1477">
        <v>73800</v>
      </c>
      <c r="B1477" t="s">
        <v>33386</v>
      </c>
      <c r="C1477" t="s">
        <v>33387</v>
      </c>
      <c r="D1477" t="s">
        <v>33388</v>
      </c>
      <c r="E1477" t="s">
        <v>33389</v>
      </c>
      <c r="F1477" t="s">
        <v>33390</v>
      </c>
      <c r="G1477" t="s">
        <v>33391</v>
      </c>
      <c r="H1477" t="s">
        <v>33392</v>
      </c>
      <c r="I1477" t="s">
        <v>33393</v>
      </c>
      <c r="J1477" t="s">
        <v>33394</v>
      </c>
      <c r="K1477" t="s">
        <v>33395</v>
      </c>
      <c r="L1477" t="s">
        <v>33396</v>
      </c>
      <c r="M1477" t="s">
        <v>33397</v>
      </c>
      <c r="N1477" t="s">
        <v>33398</v>
      </c>
      <c r="O1477" t="s">
        <v>33399</v>
      </c>
      <c r="P1477" t="s">
        <v>33400</v>
      </c>
      <c r="Q1477" t="s">
        <v>33401</v>
      </c>
      <c r="R1477" t="s">
        <v>33402</v>
      </c>
      <c r="S1477" t="s">
        <v>33403</v>
      </c>
      <c r="T1477" t="s">
        <v>33404</v>
      </c>
      <c r="U1477" t="s">
        <v>33405</v>
      </c>
      <c r="V1477" t="s">
        <v>33406</v>
      </c>
      <c r="W1477" t="s">
        <v>33407</v>
      </c>
      <c r="X1477" t="s">
        <v>33408</v>
      </c>
      <c r="Y1477" t="s">
        <v>33409</v>
      </c>
    </row>
    <row r="1478" spans="1:25" x14ac:dyDescent="0.3">
      <c r="A1478">
        <v>73850</v>
      </c>
      <c r="B1478" t="s">
        <v>33410</v>
      </c>
      <c r="C1478" t="s">
        <v>33411</v>
      </c>
      <c r="D1478" t="s">
        <v>33412</v>
      </c>
      <c r="E1478" t="s">
        <v>33413</v>
      </c>
      <c r="F1478" t="s">
        <v>33414</v>
      </c>
      <c r="G1478" t="s">
        <v>33415</v>
      </c>
      <c r="H1478" t="s">
        <v>33416</v>
      </c>
      <c r="I1478" t="s">
        <v>33417</v>
      </c>
      <c r="J1478" t="s">
        <v>33418</v>
      </c>
      <c r="K1478" t="s">
        <v>33419</v>
      </c>
      <c r="L1478" t="s">
        <v>33420</v>
      </c>
      <c r="M1478" t="s">
        <v>33421</v>
      </c>
      <c r="N1478" t="s">
        <v>33422</v>
      </c>
      <c r="O1478" t="s">
        <v>33423</v>
      </c>
      <c r="P1478" t="s">
        <v>33424</v>
      </c>
      <c r="Q1478" t="s">
        <v>33425</v>
      </c>
      <c r="R1478" t="s">
        <v>33426</v>
      </c>
      <c r="S1478" t="s">
        <v>33427</v>
      </c>
      <c r="T1478" t="s">
        <v>33428</v>
      </c>
      <c r="U1478" t="s">
        <v>33429</v>
      </c>
      <c r="V1478" t="s">
        <v>33430</v>
      </c>
      <c r="W1478" t="s">
        <v>33431</v>
      </c>
      <c r="X1478" t="s">
        <v>33432</v>
      </c>
      <c r="Y1478" t="s">
        <v>33433</v>
      </c>
    </row>
    <row r="1479" spans="1:25" x14ac:dyDescent="0.3">
      <c r="A1479">
        <v>73900</v>
      </c>
      <c r="B1479" t="s">
        <v>33434</v>
      </c>
      <c r="C1479" t="s">
        <v>33435</v>
      </c>
      <c r="D1479" t="s">
        <v>33436</v>
      </c>
      <c r="E1479" t="s">
        <v>33437</v>
      </c>
      <c r="F1479" t="s">
        <v>33438</v>
      </c>
      <c r="G1479" t="s">
        <v>33439</v>
      </c>
      <c r="H1479" t="s">
        <v>33440</v>
      </c>
      <c r="I1479" t="s">
        <v>33441</v>
      </c>
      <c r="J1479" t="s">
        <v>33442</v>
      </c>
      <c r="K1479" t="s">
        <v>33443</v>
      </c>
      <c r="L1479" t="s">
        <v>33444</v>
      </c>
      <c r="M1479" t="s">
        <v>33445</v>
      </c>
      <c r="N1479" t="s">
        <v>33446</v>
      </c>
      <c r="O1479" t="s">
        <v>33447</v>
      </c>
      <c r="P1479" t="s">
        <v>33448</v>
      </c>
      <c r="Q1479" t="s">
        <v>33449</v>
      </c>
      <c r="R1479" t="s">
        <v>33450</v>
      </c>
      <c r="S1479" t="s">
        <v>33451</v>
      </c>
      <c r="T1479" t="s">
        <v>33452</v>
      </c>
      <c r="U1479" t="s">
        <v>33453</v>
      </c>
      <c r="V1479" t="s">
        <v>33454</v>
      </c>
      <c r="W1479" t="s">
        <v>33455</v>
      </c>
      <c r="X1479" t="s">
        <v>33456</v>
      </c>
      <c r="Y1479" t="s">
        <v>33457</v>
      </c>
    </row>
    <row r="1480" spans="1:25" x14ac:dyDescent="0.3">
      <c r="A1480">
        <v>73950</v>
      </c>
      <c r="B1480" t="s">
        <v>33458</v>
      </c>
      <c r="C1480" t="s">
        <v>33459</v>
      </c>
      <c r="D1480" t="s">
        <v>33460</v>
      </c>
      <c r="E1480" t="s">
        <v>33461</v>
      </c>
      <c r="F1480" t="s">
        <v>33462</v>
      </c>
      <c r="G1480" t="s">
        <v>33463</v>
      </c>
      <c r="H1480" t="s">
        <v>33464</v>
      </c>
      <c r="I1480" t="s">
        <v>33465</v>
      </c>
      <c r="J1480" t="s">
        <v>33466</v>
      </c>
      <c r="K1480" t="s">
        <v>33467</v>
      </c>
      <c r="L1480" t="s">
        <v>33468</v>
      </c>
      <c r="M1480" t="s">
        <v>33469</v>
      </c>
      <c r="N1480" t="s">
        <v>33470</v>
      </c>
      <c r="O1480" t="s">
        <v>33471</v>
      </c>
      <c r="P1480" t="s">
        <v>33472</v>
      </c>
      <c r="Q1480" t="s">
        <v>33473</v>
      </c>
      <c r="R1480" t="s">
        <v>33474</v>
      </c>
      <c r="S1480" t="s">
        <v>33475</v>
      </c>
      <c r="T1480" t="s">
        <v>33476</v>
      </c>
      <c r="U1480" t="s">
        <v>33477</v>
      </c>
      <c r="V1480" t="s">
        <v>33478</v>
      </c>
      <c r="W1480" t="s">
        <v>33479</v>
      </c>
      <c r="X1480" t="s">
        <v>33480</v>
      </c>
      <c r="Y1480" t="s">
        <v>33481</v>
      </c>
    </row>
    <row r="1481" spans="1:25" x14ac:dyDescent="0.3">
      <c r="A1481">
        <v>74000</v>
      </c>
      <c r="B1481" t="s">
        <v>33482</v>
      </c>
      <c r="C1481" t="s">
        <v>33483</v>
      </c>
      <c r="D1481" t="s">
        <v>33484</v>
      </c>
      <c r="E1481" t="s">
        <v>33485</v>
      </c>
      <c r="F1481" t="s">
        <v>33486</v>
      </c>
      <c r="G1481" t="s">
        <v>33487</v>
      </c>
      <c r="H1481" t="s">
        <v>33488</v>
      </c>
      <c r="I1481" t="s">
        <v>33489</v>
      </c>
      <c r="J1481" t="s">
        <v>33490</v>
      </c>
      <c r="K1481" t="s">
        <v>33491</v>
      </c>
      <c r="L1481" t="s">
        <v>33492</v>
      </c>
      <c r="M1481" t="s">
        <v>33493</v>
      </c>
      <c r="N1481" t="s">
        <v>33494</v>
      </c>
      <c r="O1481" t="s">
        <v>33495</v>
      </c>
      <c r="P1481" t="s">
        <v>33496</v>
      </c>
      <c r="Q1481" t="s">
        <v>33497</v>
      </c>
      <c r="R1481" t="s">
        <v>33498</v>
      </c>
      <c r="S1481" t="s">
        <v>33499</v>
      </c>
      <c r="T1481" t="s">
        <v>33500</v>
      </c>
      <c r="U1481" t="s">
        <v>33501</v>
      </c>
      <c r="V1481" t="s">
        <v>33502</v>
      </c>
      <c r="W1481" t="s">
        <v>33503</v>
      </c>
      <c r="X1481" t="s">
        <v>33504</v>
      </c>
      <c r="Y1481" t="s">
        <v>33505</v>
      </c>
    </row>
    <row r="1482" spans="1:25" x14ac:dyDescent="0.3">
      <c r="A1482">
        <v>74050</v>
      </c>
      <c r="B1482" t="s">
        <v>33506</v>
      </c>
      <c r="C1482" t="s">
        <v>33507</v>
      </c>
      <c r="D1482" t="s">
        <v>33508</v>
      </c>
      <c r="E1482" t="s">
        <v>33509</v>
      </c>
      <c r="F1482" t="s">
        <v>33510</v>
      </c>
      <c r="G1482" t="s">
        <v>33511</v>
      </c>
      <c r="H1482" t="s">
        <v>33512</v>
      </c>
      <c r="I1482" t="s">
        <v>33513</v>
      </c>
      <c r="J1482" t="s">
        <v>33514</v>
      </c>
      <c r="K1482" t="s">
        <v>33515</v>
      </c>
      <c r="L1482" t="s">
        <v>33516</v>
      </c>
      <c r="M1482" t="s">
        <v>33517</v>
      </c>
      <c r="N1482" t="s">
        <v>33518</v>
      </c>
      <c r="O1482" t="s">
        <v>33519</v>
      </c>
      <c r="P1482" t="s">
        <v>33520</v>
      </c>
      <c r="Q1482" t="s">
        <v>33521</v>
      </c>
      <c r="R1482" t="s">
        <v>33522</v>
      </c>
      <c r="S1482" t="s">
        <v>33523</v>
      </c>
      <c r="T1482" t="s">
        <v>33524</v>
      </c>
      <c r="U1482" t="s">
        <v>33525</v>
      </c>
      <c r="V1482" t="s">
        <v>33526</v>
      </c>
      <c r="W1482" t="s">
        <v>33527</v>
      </c>
      <c r="X1482" t="s">
        <v>33528</v>
      </c>
      <c r="Y1482" t="s">
        <v>33529</v>
      </c>
    </row>
    <row r="1483" spans="1:25" x14ac:dyDescent="0.3">
      <c r="A1483">
        <v>74100</v>
      </c>
      <c r="B1483" t="s">
        <v>33530</v>
      </c>
      <c r="C1483" t="s">
        <v>33531</v>
      </c>
      <c r="D1483" t="s">
        <v>33532</v>
      </c>
      <c r="E1483" t="s">
        <v>33533</v>
      </c>
      <c r="F1483" t="s">
        <v>33534</v>
      </c>
      <c r="G1483" t="s">
        <v>33535</v>
      </c>
      <c r="H1483" t="s">
        <v>33536</v>
      </c>
      <c r="I1483" t="s">
        <v>33537</v>
      </c>
      <c r="J1483" t="s">
        <v>33538</v>
      </c>
      <c r="K1483" t="s">
        <v>33539</v>
      </c>
      <c r="L1483" t="s">
        <v>33540</v>
      </c>
      <c r="M1483" t="s">
        <v>33541</v>
      </c>
      <c r="N1483" t="s">
        <v>33542</v>
      </c>
      <c r="O1483" t="s">
        <v>33543</v>
      </c>
      <c r="P1483" t="s">
        <v>33544</v>
      </c>
      <c r="Q1483" t="s">
        <v>33545</v>
      </c>
      <c r="R1483" t="s">
        <v>33546</v>
      </c>
      <c r="S1483" t="s">
        <v>33547</v>
      </c>
      <c r="T1483" t="s">
        <v>33548</v>
      </c>
      <c r="U1483" t="s">
        <v>33549</v>
      </c>
      <c r="V1483" t="s">
        <v>33550</v>
      </c>
      <c r="W1483" t="s">
        <v>33551</v>
      </c>
      <c r="X1483" t="s">
        <v>33552</v>
      </c>
      <c r="Y1483" t="s">
        <v>33553</v>
      </c>
    </row>
    <row r="1484" spans="1:25" x14ac:dyDescent="0.3">
      <c r="A1484">
        <v>74150</v>
      </c>
      <c r="B1484" t="s">
        <v>33554</v>
      </c>
      <c r="C1484" t="s">
        <v>33555</v>
      </c>
      <c r="D1484" t="s">
        <v>33556</v>
      </c>
      <c r="E1484" t="s">
        <v>33557</v>
      </c>
      <c r="F1484" t="s">
        <v>33558</v>
      </c>
      <c r="G1484" t="s">
        <v>33559</v>
      </c>
      <c r="H1484" t="s">
        <v>33560</v>
      </c>
      <c r="I1484" t="s">
        <v>33561</v>
      </c>
      <c r="J1484" t="s">
        <v>33562</v>
      </c>
      <c r="K1484" t="s">
        <v>33563</v>
      </c>
      <c r="L1484" t="s">
        <v>33564</v>
      </c>
      <c r="M1484" t="s">
        <v>33565</v>
      </c>
      <c r="N1484" t="s">
        <v>33566</v>
      </c>
      <c r="O1484" t="s">
        <v>33567</v>
      </c>
      <c r="P1484" t="s">
        <v>33568</v>
      </c>
      <c r="Q1484" t="s">
        <v>33569</v>
      </c>
      <c r="R1484" t="s">
        <v>33570</v>
      </c>
      <c r="S1484" t="s">
        <v>33571</v>
      </c>
      <c r="T1484" t="s">
        <v>33572</v>
      </c>
      <c r="U1484" t="s">
        <v>33573</v>
      </c>
      <c r="V1484" t="s">
        <v>33574</v>
      </c>
      <c r="W1484" t="s">
        <v>33575</v>
      </c>
      <c r="X1484" t="s">
        <v>33576</v>
      </c>
      <c r="Y1484" t="s">
        <v>33577</v>
      </c>
    </row>
    <row r="1485" spans="1:25" x14ac:dyDescent="0.3">
      <c r="A1485">
        <v>74200</v>
      </c>
      <c r="B1485" t="s">
        <v>33578</v>
      </c>
      <c r="C1485" t="s">
        <v>33579</v>
      </c>
      <c r="D1485" t="s">
        <v>33580</v>
      </c>
      <c r="E1485" t="s">
        <v>33581</v>
      </c>
      <c r="F1485" t="s">
        <v>33582</v>
      </c>
      <c r="G1485" t="s">
        <v>33583</v>
      </c>
      <c r="H1485" t="s">
        <v>33584</v>
      </c>
      <c r="I1485" t="s">
        <v>33585</v>
      </c>
      <c r="J1485" t="s">
        <v>33586</v>
      </c>
      <c r="K1485" t="s">
        <v>33587</v>
      </c>
      <c r="L1485" t="s">
        <v>33588</v>
      </c>
      <c r="M1485" t="s">
        <v>33589</v>
      </c>
      <c r="N1485" t="s">
        <v>33590</v>
      </c>
      <c r="O1485" t="s">
        <v>33591</v>
      </c>
      <c r="P1485" t="s">
        <v>33592</v>
      </c>
      <c r="Q1485" t="s">
        <v>33593</v>
      </c>
      <c r="R1485" t="s">
        <v>33594</v>
      </c>
      <c r="S1485" t="s">
        <v>33595</v>
      </c>
      <c r="T1485" t="s">
        <v>33596</v>
      </c>
      <c r="U1485" t="s">
        <v>33597</v>
      </c>
      <c r="V1485" t="s">
        <v>33598</v>
      </c>
      <c r="W1485" t="s">
        <v>33599</v>
      </c>
      <c r="X1485" t="s">
        <v>33600</v>
      </c>
      <c r="Y1485" t="s">
        <v>33601</v>
      </c>
    </row>
    <row r="1486" spans="1:25" x14ac:dyDescent="0.3">
      <c r="A1486">
        <v>74250</v>
      </c>
      <c r="B1486" t="s">
        <v>33602</v>
      </c>
      <c r="C1486" t="s">
        <v>33603</v>
      </c>
      <c r="D1486" t="s">
        <v>33604</v>
      </c>
      <c r="E1486" t="s">
        <v>33605</v>
      </c>
      <c r="F1486" t="s">
        <v>33606</v>
      </c>
      <c r="G1486" t="s">
        <v>33607</v>
      </c>
      <c r="H1486" t="s">
        <v>33608</v>
      </c>
      <c r="I1486" t="s">
        <v>33609</v>
      </c>
      <c r="J1486" t="s">
        <v>33610</v>
      </c>
      <c r="K1486" t="s">
        <v>33611</v>
      </c>
      <c r="L1486" t="s">
        <v>33612</v>
      </c>
      <c r="M1486" t="s">
        <v>33613</v>
      </c>
      <c r="N1486" t="s">
        <v>33614</v>
      </c>
      <c r="O1486" t="s">
        <v>33615</v>
      </c>
      <c r="P1486" t="s">
        <v>33616</v>
      </c>
      <c r="Q1486" t="s">
        <v>33617</v>
      </c>
      <c r="R1486" t="s">
        <v>33618</v>
      </c>
      <c r="S1486" t="s">
        <v>33619</v>
      </c>
      <c r="T1486" t="s">
        <v>33620</v>
      </c>
      <c r="U1486" t="s">
        <v>33621</v>
      </c>
      <c r="V1486" t="s">
        <v>33622</v>
      </c>
      <c r="W1486" t="s">
        <v>33623</v>
      </c>
      <c r="X1486" t="s">
        <v>33624</v>
      </c>
      <c r="Y1486" t="s">
        <v>33625</v>
      </c>
    </row>
    <row r="1487" spans="1:25" x14ac:dyDescent="0.3">
      <c r="A1487">
        <v>74300</v>
      </c>
      <c r="B1487" t="s">
        <v>33626</v>
      </c>
      <c r="C1487" t="s">
        <v>33627</v>
      </c>
      <c r="D1487" t="s">
        <v>33628</v>
      </c>
      <c r="E1487" t="s">
        <v>33629</v>
      </c>
      <c r="F1487" t="s">
        <v>33630</v>
      </c>
      <c r="G1487" t="s">
        <v>33631</v>
      </c>
      <c r="H1487" t="s">
        <v>33632</v>
      </c>
      <c r="I1487" t="s">
        <v>33633</v>
      </c>
      <c r="J1487" t="s">
        <v>33634</v>
      </c>
      <c r="K1487" t="s">
        <v>33635</v>
      </c>
      <c r="L1487" t="s">
        <v>33636</v>
      </c>
      <c r="M1487" t="s">
        <v>33637</v>
      </c>
      <c r="N1487" t="s">
        <v>33638</v>
      </c>
      <c r="O1487" t="s">
        <v>33639</v>
      </c>
      <c r="P1487" t="s">
        <v>33640</v>
      </c>
      <c r="Q1487" t="s">
        <v>33641</v>
      </c>
      <c r="R1487" t="s">
        <v>33642</v>
      </c>
      <c r="S1487" t="s">
        <v>33643</v>
      </c>
      <c r="T1487" t="s">
        <v>33644</v>
      </c>
      <c r="U1487" t="s">
        <v>33645</v>
      </c>
      <c r="V1487" t="s">
        <v>33646</v>
      </c>
      <c r="W1487" t="s">
        <v>33647</v>
      </c>
      <c r="X1487" t="s">
        <v>33648</v>
      </c>
      <c r="Y1487" t="s">
        <v>33649</v>
      </c>
    </row>
    <row r="1488" spans="1:25" x14ac:dyDescent="0.3">
      <c r="A1488">
        <v>74350</v>
      </c>
      <c r="B1488" t="s">
        <v>33650</v>
      </c>
      <c r="C1488" t="s">
        <v>33651</v>
      </c>
      <c r="D1488" t="s">
        <v>33652</v>
      </c>
      <c r="E1488" t="s">
        <v>33653</v>
      </c>
      <c r="F1488" t="s">
        <v>33654</v>
      </c>
      <c r="G1488" t="s">
        <v>33655</v>
      </c>
      <c r="H1488" t="s">
        <v>33656</v>
      </c>
      <c r="I1488" t="s">
        <v>33657</v>
      </c>
      <c r="J1488" t="s">
        <v>33658</v>
      </c>
      <c r="K1488" t="s">
        <v>33659</v>
      </c>
      <c r="L1488" t="s">
        <v>33660</v>
      </c>
      <c r="M1488" t="s">
        <v>33661</v>
      </c>
      <c r="N1488" t="s">
        <v>33662</v>
      </c>
      <c r="O1488" t="s">
        <v>33663</v>
      </c>
      <c r="P1488" t="s">
        <v>33664</v>
      </c>
      <c r="Q1488" t="s">
        <v>33665</v>
      </c>
      <c r="R1488" t="s">
        <v>33666</v>
      </c>
      <c r="S1488" t="s">
        <v>33667</v>
      </c>
      <c r="T1488" t="s">
        <v>33668</v>
      </c>
      <c r="U1488" t="s">
        <v>33669</v>
      </c>
      <c r="V1488" t="s">
        <v>33670</v>
      </c>
      <c r="W1488" t="s">
        <v>33671</v>
      </c>
      <c r="X1488" t="s">
        <v>33672</v>
      </c>
      <c r="Y1488" t="s">
        <v>33673</v>
      </c>
    </row>
    <row r="1489" spans="1:25" x14ac:dyDescent="0.3">
      <c r="A1489">
        <v>74400</v>
      </c>
      <c r="B1489" t="s">
        <v>33674</v>
      </c>
      <c r="C1489" t="s">
        <v>33675</v>
      </c>
      <c r="D1489" t="s">
        <v>33676</v>
      </c>
      <c r="E1489" t="s">
        <v>33677</v>
      </c>
      <c r="F1489" t="s">
        <v>33678</v>
      </c>
      <c r="G1489" t="s">
        <v>33679</v>
      </c>
      <c r="H1489" t="s">
        <v>33680</v>
      </c>
      <c r="I1489" t="s">
        <v>33681</v>
      </c>
      <c r="J1489" t="s">
        <v>33682</v>
      </c>
      <c r="K1489" t="s">
        <v>33683</v>
      </c>
      <c r="L1489" t="s">
        <v>33684</v>
      </c>
      <c r="M1489" t="s">
        <v>33685</v>
      </c>
      <c r="N1489" t="s">
        <v>33686</v>
      </c>
      <c r="O1489" t="s">
        <v>33687</v>
      </c>
      <c r="P1489" t="s">
        <v>33688</v>
      </c>
      <c r="Q1489" t="s">
        <v>33689</v>
      </c>
      <c r="R1489" t="s">
        <v>33690</v>
      </c>
      <c r="S1489" t="s">
        <v>33691</v>
      </c>
      <c r="T1489" t="s">
        <v>33692</v>
      </c>
      <c r="U1489" t="s">
        <v>33693</v>
      </c>
      <c r="V1489" t="s">
        <v>33694</v>
      </c>
      <c r="W1489" t="s">
        <v>33695</v>
      </c>
      <c r="X1489" t="s">
        <v>33696</v>
      </c>
      <c r="Y1489" t="s">
        <v>33697</v>
      </c>
    </row>
    <row r="1490" spans="1:25" x14ac:dyDescent="0.3">
      <c r="A1490">
        <v>74450</v>
      </c>
      <c r="B1490" t="s">
        <v>33698</v>
      </c>
      <c r="C1490" t="s">
        <v>33699</v>
      </c>
      <c r="D1490" t="s">
        <v>33700</v>
      </c>
      <c r="E1490" t="s">
        <v>33701</v>
      </c>
      <c r="F1490" t="s">
        <v>33702</v>
      </c>
      <c r="G1490" t="s">
        <v>33703</v>
      </c>
      <c r="H1490" t="s">
        <v>33704</v>
      </c>
      <c r="I1490" t="s">
        <v>33705</v>
      </c>
      <c r="J1490" t="s">
        <v>33706</v>
      </c>
      <c r="K1490" t="s">
        <v>33707</v>
      </c>
      <c r="L1490" t="s">
        <v>33708</v>
      </c>
      <c r="M1490" t="s">
        <v>33709</v>
      </c>
      <c r="N1490" t="s">
        <v>33710</v>
      </c>
      <c r="O1490" t="s">
        <v>33711</v>
      </c>
      <c r="P1490" t="s">
        <v>33712</v>
      </c>
      <c r="Q1490" t="s">
        <v>33713</v>
      </c>
      <c r="R1490" t="s">
        <v>33714</v>
      </c>
      <c r="S1490" t="s">
        <v>33715</v>
      </c>
      <c r="T1490" t="s">
        <v>33716</v>
      </c>
      <c r="U1490" t="s">
        <v>33717</v>
      </c>
      <c r="V1490" t="s">
        <v>33718</v>
      </c>
      <c r="W1490" t="s">
        <v>33719</v>
      </c>
      <c r="X1490" t="s">
        <v>33720</v>
      </c>
      <c r="Y1490" t="s">
        <v>33721</v>
      </c>
    </row>
    <row r="1491" spans="1:25" x14ac:dyDescent="0.3">
      <c r="A1491">
        <v>74500</v>
      </c>
      <c r="B1491" t="s">
        <v>33722</v>
      </c>
      <c r="C1491" t="s">
        <v>33723</v>
      </c>
      <c r="D1491" t="s">
        <v>33724</v>
      </c>
      <c r="E1491" t="s">
        <v>33725</v>
      </c>
      <c r="F1491" t="s">
        <v>33726</v>
      </c>
      <c r="G1491" t="s">
        <v>33727</v>
      </c>
      <c r="H1491" t="s">
        <v>33728</v>
      </c>
      <c r="I1491" t="s">
        <v>33729</v>
      </c>
      <c r="J1491" t="s">
        <v>33730</v>
      </c>
      <c r="K1491" t="s">
        <v>33731</v>
      </c>
      <c r="L1491" t="s">
        <v>33732</v>
      </c>
      <c r="M1491" t="s">
        <v>33733</v>
      </c>
      <c r="N1491" t="s">
        <v>33734</v>
      </c>
      <c r="O1491" t="s">
        <v>33735</v>
      </c>
      <c r="P1491" t="s">
        <v>33736</v>
      </c>
      <c r="Q1491" t="s">
        <v>33737</v>
      </c>
      <c r="R1491" t="s">
        <v>33738</v>
      </c>
      <c r="S1491" t="s">
        <v>33739</v>
      </c>
      <c r="T1491" t="s">
        <v>33740</v>
      </c>
      <c r="U1491" t="s">
        <v>33741</v>
      </c>
      <c r="V1491" t="s">
        <v>33742</v>
      </c>
      <c r="W1491" t="s">
        <v>33743</v>
      </c>
      <c r="X1491" t="s">
        <v>33744</v>
      </c>
      <c r="Y1491" t="s">
        <v>33745</v>
      </c>
    </row>
    <row r="1492" spans="1:25" x14ac:dyDescent="0.3">
      <c r="A1492">
        <v>74550</v>
      </c>
      <c r="B1492" t="s">
        <v>33746</v>
      </c>
      <c r="C1492" t="s">
        <v>33747</v>
      </c>
      <c r="D1492" t="s">
        <v>33748</v>
      </c>
      <c r="E1492" t="s">
        <v>33749</v>
      </c>
      <c r="F1492" t="s">
        <v>33750</v>
      </c>
      <c r="G1492" t="s">
        <v>33751</v>
      </c>
      <c r="H1492" t="s">
        <v>33752</v>
      </c>
      <c r="I1492" t="s">
        <v>33753</v>
      </c>
      <c r="J1492" t="s">
        <v>33754</v>
      </c>
      <c r="K1492" t="s">
        <v>33755</v>
      </c>
      <c r="L1492" t="s">
        <v>33756</v>
      </c>
      <c r="M1492" t="s">
        <v>33757</v>
      </c>
      <c r="N1492" t="s">
        <v>33758</v>
      </c>
      <c r="O1492" t="s">
        <v>33759</v>
      </c>
      <c r="P1492" t="s">
        <v>33760</v>
      </c>
      <c r="Q1492" t="s">
        <v>33761</v>
      </c>
      <c r="R1492" t="s">
        <v>33762</v>
      </c>
      <c r="S1492" t="s">
        <v>33763</v>
      </c>
      <c r="T1492" t="s">
        <v>33764</v>
      </c>
      <c r="U1492" t="s">
        <v>33765</v>
      </c>
      <c r="V1492" t="s">
        <v>33766</v>
      </c>
      <c r="W1492" t="s">
        <v>33767</v>
      </c>
      <c r="X1492" t="s">
        <v>33768</v>
      </c>
      <c r="Y1492" t="s">
        <v>33769</v>
      </c>
    </row>
    <row r="1493" spans="1:25" x14ac:dyDescent="0.3">
      <c r="A1493">
        <v>74600</v>
      </c>
      <c r="B1493" t="s">
        <v>33770</v>
      </c>
      <c r="C1493" t="s">
        <v>33771</v>
      </c>
      <c r="D1493" t="s">
        <v>33772</v>
      </c>
      <c r="E1493" t="s">
        <v>33773</v>
      </c>
      <c r="F1493" t="s">
        <v>33774</v>
      </c>
      <c r="G1493" t="s">
        <v>33775</v>
      </c>
      <c r="H1493" t="s">
        <v>33776</v>
      </c>
      <c r="I1493" t="s">
        <v>33777</v>
      </c>
      <c r="J1493" t="s">
        <v>33778</v>
      </c>
      <c r="K1493" t="s">
        <v>33779</v>
      </c>
      <c r="L1493" t="s">
        <v>33780</v>
      </c>
      <c r="M1493" t="s">
        <v>33781</v>
      </c>
      <c r="N1493" t="s">
        <v>33782</v>
      </c>
      <c r="O1493" t="s">
        <v>33783</v>
      </c>
      <c r="P1493" t="s">
        <v>33784</v>
      </c>
      <c r="Q1493" t="s">
        <v>33785</v>
      </c>
      <c r="R1493" t="s">
        <v>33786</v>
      </c>
      <c r="S1493" t="s">
        <v>33787</v>
      </c>
      <c r="T1493" t="s">
        <v>33788</v>
      </c>
      <c r="U1493" t="s">
        <v>33789</v>
      </c>
      <c r="V1493" t="s">
        <v>33790</v>
      </c>
      <c r="W1493" t="s">
        <v>33791</v>
      </c>
      <c r="X1493" t="s">
        <v>33792</v>
      </c>
      <c r="Y1493" t="s">
        <v>33793</v>
      </c>
    </row>
    <row r="1494" spans="1:25" x14ac:dyDescent="0.3">
      <c r="A1494">
        <v>74650</v>
      </c>
      <c r="B1494" t="s">
        <v>33794</v>
      </c>
      <c r="C1494" t="s">
        <v>33795</v>
      </c>
      <c r="D1494" t="s">
        <v>33796</v>
      </c>
      <c r="E1494" t="s">
        <v>33797</v>
      </c>
      <c r="F1494" t="s">
        <v>33798</v>
      </c>
      <c r="G1494" t="s">
        <v>33799</v>
      </c>
      <c r="H1494" t="s">
        <v>33800</v>
      </c>
      <c r="I1494" t="s">
        <v>33801</v>
      </c>
      <c r="J1494" t="s">
        <v>33802</v>
      </c>
      <c r="K1494" t="s">
        <v>33803</v>
      </c>
      <c r="L1494" t="s">
        <v>33804</v>
      </c>
      <c r="M1494" t="s">
        <v>33805</v>
      </c>
      <c r="N1494" t="s">
        <v>33806</v>
      </c>
      <c r="O1494" t="s">
        <v>33807</v>
      </c>
      <c r="P1494" t="s">
        <v>33808</v>
      </c>
      <c r="Q1494" t="s">
        <v>33809</v>
      </c>
      <c r="R1494" t="s">
        <v>33810</v>
      </c>
      <c r="S1494" t="s">
        <v>33811</v>
      </c>
      <c r="T1494" t="s">
        <v>33812</v>
      </c>
      <c r="U1494" t="s">
        <v>33813</v>
      </c>
      <c r="V1494" t="s">
        <v>33814</v>
      </c>
      <c r="W1494" t="s">
        <v>33815</v>
      </c>
      <c r="X1494" t="s">
        <v>33816</v>
      </c>
      <c r="Y1494" t="s">
        <v>33817</v>
      </c>
    </row>
    <row r="1495" spans="1:25" x14ac:dyDescent="0.3">
      <c r="A1495">
        <v>74700</v>
      </c>
      <c r="B1495" t="s">
        <v>33818</v>
      </c>
      <c r="C1495" t="s">
        <v>33819</v>
      </c>
      <c r="D1495" t="s">
        <v>33820</v>
      </c>
      <c r="E1495" t="s">
        <v>33821</v>
      </c>
      <c r="F1495" t="s">
        <v>33822</v>
      </c>
      <c r="G1495" t="s">
        <v>33823</v>
      </c>
      <c r="H1495" t="s">
        <v>33824</v>
      </c>
      <c r="I1495" t="s">
        <v>33825</v>
      </c>
      <c r="J1495" t="s">
        <v>33826</v>
      </c>
      <c r="K1495" t="s">
        <v>33827</v>
      </c>
      <c r="L1495" t="s">
        <v>33828</v>
      </c>
      <c r="M1495" t="s">
        <v>33829</v>
      </c>
      <c r="N1495" t="s">
        <v>33830</v>
      </c>
      <c r="O1495" t="s">
        <v>33831</v>
      </c>
      <c r="P1495" t="s">
        <v>33832</v>
      </c>
      <c r="Q1495" t="s">
        <v>33833</v>
      </c>
      <c r="R1495" t="s">
        <v>33834</v>
      </c>
      <c r="S1495" t="s">
        <v>33835</v>
      </c>
      <c r="T1495" t="s">
        <v>33836</v>
      </c>
      <c r="U1495" t="s">
        <v>33837</v>
      </c>
      <c r="V1495" t="s">
        <v>33838</v>
      </c>
      <c r="W1495" t="s">
        <v>33839</v>
      </c>
      <c r="X1495" t="s">
        <v>33840</v>
      </c>
      <c r="Y1495" t="s">
        <v>33841</v>
      </c>
    </row>
    <row r="1496" spans="1:25" x14ac:dyDescent="0.3">
      <c r="A1496">
        <v>74750</v>
      </c>
      <c r="B1496" t="s">
        <v>33842</v>
      </c>
      <c r="C1496" t="s">
        <v>33843</v>
      </c>
      <c r="D1496" t="s">
        <v>33844</v>
      </c>
      <c r="E1496" t="s">
        <v>33845</v>
      </c>
      <c r="F1496" t="s">
        <v>33846</v>
      </c>
      <c r="G1496" t="s">
        <v>33847</v>
      </c>
      <c r="H1496" t="s">
        <v>33848</v>
      </c>
      <c r="I1496" t="s">
        <v>33849</v>
      </c>
      <c r="J1496" t="s">
        <v>33850</v>
      </c>
      <c r="K1496" t="s">
        <v>33851</v>
      </c>
      <c r="L1496" t="s">
        <v>33852</v>
      </c>
      <c r="M1496" t="s">
        <v>33853</v>
      </c>
      <c r="N1496" t="s">
        <v>33854</v>
      </c>
      <c r="O1496" t="s">
        <v>33855</v>
      </c>
      <c r="P1496" t="s">
        <v>33856</v>
      </c>
      <c r="Q1496" t="s">
        <v>33857</v>
      </c>
      <c r="R1496" t="s">
        <v>33858</v>
      </c>
      <c r="S1496" t="s">
        <v>33859</v>
      </c>
      <c r="T1496" t="s">
        <v>33860</v>
      </c>
      <c r="U1496" t="s">
        <v>33861</v>
      </c>
      <c r="V1496" t="s">
        <v>33862</v>
      </c>
      <c r="W1496" t="s">
        <v>33863</v>
      </c>
      <c r="X1496" t="s">
        <v>33864</v>
      </c>
      <c r="Y1496" t="s">
        <v>33865</v>
      </c>
    </row>
    <row r="1497" spans="1:25" x14ac:dyDescent="0.3">
      <c r="A1497">
        <v>74800</v>
      </c>
      <c r="B1497" t="s">
        <v>33866</v>
      </c>
      <c r="C1497" t="s">
        <v>33867</v>
      </c>
      <c r="D1497" t="s">
        <v>33868</v>
      </c>
      <c r="E1497" t="s">
        <v>33869</v>
      </c>
      <c r="F1497" t="s">
        <v>33870</v>
      </c>
      <c r="G1497" t="s">
        <v>33871</v>
      </c>
      <c r="H1497" t="s">
        <v>33872</v>
      </c>
      <c r="I1497" t="s">
        <v>33873</v>
      </c>
      <c r="J1497" t="s">
        <v>33874</v>
      </c>
      <c r="K1497" t="s">
        <v>33875</v>
      </c>
      <c r="L1497" t="s">
        <v>33876</v>
      </c>
      <c r="M1497" t="s">
        <v>33877</v>
      </c>
      <c r="N1497" t="s">
        <v>33878</v>
      </c>
      <c r="O1497" t="s">
        <v>33879</v>
      </c>
      <c r="P1497" t="s">
        <v>33880</v>
      </c>
      <c r="Q1497" t="s">
        <v>33881</v>
      </c>
      <c r="R1497" t="s">
        <v>33882</v>
      </c>
      <c r="S1497" t="s">
        <v>33883</v>
      </c>
      <c r="T1497" t="s">
        <v>33884</v>
      </c>
      <c r="U1497" t="s">
        <v>33885</v>
      </c>
      <c r="V1497" t="s">
        <v>33886</v>
      </c>
      <c r="W1497" t="s">
        <v>33887</v>
      </c>
      <c r="X1497" t="s">
        <v>33888</v>
      </c>
      <c r="Y1497" t="s">
        <v>33889</v>
      </c>
    </row>
    <row r="1498" spans="1:25" x14ac:dyDescent="0.3">
      <c r="A1498">
        <v>74850</v>
      </c>
      <c r="B1498" t="s">
        <v>33890</v>
      </c>
      <c r="C1498" t="s">
        <v>33891</v>
      </c>
      <c r="D1498" t="s">
        <v>33892</v>
      </c>
      <c r="E1498" t="s">
        <v>33893</v>
      </c>
      <c r="F1498" t="s">
        <v>33894</v>
      </c>
      <c r="G1498" t="s">
        <v>33895</v>
      </c>
      <c r="H1498" t="s">
        <v>33896</v>
      </c>
      <c r="I1498" t="s">
        <v>33897</v>
      </c>
      <c r="J1498" t="s">
        <v>33898</v>
      </c>
      <c r="K1498" t="s">
        <v>33899</v>
      </c>
      <c r="L1498" t="s">
        <v>33900</v>
      </c>
      <c r="M1498" t="s">
        <v>33901</v>
      </c>
      <c r="N1498" t="s">
        <v>33902</v>
      </c>
      <c r="O1498" t="s">
        <v>33903</v>
      </c>
      <c r="P1498" t="s">
        <v>33904</v>
      </c>
      <c r="Q1498" t="s">
        <v>33905</v>
      </c>
      <c r="R1498" t="s">
        <v>33906</v>
      </c>
      <c r="S1498" t="s">
        <v>33907</v>
      </c>
      <c r="T1498" t="s">
        <v>33908</v>
      </c>
      <c r="U1498" t="s">
        <v>33909</v>
      </c>
      <c r="V1498" t="s">
        <v>33910</v>
      </c>
      <c r="W1498" t="s">
        <v>33911</v>
      </c>
      <c r="X1498" t="s">
        <v>33912</v>
      </c>
      <c r="Y1498" t="s">
        <v>33913</v>
      </c>
    </row>
    <row r="1499" spans="1:25" x14ac:dyDescent="0.3">
      <c r="A1499">
        <v>74900</v>
      </c>
      <c r="B1499" t="s">
        <v>33914</v>
      </c>
      <c r="C1499" t="s">
        <v>33915</v>
      </c>
      <c r="D1499" t="s">
        <v>33916</v>
      </c>
      <c r="E1499" t="s">
        <v>33917</v>
      </c>
      <c r="F1499" t="s">
        <v>33918</v>
      </c>
      <c r="G1499" t="s">
        <v>33919</v>
      </c>
      <c r="H1499" t="s">
        <v>33920</v>
      </c>
      <c r="I1499" t="s">
        <v>33921</v>
      </c>
      <c r="J1499" t="s">
        <v>33922</v>
      </c>
      <c r="K1499" t="s">
        <v>33923</v>
      </c>
      <c r="L1499" t="s">
        <v>33924</v>
      </c>
      <c r="M1499" t="s">
        <v>33925</v>
      </c>
      <c r="N1499" t="s">
        <v>33926</v>
      </c>
      <c r="O1499" t="s">
        <v>33927</v>
      </c>
      <c r="P1499" t="s">
        <v>33928</v>
      </c>
      <c r="Q1499" t="s">
        <v>33929</v>
      </c>
      <c r="R1499" t="s">
        <v>33930</v>
      </c>
      <c r="S1499" t="s">
        <v>33931</v>
      </c>
      <c r="T1499" t="s">
        <v>33932</v>
      </c>
      <c r="U1499" t="s">
        <v>33933</v>
      </c>
      <c r="V1499" t="s">
        <v>33934</v>
      </c>
      <c r="W1499" t="s">
        <v>33935</v>
      </c>
      <c r="X1499" t="s">
        <v>33936</v>
      </c>
      <c r="Y1499" t="s">
        <v>33937</v>
      </c>
    </row>
    <row r="1500" spans="1:25" x14ac:dyDescent="0.3">
      <c r="A1500">
        <v>74950</v>
      </c>
      <c r="B1500" t="s">
        <v>33938</v>
      </c>
      <c r="C1500" t="s">
        <v>33939</v>
      </c>
      <c r="D1500" t="s">
        <v>33940</v>
      </c>
      <c r="E1500" t="s">
        <v>33941</v>
      </c>
      <c r="F1500" t="s">
        <v>33942</v>
      </c>
      <c r="G1500" t="s">
        <v>33943</v>
      </c>
      <c r="H1500" t="s">
        <v>33944</v>
      </c>
      <c r="I1500" t="s">
        <v>33945</v>
      </c>
      <c r="J1500" t="s">
        <v>33946</v>
      </c>
      <c r="K1500" t="s">
        <v>33947</v>
      </c>
      <c r="L1500" t="s">
        <v>33948</v>
      </c>
      <c r="M1500" t="s">
        <v>33949</v>
      </c>
      <c r="N1500" t="s">
        <v>33950</v>
      </c>
      <c r="O1500" t="s">
        <v>33951</v>
      </c>
      <c r="P1500" t="s">
        <v>33952</v>
      </c>
      <c r="Q1500" t="s">
        <v>33953</v>
      </c>
      <c r="R1500" t="s">
        <v>33954</v>
      </c>
      <c r="S1500" t="s">
        <v>33955</v>
      </c>
      <c r="T1500" t="s">
        <v>33956</v>
      </c>
      <c r="U1500" t="s">
        <v>33957</v>
      </c>
      <c r="V1500" t="s">
        <v>33958</v>
      </c>
      <c r="W1500" t="s">
        <v>33959</v>
      </c>
      <c r="X1500" t="s">
        <v>33960</v>
      </c>
      <c r="Y1500" t="s">
        <v>33961</v>
      </c>
    </row>
    <row r="1501" spans="1:25" x14ac:dyDescent="0.3">
      <c r="A1501">
        <v>75000</v>
      </c>
      <c r="B1501" t="s">
        <v>33962</v>
      </c>
      <c r="C1501" t="s">
        <v>33963</v>
      </c>
      <c r="D1501" t="s">
        <v>33964</v>
      </c>
      <c r="E1501" t="s">
        <v>33965</v>
      </c>
      <c r="F1501" t="s">
        <v>33966</v>
      </c>
      <c r="G1501" t="s">
        <v>33967</v>
      </c>
      <c r="H1501" t="s">
        <v>33968</v>
      </c>
      <c r="I1501" t="s">
        <v>33969</v>
      </c>
      <c r="J1501" t="s">
        <v>33970</v>
      </c>
      <c r="K1501" t="s">
        <v>33971</v>
      </c>
      <c r="L1501" t="s">
        <v>33972</v>
      </c>
      <c r="M1501" t="s">
        <v>33973</v>
      </c>
      <c r="N1501" t="s">
        <v>33974</v>
      </c>
      <c r="O1501" t="s">
        <v>33975</v>
      </c>
      <c r="P1501" t="s">
        <v>33976</v>
      </c>
      <c r="Q1501" t="s">
        <v>33977</v>
      </c>
      <c r="R1501" t="s">
        <v>33978</v>
      </c>
      <c r="S1501" t="s">
        <v>33979</v>
      </c>
      <c r="T1501" t="s">
        <v>33980</v>
      </c>
      <c r="U1501" t="s">
        <v>33981</v>
      </c>
      <c r="V1501" t="s">
        <v>33982</v>
      </c>
      <c r="W1501" t="s">
        <v>33983</v>
      </c>
      <c r="X1501" t="s">
        <v>33984</v>
      </c>
      <c r="Y1501" t="s">
        <v>33985</v>
      </c>
    </row>
    <row r="1502" spans="1:25" x14ac:dyDescent="0.3">
      <c r="A1502">
        <v>75050</v>
      </c>
      <c r="B1502" t="s">
        <v>33986</v>
      </c>
      <c r="C1502" t="s">
        <v>33987</v>
      </c>
      <c r="D1502" t="s">
        <v>33988</v>
      </c>
      <c r="E1502" t="s">
        <v>33989</v>
      </c>
      <c r="F1502" t="s">
        <v>33990</v>
      </c>
      <c r="G1502" t="s">
        <v>33991</v>
      </c>
      <c r="H1502" t="s">
        <v>33992</v>
      </c>
      <c r="I1502" t="s">
        <v>33993</v>
      </c>
      <c r="J1502" t="s">
        <v>33994</v>
      </c>
      <c r="K1502" t="s">
        <v>33995</v>
      </c>
      <c r="L1502" t="s">
        <v>33996</v>
      </c>
      <c r="M1502" t="s">
        <v>33997</v>
      </c>
      <c r="N1502" t="s">
        <v>33998</v>
      </c>
      <c r="O1502" t="s">
        <v>33999</v>
      </c>
      <c r="P1502" t="s">
        <v>34000</v>
      </c>
      <c r="Q1502" t="s">
        <v>34001</v>
      </c>
      <c r="R1502" t="s">
        <v>34002</v>
      </c>
      <c r="S1502" t="s">
        <v>34003</v>
      </c>
      <c r="T1502" t="s">
        <v>34004</v>
      </c>
      <c r="U1502" t="s">
        <v>34005</v>
      </c>
      <c r="V1502" t="s">
        <v>34006</v>
      </c>
      <c r="W1502" t="s">
        <v>34007</v>
      </c>
      <c r="X1502" t="s">
        <v>34008</v>
      </c>
      <c r="Y1502" t="s">
        <v>34009</v>
      </c>
    </row>
    <row r="1503" spans="1:25" x14ac:dyDescent="0.3">
      <c r="A1503">
        <v>75100</v>
      </c>
      <c r="B1503" t="s">
        <v>34010</v>
      </c>
      <c r="C1503" t="s">
        <v>34011</v>
      </c>
      <c r="D1503" t="s">
        <v>34012</v>
      </c>
      <c r="E1503" t="s">
        <v>34013</v>
      </c>
      <c r="F1503" t="s">
        <v>34014</v>
      </c>
      <c r="G1503" t="s">
        <v>34015</v>
      </c>
      <c r="H1503" t="s">
        <v>34016</v>
      </c>
      <c r="I1503" t="s">
        <v>34017</v>
      </c>
      <c r="J1503" t="s">
        <v>34018</v>
      </c>
      <c r="K1503" t="s">
        <v>34019</v>
      </c>
      <c r="L1503" t="s">
        <v>34020</v>
      </c>
      <c r="M1503" t="s">
        <v>34021</v>
      </c>
      <c r="N1503" t="s">
        <v>34022</v>
      </c>
      <c r="O1503" t="s">
        <v>34023</v>
      </c>
      <c r="P1503" t="s">
        <v>34024</v>
      </c>
      <c r="Q1503" t="s">
        <v>34025</v>
      </c>
      <c r="R1503" t="s">
        <v>34026</v>
      </c>
      <c r="S1503" t="s">
        <v>34027</v>
      </c>
      <c r="T1503" t="s">
        <v>34028</v>
      </c>
      <c r="U1503" t="s">
        <v>34029</v>
      </c>
      <c r="V1503" t="s">
        <v>34030</v>
      </c>
      <c r="W1503" t="s">
        <v>34031</v>
      </c>
      <c r="X1503" t="s">
        <v>34032</v>
      </c>
      <c r="Y1503" t="s">
        <v>34033</v>
      </c>
    </row>
    <row r="1504" spans="1:25" x14ac:dyDescent="0.3">
      <c r="A1504">
        <v>75150</v>
      </c>
      <c r="B1504" t="s">
        <v>34034</v>
      </c>
      <c r="C1504" t="s">
        <v>34035</v>
      </c>
      <c r="D1504" t="s">
        <v>34036</v>
      </c>
      <c r="E1504" t="s">
        <v>34037</v>
      </c>
      <c r="F1504" t="s">
        <v>34038</v>
      </c>
      <c r="G1504" t="s">
        <v>34039</v>
      </c>
      <c r="H1504" t="s">
        <v>34040</v>
      </c>
      <c r="I1504" t="s">
        <v>34041</v>
      </c>
      <c r="J1504" t="s">
        <v>34042</v>
      </c>
      <c r="K1504" t="s">
        <v>34043</v>
      </c>
      <c r="L1504" t="s">
        <v>34044</v>
      </c>
      <c r="M1504" t="s">
        <v>34045</v>
      </c>
      <c r="N1504" t="s">
        <v>34046</v>
      </c>
      <c r="O1504" t="s">
        <v>34047</v>
      </c>
      <c r="P1504" t="s">
        <v>34048</v>
      </c>
      <c r="Q1504" t="s">
        <v>34049</v>
      </c>
      <c r="R1504" t="s">
        <v>34050</v>
      </c>
      <c r="S1504" t="s">
        <v>34051</v>
      </c>
      <c r="T1504" t="s">
        <v>34052</v>
      </c>
      <c r="U1504" t="s">
        <v>34053</v>
      </c>
      <c r="V1504" t="s">
        <v>34054</v>
      </c>
      <c r="W1504" t="s">
        <v>34055</v>
      </c>
      <c r="X1504" t="s">
        <v>34056</v>
      </c>
      <c r="Y1504" t="s">
        <v>34057</v>
      </c>
    </row>
    <row r="1505" spans="1:25" x14ac:dyDescent="0.3">
      <c r="A1505">
        <v>75200</v>
      </c>
      <c r="B1505" t="s">
        <v>34058</v>
      </c>
      <c r="C1505" t="s">
        <v>34059</v>
      </c>
      <c r="D1505" t="s">
        <v>34060</v>
      </c>
      <c r="E1505" t="s">
        <v>34061</v>
      </c>
      <c r="F1505" t="s">
        <v>34062</v>
      </c>
      <c r="G1505" t="s">
        <v>34063</v>
      </c>
      <c r="H1505" t="s">
        <v>34064</v>
      </c>
      <c r="I1505" t="s">
        <v>34065</v>
      </c>
      <c r="J1505" t="s">
        <v>34066</v>
      </c>
      <c r="K1505" t="s">
        <v>34067</v>
      </c>
      <c r="L1505" t="s">
        <v>34068</v>
      </c>
      <c r="M1505" t="s">
        <v>34069</v>
      </c>
      <c r="N1505" t="s">
        <v>34070</v>
      </c>
      <c r="O1505" t="s">
        <v>34071</v>
      </c>
      <c r="P1505" t="s">
        <v>34072</v>
      </c>
      <c r="Q1505" t="s">
        <v>34073</v>
      </c>
      <c r="R1505" t="s">
        <v>34074</v>
      </c>
      <c r="S1505" t="s">
        <v>34075</v>
      </c>
      <c r="T1505" t="s">
        <v>34076</v>
      </c>
      <c r="U1505" t="s">
        <v>34077</v>
      </c>
      <c r="V1505" t="s">
        <v>34078</v>
      </c>
      <c r="W1505" t="s">
        <v>34079</v>
      </c>
      <c r="X1505" t="s">
        <v>34080</v>
      </c>
      <c r="Y1505" t="s">
        <v>34081</v>
      </c>
    </row>
    <row r="1506" spans="1:25" x14ac:dyDescent="0.3">
      <c r="A1506">
        <v>75250</v>
      </c>
      <c r="B1506" t="s">
        <v>34082</v>
      </c>
      <c r="C1506" t="s">
        <v>34083</v>
      </c>
      <c r="D1506" t="s">
        <v>34084</v>
      </c>
      <c r="E1506" t="s">
        <v>34085</v>
      </c>
      <c r="F1506" t="s">
        <v>34086</v>
      </c>
      <c r="G1506" t="s">
        <v>34087</v>
      </c>
      <c r="H1506" t="s">
        <v>34088</v>
      </c>
      <c r="I1506" t="s">
        <v>34089</v>
      </c>
      <c r="J1506" t="s">
        <v>34090</v>
      </c>
      <c r="K1506" t="s">
        <v>34091</v>
      </c>
      <c r="L1506" t="s">
        <v>34092</v>
      </c>
      <c r="M1506" t="s">
        <v>34093</v>
      </c>
      <c r="N1506" t="s">
        <v>34094</v>
      </c>
      <c r="O1506" t="s">
        <v>34095</v>
      </c>
      <c r="P1506" t="s">
        <v>34096</v>
      </c>
      <c r="Q1506" t="s">
        <v>34097</v>
      </c>
      <c r="R1506" t="s">
        <v>34098</v>
      </c>
      <c r="S1506" t="s">
        <v>34099</v>
      </c>
      <c r="T1506" t="s">
        <v>34100</v>
      </c>
      <c r="U1506" t="s">
        <v>34101</v>
      </c>
      <c r="V1506" t="s">
        <v>34102</v>
      </c>
      <c r="W1506" t="s">
        <v>34103</v>
      </c>
      <c r="X1506" t="s">
        <v>34104</v>
      </c>
      <c r="Y1506" t="s">
        <v>34105</v>
      </c>
    </row>
    <row r="1507" spans="1:25" x14ac:dyDescent="0.3">
      <c r="A1507">
        <v>75300</v>
      </c>
      <c r="B1507" t="s">
        <v>34106</v>
      </c>
      <c r="C1507" t="s">
        <v>34107</v>
      </c>
      <c r="D1507" t="s">
        <v>34108</v>
      </c>
      <c r="E1507" t="s">
        <v>34109</v>
      </c>
      <c r="F1507" t="s">
        <v>34110</v>
      </c>
      <c r="G1507" t="s">
        <v>34111</v>
      </c>
      <c r="H1507" t="s">
        <v>34112</v>
      </c>
      <c r="I1507" t="s">
        <v>34113</v>
      </c>
      <c r="J1507" t="s">
        <v>34114</v>
      </c>
      <c r="K1507" t="s">
        <v>34115</v>
      </c>
      <c r="L1507" t="s">
        <v>34116</v>
      </c>
      <c r="M1507" t="s">
        <v>34117</v>
      </c>
      <c r="N1507" t="s">
        <v>34118</v>
      </c>
      <c r="O1507" t="s">
        <v>34119</v>
      </c>
      <c r="P1507" t="s">
        <v>34120</v>
      </c>
      <c r="Q1507" t="s">
        <v>34121</v>
      </c>
      <c r="R1507" t="s">
        <v>34122</v>
      </c>
      <c r="S1507" t="s">
        <v>34123</v>
      </c>
      <c r="T1507" t="s">
        <v>34124</v>
      </c>
      <c r="U1507" t="s">
        <v>34125</v>
      </c>
      <c r="V1507" t="s">
        <v>34126</v>
      </c>
      <c r="W1507" t="s">
        <v>34127</v>
      </c>
      <c r="X1507" t="s">
        <v>34128</v>
      </c>
      <c r="Y1507" t="s">
        <v>34129</v>
      </c>
    </row>
    <row r="1508" spans="1:25" x14ac:dyDescent="0.3">
      <c r="A1508">
        <v>75350</v>
      </c>
      <c r="B1508" t="s">
        <v>34130</v>
      </c>
      <c r="C1508" t="s">
        <v>34131</v>
      </c>
      <c r="D1508" t="s">
        <v>34132</v>
      </c>
      <c r="E1508" t="s">
        <v>34133</v>
      </c>
      <c r="F1508" t="s">
        <v>34134</v>
      </c>
      <c r="G1508" t="s">
        <v>34135</v>
      </c>
      <c r="H1508" t="s">
        <v>34136</v>
      </c>
      <c r="I1508" t="s">
        <v>34137</v>
      </c>
      <c r="J1508" t="s">
        <v>34138</v>
      </c>
      <c r="K1508" t="s">
        <v>34139</v>
      </c>
      <c r="L1508" t="s">
        <v>34140</v>
      </c>
      <c r="M1508" t="s">
        <v>34141</v>
      </c>
      <c r="N1508" t="s">
        <v>34142</v>
      </c>
      <c r="O1508" t="s">
        <v>34143</v>
      </c>
      <c r="P1508" t="s">
        <v>34144</v>
      </c>
      <c r="Q1508" t="s">
        <v>34145</v>
      </c>
      <c r="R1508" t="s">
        <v>34146</v>
      </c>
      <c r="S1508" t="s">
        <v>34147</v>
      </c>
      <c r="T1508" t="s">
        <v>34148</v>
      </c>
      <c r="U1508" t="s">
        <v>34149</v>
      </c>
      <c r="V1508" t="s">
        <v>34150</v>
      </c>
      <c r="W1508" t="s">
        <v>34151</v>
      </c>
      <c r="X1508" t="s">
        <v>34152</v>
      </c>
      <c r="Y1508" t="s">
        <v>34153</v>
      </c>
    </row>
    <row r="1509" spans="1:25" x14ac:dyDescent="0.3">
      <c r="A1509">
        <v>75400</v>
      </c>
      <c r="B1509" t="s">
        <v>34154</v>
      </c>
      <c r="C1509" t="s">
        <v>34155</v>
      </c>
      <c r="D1509" t="s">
        <v>34156</v>
      </c>
      <c r="E1509" t="s">
        <v>34157</v>
      </c>
      <c r="F1509" t="s">
        <v>34158</v>
      </c>
      <c r="G1509" t="s">
        <v>34159</v>
      </c>
      <c r="H1509" t="s">
        <v>34160</v>
      </c>
      <c r="I1509" t="s">
        <v>34161</v>
      </c>
      <c r="J1509" t="s">
        <v>34162</v>
      </c>
      <c r="K1509" t="s">
        <v>34163</v>
      </c>
      <c r="L1509" t="s">
        <v>34164</v>
      </c>
      <c r="M1509" t="s">
        <v>34165</v>
      </c>
      <c r="N1509" t="s">
        <v>34166</v>
      </c>
      <c r="O1509" t="s">
        <v>34167</v>
      </c>
      <c r="P1509" t="s">
        <v>34168</v>
      </c>
      <c r="Q1509" t="s">
        <v>34169</v>
      </c>
      <c r="R1509" t="s">
        <v>34170</v>
      </c>
      <c r="S1509" t="s">
        <v>34171</v>
      </c>
      <c r="T1509" t="s">
        <v>34172</v>
      </c>
      <c r="U1509" t="s">
        <v>34173</v>
      </c>
      <c r="V1509" t="s">
        <v>34174</v>
      </c>
      <c r="W1509" t="s">
        <v>34175</v>
      </c>
      <c r="X1509" t="s">
        <v>34176</v>
      </c>
      <c r="Y1509" t="s">
        <v>34177</v>
      </c>
    </row>
    <row r="1510" spans="1:25" x14ac:dyDescent="0.3">
      <c r="A1510">
        <v>75450</v>
      </c>
      <c r="B1510" t="s">
        <v>34178</v>
      </c>
      <c r="C1510" t="s">
        <v>34179</v>
      </c>
      <c r="D1510" t="s">
        <v>34180</v>
      </c>
      <c r="E1510" t="s">
        <v>34181</v>
      </c>
      <c r="F1510" t="s">
        <v>34182</v>
      </c>
      <c r="G1510" t="s">
        <v>34183</v>
      </c>
      <c r="H1510" t="s">
        <v>34184</v>
      </c>
      <c r="I1510" t="s">
        <v>34185</v>
      </c>
      <c r="J1510" t="s">
        <v>34186</v>
      </c>
      <c r="K1510" t="s">
        <v>34187</v>
      </c>
      <c r="L1510" t="s">
        <v>34188</v>
      </c>
      <c r="M1510" t="s">
        <v>34189</v>
      </c>
      <c r="N1510" t="s">
        <v>34190</v>
      </c>
      <c r="O1510" t="s">
        <v>34191</v>
      </c>
      <c r="P1510" t="s">
        <v>34192</v>
      </c>
      <c r="Q1510" t="s">
        <v>34193</v>
      </c>
      <c r="R1510" t="s">
        <v>34194</v>
      </c>
      <c r="S1510" t="s">
        <v>34195</v>
      </c>
      <c r="T1510" t="s">
        <v>34196</v>
      </c>
      <c r="U1510" t="s">
        <v>34197</v>
      </c>
      <c r="V1510" t="s">
        <v>34198</v>
      </c>
      <c r="W1510" t="s">
        <v>34199</v>
      </c>
      <c r="X1510" t="s">
        <v>34200</v>
      </c>
      <c r="Y1510" t="s">
        <v>34201</v>
      </c>
    </row>
    <row r="1511" spans="1:25" x14ac:dyDescent="0.3">
      <c r="A1511">
        <v>75500</v>
      </c>
      <c r="B1511" t="s">
        <v>34202</v>
      </c>
      <c r="C1511" t="s">
        <v>34203</v>
      </c>
      <c r="D1511" t="s">
        <v>34204</v>
      </c>
      <c r="E1511" t="s">
        <v>34205</v>
      </c>
      <c r="F1511" t="s">
        <v>34206</v>
      </c>
      <c r="G1511" t="s">
        <v>34207</v>
      </c>
      <c r="H1511" t="s">
        <v>34208</v>
      </c>
      <c r="I1511" t="s">
        <v>34209</v>
      </c>
      <c r="J1511" t="s">
        <v>34210</v>
      </c>
      <c r="K1511" t="s">
        <v>34211</v>
      </c>
      <c r="L1511" t="s">
        <v>34212</v>
      </c>
      <c r="M1511" t="s">
        <v>34213</v>
      </c>
      <c r="N1511" t="s">
        <v>34214</v>
      </c>
      <c r="O1511" t="s">
        <v>34215</v>
      </c>
      <c r="P1511" t="s">
        <v>34216</v>
      </c>
      <c r="Q1511" t="s">
        <v>34217</v>
      </c>
      <c r="R1511" t="s">
        <v>34218</v>
      </c>
      <c r="S1511" t="s">
        <v>34219</v>
      </c>
      <c r="T1511" t="s">
        <v>34220</v>
      </c>
      <c r="U1511" t="s">
        <v>34221</v>
      </c>
      <c r="V1511" t="s">
        <v>34222</v>
      </c>
      <c r="W1511" t="s">
        <v>34223</v>
      </c>
      <c r="X1511" t="s">
        <v>34224</v>
      </c>
      <c r="Y1511" t="s">
        <v>34225</v>
      </c>
    </row>
    <row r="1512" spans="1:25" x14ac:dyDescent="0.3">
      <c r="A1512">
        <v>75550</v>
      </c>
      <c r="B1512" t="s">
        <v>34226</v>
      </c>
      <c r="C1512" t="s">
        <v>34227</v>
      </c>
      <c r="D1512" t="s">
        <v>34228</v>
      </c>
      <c r="E1512" t="s">
        <v>34229</v>
      </c>
      <c r="F1512" t="s">
        <v>34230</v>
      </c>
      <c r="G1512" t="s">
        <v>34231</v>
      </c>
      <c r="H1512" t="s">
        <v>34232</v>
      </c>
      <c r="I1512" t="s">
        <v>34233</v>
      </c>
      <c r="J1512" t="s">
        <v>34234</v>
      </c>
      <c r="K1512" t="s">
        <v>34235</v>
      </c>
      <c r="L1512" t="s">
        <v>34236</v>
      </c>
      <c r="M1512" t="s">
        <v>34237</v>
      </c>
      <c r="N1512" t="s">
        <v>34238</v>
      </c>
      <c r="O1512" t="s">
        <v>34239</v>
      </c>
      <c r="P1512" t="s">
        <v>34240</v>
      </c>
      <c r="Q1512" t="s">
        <v>34241</v>
      </c>
      <c r="R1512" t="s">
        <v>34242</v>
      </c>
      <c r="S1512" t="s">
        <v>34243</v>
      </c>
      <c r="T1512" t="s">
        <v>34244</v>
      </c>
      <c r="U1512" t="s">
        <v>34245</v>
      </c>
      <c r="V1512" t="s">
        <v>34246</v>
      </c>
      <c r="W1512" t="s">
        <v>34247</v>
      </c>
      <c r="X1512" t="s">
        <v>34248</v>
      </c>
      <c r="Y1512" t="s">
        <v>34249</v>
      </c>
    </row>
    <row r="1513" spans="1:25" x14ac:dyDescent="0.3">
      <c r="A1513">
        <v>75600</v>
      </c>
      <c r="B1513" t="s">
        <v>34250</v>
      </c>
      <c r="C1513" t="s">
        <v>34251</v>
      </c>
      <c r="D1513" t="s">
        <v>34252</v>
      </c>
      <c r="E1513" t="s">
        <v>34253</v>
      </c>
      <c r="F1513" t="s">
        <v>34254</v>
      </c>
      <c r="G1513" t="s">
        <v>34255</v>
      </c>
      <c r="H1513" t="s">
        <v>34256</v>
      </c>
      <c r="I1513" t="s">
        <v>34257</v>
      </c>
      <c r="J1513" t="s">
        <v>34258</v>
      </c>
      <c r="K1513" t="s">
        <v>34259</v>
      </c>
      <c r="L1513" t="s">
        <v>34260</v>
      </c>
      <c r="M1513" t="s">
        <v>34261</v>
      </c>
      <c r="N1513" t="s">
        <v>34262</v>
      </c>
      <c r="O1513" t="s">
        <v>34263</v>
      </c>
      <c r="P1513" t="s">
        <v>34264</v>
      </c>
      <c r="Q1513" t="s">
        <v>34265</v>
      </c>
      <c r="R1513" t="s">
        <v>34266</v>
      </c>
      <c r="S1513" t="s">
        <v>34267</v>
      </c>
      <c r="T1513" t="s">
        <v>34268</v>
      </c>
      <c r="U1513" t="s">
        <v>34269</v>
      </c>
      <c r="V1513" t="s">
        <v>34270</v>
      </c>
      <c r="W1513" t="s">
        <v>34271</v>
      </c>
      <c r="X1513" t="s">
        <v>34272</v>
      </c>
      <c r="Y1513" t="s">
        <v>34273</v>
      </c>
    </row>
    <row r="1514" spans="1:25" x14ac:dyDescent="0.3">
      <c r="A1514">
        <v>75650</v>
      </c>
      <c r="B1514" t="s">
        <v>34274</v>
      </c>
      <c r="C1514" t="s">
        <v>34275</v>
      </c>
      <c r="D1514" t="s">
        <v>34276</v>
      </c>
      <c r="E1514" t="s">
        <v>34277</v>
      </c>
      <c r="F1514" t="s">
        <v>34278</v>
      </c>
      <c r="G1514" t="s">
        <v>34279</v>
      </c>
      <c r="H1514" t="s">
        <v>34280</v>
      </c>
      <c r="I1514" t="s">
        <v>34281</v>
      </c>
      <c r="J1514" t="s">
        <v>34282</v>
      </c>
      <c r="K1514" t="s">
        <v>34283</v>
      </c>
      <c r="L1514" t="s">
        <v>34284</v>
      </c>
      <c r="M1514" t="s">
        <v>34285</v>
      </c>
      <c r="N1514" t="s">
        <v>34286</v>
      </c>
      <c r="O1514" t="s">
        <v>34287</v>
      </c>
      <c r="P1514" t="s">
        <v>34288</v>
      </c>
      <c r="Q1514" t="s">
        <v>34289</v>
      </c>
      <c r="R1514" t="s">
        <v>34290</v>
      </c>
      <c r="S1514" t="s">
        <v>34291</v>
      </c>
      <c r="T1514" t="s">
        <v>34292</v>
      </c>
      <c r="U1514" t="s">
        <v>34293</v>
      </c>
      <c r="V1514" t="s">
        <v>34294</v>
      </c>
      <c r="W1514" t="s">
        <v>34295</v>
      </c>
      <c r="X1514" t="s">
        <v>34296</v>
      </c>
      <c r="Y1514" t="s">
        <v>34297</v>
      </c>
    </row>
    <row r="1515" spans="1:25" x14ac:dyDescent="0.3">
      <c r="A1515">
        <v>75700</v>
      </c>
      <c r="B1515" t="s">
        <v>34298</v>
      </c>
      <c r="C1515" t="s">
        <v>34299</v>
      </c>
      <c r="D1515" t="s">
        <v>34300</v>
      </c>
      <c r="E1515" t="s">
        <v>34301</v>
      </c>
      <c r="F1515" t="s">
        <v>34302</v>
      </c>
      <c r="G1515" t="s">
        <v>34303</v>
      </c>
      <c r="H1515" t="s">
        <v>34304</v>
      </c>
      <c r="I1515" t="s">
        <v>34305</v>
      </c>
      <c r="J1515" t="s">
        <v>34306</v>
      </c>
      <c r="K1515" t="s">
        <v>34307</v>
      </c>
      <c r="L1515" t="s">
        <v>34308</v>
      </c>
      <c r="M1515" t="s">
        <v>34309</v>
      </c>
      <c r="N1515" t="s">
        <v>34310</v>
      </c>
      <c r="O1515" t="s">
        <v>34311</v>
      </c>
      <c r="P1515" t="s">
        <v>34312</v>
      </c>
      <c r="Q1515" t="s">
        <v>34313</v>
      </c>
      <c r="R1515" t="s">
        <v>34314</v>
      </c>
      <c r="S1515" t="s">
        <v>34315</v>
      </c>
      <c r="T1515" t="s">
        <v>34316</v>
      </c>
      <c r="U1515" t="s">
        <v>34317</v>
      </c>
      <c r="V1515" t="s">
        <v>34318</v>
      </c>
      <c r="W1515" t="s">
        <v>34319</v>
      </c>
      <c r="X1515" t="s">
        <v>34320</v>
      </c>
      <c r="Y1515" t="s">
        <v>34321</v>
      </c>
    </row>
    <row r="1516" spans="1:25" x14ac:dyDescent="0.3">
      <c r="A1516">
        <v>75750</v>
      </c>
      <c r="B1516" t="s">
        <v>34322</v>
      </c>
      <c r="C1516" t="s">
        <v>34323</v>
      </c>
      <c r="D1516" t="s">
        <v>34324</v>
      </c>
      <c r="E1516" t="s">
        <v>34325</v>
      </c>
      <c r="F1516" t="s">
        <v>34326</v>
      </c>
      <c r="G1516" t="s">
        <v>34327</v>
      </c>
      <c r="H1516" t="s">
        <v>34328</v>
      </c>
      <c r="I1516" t="s">
        <v>34329</v>
      </c>
      <c r="J1516" t="s">
        <v>34330</v>
      </c>
      <c r="K1516" t="s">
        <v>34331</v>
      </c>
      <c r="L1516" t="s">
        <v>34332</v>
      </c>
      <c r="M1516" t="s">
        <v>34333</v>
      </c>
      <c r="N1516" t="s">
        <v>34334</v>
      </c>
      <c r="O1516" t="s">
        <v>34335</v>
      </c>
      <c r="P1516" t="s">
        <v>34336</v>
      </c>
      <c r="Q1516" t="s">
        <v>34337</v>
      </c>
      <c r="R1516" t="s">
        <v>34338</v>
      </c>
      <c r="S1516" t="s">
        <v>34339</v>
      </c>
      <c r="T1516" t="s">
        <v>34340</v>
      </c>
      <c r="U1516" t="s">
        <v>34341</v>
      </c>
      <c r="V1516" t="s">
        <v>34342</v>
      </c>
      <c r="W1516" t="s">
        <v>34343</v>
      </c>
      <c r="X1516" t="s">
        <v>34344</v>
      </c>
      <c r="Y1516" t="s">
        <v>34345</v>
      </c>
    </row>
    <row r="1517" spans="1:25" x14ac:dyDescent="0.3">
      <c r="A1517">
        <v>75800</v>
      </c>
      <c r="B1517" t="s">
        <v>34346</v>
      </c>
      <c r="C1517" t="s">
        <v>34347</v>
      </c>
      <c r="D1517" t="s">
        <v>34348</v>
      </c>
      <c r="E1517" t="s">
        <v>34349</v>
      </c>
      <c r="F1517" t="s">
        <v>34350</v>
      </c>
      <c r="G1517" t="s">
        <v>34351</v>
      </c>
      <c r="H1517" t="s">
        <v>34352</v>
      </c>
      <c r="I1517" t="s">
        <v>34353</v>
      </c>
      <c r="J1517" t="s">
        <v>34354</v>
      </c>
      <c r="K1517" t="s">
        <v>34355</v>
      </c>
      <c r="L1517" t="s">
        <v>34356</v>
      </c>
      <c r="M1517" t="s">
        <v>34357</v>
      </c>
      <c r="N1517" t="s">
        <v>34358</v>
      </c>
      <c r="O1517" t="s">
        <v>34359</v>
      </c>
      <c r="P1517" t="s">
        <v>34360</v>
      </c>
      <c r="Q1517" t="s">
        <v>34361</v>
      </c>
      <c r="R1517" t="s">
        <v>34362</v>
      </c>
      <c r="S1517" t="s">
        <v>34363</v>
      </c>
      <c r="T1517" t="s">
        <v>34364</v>
      </c>
      <c r="U1517" t="s">
        <v>34365</v>
      </c>
      <c r="V1517" t="s">
        <v>34366</v>
      </c>
      <c r="W1517" t="s">
        <v>34367</v>
      </c>
      <c r="X1517" t="s">
        <v>34368</v>
      </c>
      <c r="Y1517" t="s">
        <v>34369</v>
      </c>
    </row>
    <row r="1518" spans="1:25" x14ac:dyDescent="0.3">
      <c r="A1518">
        <v>75850</v>
      </c>
      <c r="B1518" t="s">
        <v>34370</v>
      </c>
      <c r="C1518" t="s">
        <v>34371</v>
      </c>
      <c r="D1518" t="s">
        <v>34372</v>
      </c>
      <c r="E1518" t="s">
        <v>34373</v>
      </c>
      <c r="F1518" t="s">
        <v>34374</v>
      </c>
      <c r="G1518" t="s">
        <v>34375</v>
      </c>
      <c r="H1518" t="s">
        <v>34376</v>
      </c>
      <c r="I1518" t="s">
        <v>34377</v>
      </c>
      <c r="J1518" t="s">
        <v>34378</v>
      </c>
      <c r="K1518" t="s">
        <v>34379</v>
      </c>
      <c r="L1518" t="s">
        <v>34380</v>
      </c>
      <c r="M1518" t="s">
        <v>34381</v>
      </c>
      <c r="N1518" t="s">
        <v>34382</v>
      </c>
      <c r="O1518" t="s">
        <v>34383</v>
      </c>
      <c r="P1518" t="s">
        <v>34384</v>
      </c>
      <c r="Q1518" t="s">
        <v>34385</v>
      </c>
      <c r="R1518" t="s">
        <v>34386</v>
      </c>
      <c r="S1518" t="s">
        <v>34387</v>
      </c>
      <c r="T1518" t="s">
        <v>34388</v>
      </c>
      <c r="U1518" t="s">
        <v>34389</v>
      </c>
      <c r="V1518" t="s">
        <v>34390</v>
      </c>
      <c r="W1518" t="s">
        <v>34391</v>
      </c>
      <c r="X1518" t="s">
        <v>34392</v>
      </c>
      <c r="Y1518" t="s">
        <v>34393</v>
      </c>
    </row>
    <row r="1519" spans="1:25" x14ac:dyDescent="0.3">
      <c r="A1519">
        <v>75900</v>
      </c>
      <c r="B1519" t="s">
        <v>34394</v>
      </c>
      <c r="C1519" t="s">
        <v>34395</v>
      </c>
      <c r="D1519" t="s">
        <v>34396</v>
      </c>
      <c r="E1519" t="s">
        <v>34397</v>
      </c>
      <c r="F1519" t="s">
        <v>34398</v>
      </c>
      <c r="G1519" t="s">
        <v>34399</v>
      </c>
      <c r="H1519" t="s">
        <v>34400</v>
      </c>
      <c r="I1519" t="s">
        <v>34401</v>
      </c>
      <c r="J1519" t="s">
        <v>34402</v>
      </c>
      <c r="K1519" t="s">
        <v>34403</v>
      </c>
      <c r="L1519" t="s">
        <v>34404</v>
      </c>
      <c r="M1519" t="s">
        <v>34405</v>
      </c>
      <c r="N1519" t="s">
        <v>34406</v>
      </c>
      <c r="O1519" t="s">
        <v>34407</v>
      </c>
      <c r="P1519" t="s">
        <v>34408</v>
      </c>
      <c r="Q1519" t="s">
        <v>34409</v>
      </c>
      <c r="R1519" t="s">
        <v>34410</v>
      </c>
      <c r="S1519" t="s">
        <v>34411</v>
      </c>
      <c r="T1519" t="s">
        <v>34412</v>
      </c>
      <c r="U1519" t="s">
        <v>34413</v>
      </c>
      <c r="V1519" t="s">
        <v>34414</v>
      </c>
      <c r="W1519" t="s">
        <v>34415</v>
      </c>
      <c r="X1519" t="s">
        <v>34416</v>
      </c>
      <c r="Y1519" t="s">
        <v>34417</v>
      </c>
    </row>
    <row r="1520" spans="1:25" x14ac:dyDescent="0.3">
      <c r="A1520">
        <v>75950</v>
      </c>
      <c r="B1520" t="s">
        <v>34418</v>
      </c>
      <c r="C1520" t="s">
        <v>34419</v>
      </c>
      <c r="D1520" t="s">
        <v>34420</v>
      </c>
      <c r="E1520" t="s">
        <v>34421</v>
      </c>
      <c r="F1520" t="s">
        <v>34422</v>
      </c>
      <c r="G1520" t="s">
        <v>34423</v>
      </c>
      <c r="H1520" t="s">
        <v>34424</v>
      </c>
      <c r="I1520" t="s">
        <v>34425</v>
      </c>
      <c r="J1520" t="s">
        <v>34426</v>
      </c>
      <c r="K1520" t="s">
        <v>34427</v>
      </c>
      <c r="L1520" t="s">
        <v>34428</v>
      </c>
      <c r="M1520" t="s">
        <v>34429</v>
      </c>
      <c r="N1520" t="s">
        <v>34430</v>
      </c>
      <c r="O1520" t="s">
        <v>34431</v>
      </c>
      <c r="P1520" t="s">
        <v>34432</v>
      </c>
      <c r="Q1520" t="s">
        <v>34433</v>
      </c>
      <c r="R1520" t="s">
        <v>34434</v>
      </c>
      <c r="S1520" t="s">
        <v>34435</v>
      </c>
      <c r="T1520" t="s">
        <v>34436</v>
      </c>
      <c r="U1520" t="s">
        <v>34437</v>
      </c>
      <c r="V1520" t="s">
        <v>34438</v>
      </c>
      <c r="W1520" t="s">
        <v>34439</v>
      </c>
      <c r="X1520" t="s">
        <v>34440</v>
      </c>
      <c r="Y1520" t="s">
        <v>34441</v>
      </c>
    </row>
    <row r="1521" spans="1:25" x14ac:dyDescent="0.3">
      <c r="A1521">
        <v>76000</v>
      </c>
      <c r="B1521" t="s">
        <v>34442</v>
      </c>
      <c r="C1521" t="s">
        <v>34443</v>
      </c>
      <c r="D1521" t="s">
        <v>34444</v>
      </c>
      <c r="E1521" t="s">
        <v>34445</v>
      </c>
      <c r="F1521" t="s">
        <v>34446</v>
      </c>
      <c r="G1521" t="s">
        <v>34447</v>
      </c>
      <c r="H1521" t="s">
        <v>34448</v>
      </c>
      <c r="I1521" t="s">
        <v>34449</v>
      </c>
      <c r="J1521" t="s">
        <v>34450</v>
      </c>
      <c r="K1521" t="s">
        <v>34451</v>
      </c>
      <c r="L1521" t="s">
        <v>34452</v>
      </c>
      <c r="M1521" t="s">
        <v>34453</v>
      </c>
      <c r="N1521" t="s">
        <v>34454</v>
      </c>
      <c r="O1521" t="s">
        <v>34455</v>
      </c>
      <c r="P1521" t="s">
        <v>34456</v>
      </c>
      <c r="Q1521" t="s">
        <v>34457</v>
      </c>
      <c r="R1521" t="s">
        <v>34458</v>
      </c>
      <c r="S1521" t="s">
        <v>34459</v>
      </c>
      <c r="T1521" t="s">
        <v>34460</v>
      </c>
      <c r="U1521" t="s">
        <v>34461</v>
      </c>
      <c r="V1521" t="s">
        <v>34462</v>
      </c>
      <c r="W1521" t="s">
        <v>34463</v>
      </c>
      <c r="X1521" t="s">
        <v>34464</v>
      </c>
      <c r="Y1521" t="s">
        <v>34465</v>
      </c>
    </row>
    <row r="1522" spans="1:25" x14ac:dyDescent="0.3">
      <c r="A1522">
        <v>76050</v>
      </c>
      <c r="B1522" t="s">
        <v>34466</v>
      </c>
      <c r="C1522" t="s">
        <v>34467</v>
      </c>
      <c r="D1522" t="s">
        <v>34468</v>
      </c>
      <c r="E1522" t="s">
        <v>34469</v>
      </c>
      <c r="F1522" t="s">
        <v>34470</v>
      </c>
      <c r="G1522" t="s">
        <v>34471</v>
      </c>
      <c r="H1522" t="s">
        <v>34472</v>
      </c>
      <c r="I1522" t="s">
        <v>34473</v>
      </c>
      <c r="J1522" t="s">
        <v>34474</v>
      </c>
      <c r="K1522" t="s">
        <v>34475</v>
      </c>
      <c r="L1522" t="s">
        <v>34476</v>
      </c>
      <c r="M1522" t="s">
        <v>34477</v>
      </c>
      <c r="N1522" t="s">
        <v>34478</v>
      </c>
      <c r="O1522" t="s">
        <v>34479</v>
      </c>
      <c r="P1522" t="s">
        <v>34480</v>
      </c>
      <c r="Q1522" t="s">
        <v>34481</v>
      </c>
      <c r="R1522" t="s">
        <v>34482</v>
      </c>
      <c r="S1522" t="s">
        <v>34483</v>
      </c>
      <c r="T1522" t="s">
        <v>34484</v>
      </c>
      <c r="U1522" t="s">
        <v>34485</v>
      </c>
      <c r="V1522" t="s">
        <v>34486</v>
      </c>
      <c r="W1522" t="s">
        <v>34487</v>
      </c>
      <c r="X1522" t="s">
        <v>34488</v>
      </c>
      <c r="Y1522" t="s">
        <v>34489</v>
      </c>
    </row>
    <row r="1523" spans="1:25" x14ac:dyDescent="0.3">
      <c r="A1523">
        <v>76100</v>
      </c>
      <c r="B1523" t="s">
        <v>34490</v>
      </c>
      <c r="C1523" t="s">
        <v>34491</v>
      </c>
      <c r="D1523" t="s">
        <v>34492</v>
      </c>
      <c r="E1523" t="s">
        <v>34493</v>
      </c>
      <c r="F1523" t="s">
        <v>34494</v>
      </c>
      <c r="G1523" t="s">
        <v>34495</v>
      </c>
      <c r="H1523" t="s">
        <v>34496</v>
      </c>
      <c r="I1523" t="s">
        <v>34497</v>
      </c>
      <c r="J1523" t="s">
        <v>34498</v>
      </c>
      <c r="K1523" t="s">
        <v>34499</v>
      </c>
      <c r="L1523" t="s">
        <v>34500</v>
      </c>
      <c r="M1523" t="s">
        <v>34501</v>
      </c>
      <c r="N1523" t="s">
        <v>34502</v>
      </c>
      <c r="O1523" t="s">
        <v>34503</v>
      </c>
      <c r="P1523" t="s">
        <v>34504</v>
      </c>
      <c r="Q1523" t="s">
        <v>34505</v>
      </c>
      <c r="R1523" t="s">
        <v>34506</v>
      </c>
      <c r="S1523" t="s">
        <v>34507</v>
      </c>
      <c r="T1523" t="s">
        <v>34508</v>
      </c>
      <c r="U1523" t="s">
        <v>34509</v>
      </c>
      <c r="V1523" t="s">
        <v>34510</v>
      </c>
      <c r="W1523" t="s">
        <v>34511</v>
      </c>
      <c r="X1523" t="s">
        <v>34512</v>
      </c>
      <c r="Y1523" t="s">
        <v>34513</v>
      </c>
    </row>
    <row r="1524" spans="1:25" x14ac:dyDescent="0.3">
      <c r="A1524">
        <v>76150</v>
      </c>
      <c r="B1524" t="s">
        <v>34514</v>
      </c>
      <c r="C1524" t="s">
        <v>34515</v>
      </c>
      <c r="D1524" t="s">
        <v>34516</v>
      </c>
      <c r="E1524" t="s">
        <v>34517</v>
      </c>
      <c r="F1524" t="s">
        <v>34518</v>
      </c>
      <c r="G1524" t="s">
        <v>34519</v>
      </c>
      <c r="H1524" t="s">
        <v>34520</v>
      </c>
      <c r="I1524" t="s">
        <v>34521</v>
      </c>
      <c r="J1524" t="s">
        <v>34522</v>
      </c>
      <c r="K1524" t="s">
        <v>34523</v>
      </c>
      <c r="L1524" t="s">
        <v>34524</v>
      </c>
      <c r="M1524" t="s">
        <v>34525</v>
      </c>
      <c r="N1524" t="s">
        <v>34526</v>
      </c>
      <c r="O1524" t="s">
        <v>34527</v>
      </c>
      <c r="P1524" t="s">
        <v>34528</v>
      </c>
      <c r="Q1524" t="s">
        <v>34529</v>
      </c>
      <c r="R1524" t="s">
        <v>34530</v>
      </c>
      <c r="S1524" t="s">
        <v>34531</v>
      </c>
      <c r="T1524" t="s">
        <v>34532</v>
      </c>
      <c r="U1524" t="s">
        <v>34533</v>
      </c>
      <c r="V1524" t="s">
        <v>34534</v>
      </c>
      <c r="W1524" t="s">
        <v>34535</v>
      </c>
      <c r="X1524" t="s">
        <v>34536</v>
      </c>
      <c r="Y1524" t="s">
        <v>34537</v>
      </c>
    </row>
    <row r="1525" spans="1:25" x14ac:dyDescent="0.3">
      <c r="A1525">
        <v>76200</v>
      </c>
      <c r="B1525" t="s">
        <v>34538</v>
      </c>
      <c r="C1525" t="s">
        <v>34539</v>
      </c>
      <c r="D1525" t="s">
        <v>34540</v>
      </c>
      <c r="E1525" t="s">
        <v>34541</v>
      </c>
      <c r="F1525" t="s">
        <v>34542</v>
      </c>
      <c r="G1525" t="s">
        <v>34543</v>
      </c>
      <c r="H1525" t="s">
        <v>34544</v>
      </c>
      <c r="I1525" t="s">
        <v>34545</v>
      </c>
      <c r="J1525" t="s">
        <v>34546</v>
      </c>
      <c r="K1525" t="s">
        <v>34547</v>
      </c>
      <c r="L1525" t="s">
        <v>34548</v>
      </c>
      <c r="M1525" t="s">
        <v>34549</v>
      </c>
      <c r="N1525" t="s">
        <v>34550</v>
      </c>
      <c r="O1525" t="s">
        <v>34551</v>
      </c>
      <c r="P1525" t="s">
        <v>34552</v>
      </c>
      <c r="Q1525" t="s">
        <v>34553</v>
      </c>
      <c r="R1525" t="s">
        <v>34554</v>
      </c>
      <c r="S1525" t="s">
        <v>34555</v>
      </c>
      <c r="T1525" t="s">
        <v>34556</v>
      </c>
      <c r="U1525" t="s">
        <v>34557</v>
      </c>
      <c r="V1525" t="s">
        <v>34558</v>
      </c>
      <c r="W1525" t="s">
        <v>34559</v>
      </c>
      <c r="X1525" t="s">
        <v>34560</v>
      </c>
      <c r="Y1525" t="s">
        <v>34561</v>
      </c>
    </row>
    <row r="1526" spans="1:25" x14ac:dyDescent="0.3">
      <c r="A1526">
        <v>76250</v>
      </c>
      <c r="B1526" t="s">
        <v>34562</v>
      </c>
      <c r="C1526" t="s">
        <v>34563</v>
      </c>
      <c r="D1526" t="s">
        <v>34564</v>
      </c>
      <c r="E1526" t="s">
        <v>34565</v>
      </c>
      <c r="F1526" t="s">
        <v>34566</v>
      </c>
      <c r="G1526" t="s">
        <v>34567</v>
      </c>
      <c r="H1526" t="s">
        <v>34568</v>
      </c>
      <c r="I1526" t="s">
        <v>34569</v>
      </c>
      <c r="J1526" t="s">
        <v>34570</v>
      </c>
      <c r="K1526" t="s">
        <v>34571</v>
      </c>
      <c r="L1526" t="s">
        <v>34572</v>
      </c>
      <c r="M1526" t="s">
        <v>34573</v>
      </c>
      <c r="N1526" t="s">
        <v>34574</v>
      </c>
      <c r="O1526" t="s">
        <v>34575</v>
      </c>
      <c r="P1526" t="s">
        <v>34576</v>
      </c>
      <c r="Q1526" t="s">
        <v>34577</v>
      </c>
      <c r="R1526" t="s">
        <v>34578</v>
      </c>
      <c r="S1526" t="s">
        <v>34579</v>
      </c>
      <c r="T1526" t="s">
        <v>34580</v>
      </c>
      <c r="U1526" t="s">
        <v>34581</v>
      </c>
      <c r="V1526" t="s">
        <v>34582</v>
      </c>
      <c r="W1526" t="s">
        <v>34583</v>
      </c>
      <c r="X1526" t="s">
        <v>34584</v>
      </c>
      <c r="Y1526" t="s">
        <v>34585</v>
      </c>
    </row>
    <row r="1527" spans="1:25" x14ac:dyDescent="0.3">
      <c r="A1527">
        <v>76300</v>
      </c>
      <c r="B1527" t="s">
        <v>34586</v>
      </c>
      <c r="C1527" t="s">
        <v>34587</v>
      </c>
      <c r="D1527" t="s">
        <v>34588</v>
      </c>
      <c r="E1527" t="s">
        <v>34589</v>
      </c>
      <c r="F1527" t="s">
        <v>34590</v>
      </c>
      <c r="G1527" t="s">
        <v>34591</v>
      </c>
      <c r="H1527" t="s">
        <v>34592</v>
      </c>
      <c r="I1527" t="s">
        <v>34593</v>
      </c>
      <c r="J1527" t="s">
        <v>34594</v>
      </c>
      <c r="K1527" t="s">
        <v>34595</v>
      </c>
      <c r="L1527" t="s">
        <v>34596</v>
      </c>
      <c r="M1527" t="s">
        <v>34597</v>
      </c>
      <c r="N1527" t="s">
        <v>34598</v>
      </c>
      <c r="O1527" t="s">
        <v>34599</v>
      </c>
      <c r="P1527" t="s">
        <v>34600</v>
      </c>
      <c r="Q1527" t="s">
        <v>34601</v>
      </c>
      <c r="R1527" t="s">
        <v>34602</v>
      </c>
      <c r="S1527" t="s">
        <v>34603</v>
      </c>
      <c r="T1527" t="s">
        <v>34604</v>
      </c>
      <c r="U1527" t="s">
        <v>34605</v>
      </c>
      <c r="V1527" t="s">
        <v>34606</v>
      </c>
      <c r="W1527" t="s">
        <v>34607</v>
      </c>
      <c r="X1527" t="s">
        <v>34608</v>
      </c>
      <c r="Y1527" t="s">
        <v>34609</v>
      </c>
    </row>
    <row r="1528" spans="1:25" x14ac:dyDescent="0.3">
      <c r="A1528">
        <v>76350</v>
      </c>
      <c r="B1528" t="s">
        <v>34610</v>
      </c>
      <c r="C1528" t="s">
        <v>34611</v>
      </c>
      <c r="D1528" t="s">
        <v>34612</v>
      </c>
      <c r="E1528" t="s">
        <v>34613</v>
      </c>
      <c r="F1528" t="s">
        <v>34614</v>
      </c>
      <c r="G1528" t="s">
        <v>34615</v>
      </c>
      <c r="H1528" t="s">
        <v>34616</v>
      </c>
      <c r="I1528" t="s">
        <v>34617</v>
      </c>
      <c r="J1528" t="s">
        <v>34618</v>
      </c>
      <c r="K1528" t="s">
        <v>34619</v>
      </c>
      <c r="L1528" t="s">
        <v>34620</v>
      </c>
      <c r="M1528" t="s">
        <v>34621</v>
      </c>
      <c r="N1528" t="s">
        <v>34622</v>
      </c>
      <c r="O1528" t="s">
        <v>34623</v>
      </c>
      <c r="P1528" t="s">
        <v>34624</v>
      </c>
      <c r="Q1528" t="s">
        <v>34625</v>
      </c>
      <c r="R1528" t="s">
        <v>34626</v>
      </c>
      <c r="S1528" t="s">
        <v>34627</v>
      </c>
      <c r="T1528" t="s">
        <v>34628</v>
      </c>
      <c r="U1528" t="s">
        <v>34629</v>
      </c>
      <c r="V1528" t="s">
        <v>34630</v>
      </c>
      <c r="W1528" t="s">
        <v>34631</v>
      </c>
      <c r="X1528" t="s">
        <v>34632</v>
      </c>
      <c r="Y1528" t="s">
        <v>34633</v>
      </c>
    </row>
    <row r="1529" spans="1:25" x14ac:dyDescent="0.3">
      <c r="A1529">
        <v>76400</v>
      </c>
      <c r="B1529" t="s">
        <v>34634</v>
      </c>
      <c r="C1529" t="s">
        <v>34635</v>
      </c>
      <c r="D1529" t="s">
        <v>34636</v>
      </c>
      <c r="E1529" t="s">
        <v>34637</v>
      </c>
      <c r="F1529" t="s">
        <v>34638</v>
      </c>
      <c r="G1529" t="s">
        <v>34639</v>
      </c>
      <c r="H1529" t="s">
        <v>34640</v>
      </c>
      <c r="I1529" t="s">
        <v>34641</v>
      </c>
      <c r="J1529" t="s">
        <v>34642</v>
      </c>
      <c r="K1529" t="s">
        <v>34643</v>
      </c>
      <c r="L1529" t="s">
        <v>34644</v>
      </c>
      <c r="M1529" t="s">
        <v>34645</v>
      </c>
      <c r="N1529" t="s">
        <v>34646</v>
      </c>
      <c r="O1529" t="s">
        <v>34647</v>
      </c>
      <c r="P1529" t="s">
        <v>34648</v>
      </c>
      <c r="Q1529" t="s">
        <v>34649</v>
      </c>
      <c r="R1529" t="s">
        <v>34650</v>
      </c>
      <c r="S1529" t="s">
        <v>34651</v>
      </c>
      <c r="T1529" t="s">
        <v>34652</v>
      </c>
      <c r="U1529" t="s">
        <v>34653</v>
      </c>
      <c r="V1529" t="s">
        <v>34654</v>
      </c>
      <c r="W1529" t="s">
        <v>34655</v>
      </c>
      <c r="X1529" t="s">
        <v>34656</v>
      </c>
      <c r="Y1529" t="s">
        <v>34657</v>
      </c>
    </row>
    <row r="1530" spans="1:25" x14ac:dyDescent="0.3">
      <c r="A1530">
        <v>76450</v>
      </c>
      <c r="B1530" t="s">
        <v>34658</v>
      </c>
      <c r="C1530" t="s">
        <v>34659</v>
      </c>
      <c r="D1530" t="s">
        <v>34660</v>
      </c>
      <c r="E1530" t="s">
        <v>34661</v>
      </c>
      <c r="F1530" t="s">
        <v>34662</v>
      </c>
      <c r="G1530" t="s">
        <v>34663</v>
      </c>
      <c r="H1530" t="s">
        <v>34664</v>
      </c>
      <c r="I1530" t="s">
        <v>34665</v>
      </c>
      <c r="J1530" t="s">
        <v>34666</v>
      </c>
      <c r="K1530" t="s">
        <v>34667</v>
      </c>
      <c r="L1530" t="s">
        <v>34668</v>
      </c>
      <c r="M1530" t="s">
        <v>34669</v>
      </c>
      <c r="N1530" t="s">
        <v>34670</v>
      </c>
      <c r="O1530" t="s">
        <v>34671</v>
      </c>
      <c r="P1530" t="s">
        <v>34672</v>
      </c>
      <c r="Q1530" t="s">
        <v>34673</v>
      </c>
      <c r="R1530" t="s">
        <v>34674</v>
      </c>
      <c r="S1530" t="s">
        <v>34675</v>
      </c>
      <c r="T1530" t="s">
        <v>34676</v>
      </c>
      <c r="U1530" t="s">
        <v>34677</v>
      </c>
      <c r="V1530" t="s">
        <v>34678</v>
      </c>
      <c r="W1530" t="s">
        <v>34679</v>
      </c>
      <c r="X1530" t="s">
        <v>34680</v>
      </c>
      <c r="Y1530" t="s">
        <v>34681</v>
      </c>
    </row>
    <row r="1531" spans="1:25" x14ac:dyDescent="0.3">
      <c r="A1531">
        <v>76500</v>
      </c>
      <c r="B1531" t="s">
        <v>34682</v>
      </c>
      <c r="C1531" t="s">
        <v>34683</v>
      </c>
      <c r="D1531" t="s">
        <v>34684</v>
      </c>
      <c r="E1531" t="s">
        <v>34685</v>
      </c>
      <c r="F1531" t="s">
        <v>34686</v>
      </c>
      <c r="G1531" t="s">
        <v>34687</v>
      </c>
      <c r="H1531" t="s">
        <v>34688</v>
      </c>
      <c r="I1531" t="s">
        <v>34689</v>
      </c>
      <c r="J1531" t="s">
        <v>34690</v>
      </c>
      <c r="K1531" t="s">
        <v>34691</v>
      </c>
      <c r="L1531" t="s">
        <v>34692</v>
      </c>
      <c r="M1531" t="s">
        <v>34693</v>
      </c>
      <c r="N1531" t="s">
        <v>34694</v>
      </c>
      <c r="O1531" t="s">
        <v>34695</v>
      </c>
      <c r="P1531" t="s">
        <v>34696</v>
      </c>
      <c r="Q1531" t="s">
        <v>34697</v>
      </c>
      <c r="R1531" t="s">
        <v>34698</v>
      </c>
      <c r="S1531" t="s">
        <v>34699</v>
      </c>
      <c r="T1531" t="s">
        <v>34700</v>
      </c>
      <c r="U1531" t="s">
        <v>34701</v>
      </c>
      <c r="V1531" t="s">
        <v>34702</v>
      </c>
      <c r="W1531" t="s">
        <v>34703</v>
      </c>
      <c r="X1531" t="s">
        <v>34704</v>
      </c>
      <c r="Y1531" t="s">
        <v>34705</v>
      </c>
    </row>
    <row r="1532" spans="1:25" x14ac:dyDescent="0.3">
      <c r="A1532">
        <v>76550</v>
      </c>
      <c r="B1532" t="s">
        <v>34706</v>
      </c>
      <c r="C1532" t="s">
        <v>34707</v>
      </c>
      <c r="D1532" t="s">
        <v>34708</v>
      </c>
      <c r="E1532" t="s">
        <v>34709</v>
      </c>
      <c r="F1532" t="s">
        <v>34710</v>
      </c>
      <c r="G1532" t="s">
        <v>34711</v>
      </c>
      <c r="H1532" t="s">
        <v>34712</v>
      </c>
      <c r="I1532" t="s">
        <v>34713</v>
      </c>
      <c r="J1532" t="s">
        <v>34714</v>
      </c>
      <c r="K1532" t="s">
        <v>34715</v>
      </c>
      <c r="L1532" t="s">
        <v>34716</v>
      </c>
      <c r="M1532" t="s">
        <v>34717</v>
      </c>
      <c r="N1532" t="s">
        <v>34718</v>
      </c>
      <c r="O1532" t="s">
        <v>34719</v>
      </c>
      <c r="P1532" t="s">
        <v>34720</v>
      </c>
      <c r="Q1532" t="s">
        <v>34721</v>
      </c>
      <c r="R1532" t="s">
        <v>34722</v>
      </c>
      <c r="S1532" t="s">
        <v>34723</v>
      </c>
      <c r="T1532" t="s">
        <v>34724</v>
      </c>
      <c r="U1532" t="s">
        <v>34725</v>
      </c>
      <c r="V1532" t="s">
        <v>34726</v>
      </c>
      <c r="W1532" t="s">
        <v>34727</v>
      </c>
      <c r="X1532" t="s">
        <v>34728</v>
      </c>
      <c r="Y1532" t="s">
        <v>34729</v>
      </c>
    </row>
    <row r="1533" spans="1:25" x14ac:dyDescent="0.3">
      <c r="A1533">
        <v>76600</v>
      </c>
      <c r="B1533" t="s">
        <v>34730</v>
      </c>
      <c r="C1533" t="s">
        <v>34731</v>
      </c>
      <c r="D1533" t="s">
        <v>34732</v>
      </c>
      <c r="E1533" t="s">
        <v>34733</v>
      </c>
      <c r="F1533" t="s">
        <v>34734</v>
      </c>
      <c r="G1533" t="s">
        <v>34735</v>
      </c>
      <c r="H1533" t="s">
        <v>34736</v>
      </c>
      <c r="I1533" t="s">
        <v>34737</v>
      </c>
      <c r="J1533" t="s">
        <v>34738</v>
      </c>
      <c r="K1533" t="s">
        <v>34739</v>
      </c>
      <c r="L1533" t="s">
        <v>34740</v>
      </c>
      <c r="M1533" t="s">
        <v>34741</v>
      </c>
      <c r="N1533" t="s">
        <v>34742</v>
      </c>
      <c r="O1533" t="s">
        <v>34743</v>
      </c>
      <c r="P1533" t="s">
        <v>34744</v>
      </c>
      <c r="Q1533" t="s">
        <v>34745</v>
      </c>
      <c r="R1533" t="s">
        <v>34746</v>
      </c>
      <c r="S1533" t="s">
        <v>34747</v>
      </c>
      <c r="T1533" t="s">
        <v>34748</v>
      </c>
      <c r="U1533" t="s">
        <v>34749</v>
      </c>
      <c r="V1533" t="s">
        <v>34750</v>
      </c>
      <c r="W1533" t="s">
        <v>34751</v>
      </c>
      <c r="X1533" t="s">
        <v>34752</v>
      </c>
      <c r="Y1533" t="s">
        <v>34753</v>
      </c>
    </row>
    <row r="1534" spans="1:25" x14ac:dyDescent="0.3">
      <c r="A1534">
        <v>76650</v>
      </c>
      <c r="B1534" t="s">
        <v>34754</v>
      </c>
      <c r="C1534" t="s">
        <v>34755</v>
      </c>
      <c r="D1534" t="s">
        <v>34756</v>
      </c>
      <c r="E1534" t="s">
        <v>34757</v>
      </c>
      <c r="F1534" t="s">
        <v>34758</v>
      </c>
      <c r="G1534" t="s">
        <v>34759</v>
      </c>
      <c r="H1534" t="s">
        <v>34760</v>
      </c>
      <c r="I1534" t="s">
        <v>34761</v>
      </c>
      <c r="J1534" t="s">
        <v>34762</v>
      </c>
      <c r="K1534" t="s">
        <v>34763</v>
      </c>
      <c r="L1534" t="s">
        <v>34764</v>
      </c>
      <c r="M1534" t="s">
        <v>34765</v>
      </c>
      <c r="N1534" t="s">
        <v>34766</v>
      </c>
      <c r="O1534" t="s">
        <v>34767</v>
      </c>
      <c r="P1534" t="s">
        <v>34768</v>
      </c>
      <c r="Q1534" t="s">
        <v>34769</v>
      </c>
      <c r="R1534" t="s">
        <v>34770</v>
      </c>
      <c r="S1534" t="s">
        <v>34771</v>
      </c>
      <c r="T1534" t="s">
        <v>34772</v>
      </c>
      <c r="U1534" t="s">
        <v>34773</v>
      </c>
      <c r="V1534" t="s">
        <v>34774</v>
      </c>
      <c r="W1534" t="s">
        <v>34775</v>
      </c>
      <c r="X1534" t="s">
        <v>34776</v>
      </c>
      <c r="Y1534" t="s">
        <v>34777</v>
      </c>
    </row>
    <row r="1535" spans="1:25" x14ac:dyDescent="0.3">
      <c r="A1535">
        <v>76700</v>
      </c>
      <c r="B1535" t="s">
        <v>34778</v>
      </c>
      <c r="C1535" t="s">
        <v>34779</v>
      </c>
      <c r="D1535" t="s">
        <v>34780</v>
      </c>
      <c r="E1535" t="s">
        <v>34781</v>
      </c>
      <c r="F1535" t="s">
        <v>34782</v>
      </c>
      <c r="G1535" t="s">
        <v>34783</v>
      </c>
      <c r="H1535" t="s">
        <v>34784</v>
      </c>
      <c r="I1535" t="s">
        <v>34785</v>
      </c>
      <c r="J1535" t="s">
        <v>34786</v>
      </c>
      <c r="K1535" t="s">
        <v>34787</v>
      </c>
      <c r="L1535" t="s">
        <v>34788</v>
      </c>
      <c r="M1535" t="s">
        <v>34789</v>
      </c>
      <c r="N1535" t="s">
        <v>34790</v>
      </c>
      <c r="O1535" t="s">
        <v>34791</v>
      </c>
      <c r="P1535" t="s">
        <v>34792</v>
      </c>
      <c r="Q1535" t="s">
        <v>34793</v>
      </c>
      <c r="R1535" t="s">
        <v>34794</v>
      </c>
      <c r="S1535" t="s">
        <v>34795</v>
      </c>
      <c r="T1535" t="s">
        <v>34796</v>
      </c>
      <c r="U1535" t="s">
        <v>34797</v>
      </c>
      <c r="V1535" t="s">
        <v>34798</v>
      </c>
      <c r="W1535" t="s">
        <v>34799</v>
      </c>
      <c r="X1535" t="s">
        <v>34800</v>
      </c>
      <c r="Y1535" t="s">
        <v>34801</v>
      </c>
    </row>
    <row r="1536" spans="1:25" x14ac:dyDescent="0.3">
      <c r="A1536">
        <v>76750</v>
      </c>
      <c r="B1536" t="s">
        <v>34802</v>
      </c>
      <c r="C1536" t="s">
        <v>34803</v>
      </c>
      <c r="D1536" t="s">
        <v>34804</v>
      </c>
      <c r="E1536" t="s">
        <v>34805</v>
      </c>
      <c r="F1536" t="s">
        <v>34806</v>
      </c>
      <c r="G1536" t="s">
        <v>34807</v>
      </c>
      <c r="H1536" t="s">
        <v>34808</v>
      </c>
      <c r="I1536" t="s">
        <v>34809</v>
      </c>
      <c r="J1536" t="s">
        <v>34810</v>
      </c>
      <c r="K1536" t="s">
        <v>34811</v>
      </c>
      <c r="L1536" t="s">
        <v>34812</v>
      </c>
      <c r="M1536" t="s">
        <v>34813</v>
      </c>
      <c r="N1536" t="s">
        <v>34814</v>
      </c>
      <c r="O1536" t="s">
        <v>34815</v>
      </c>
      <c r="P1536" t="s">
        <v>34816</v>
      </c>
      <c r="Q1536" t="s">
        <v>34817</v>
      </c>
      <c r="R1536" t="s">
        <v>34818</v>
      </c>
      <c r="S1536" t="s">
        <v>34819</v>
      </c>
      <c r="T1536" t="s">
        <v>34820</v>
      </c>
      <c r="U1536" t="s">
        <v>34821</v>
      </c>
      <c r="V1536" t="s">
        <v>34822</v>
      </c>
      <c r="W1536" t="s">
        <v>34823</v>
      </c>
      <c r="X1536" t="s">
        <v>34824</v>
      </c>
      <c r="Y1536" t="s">
        <v>34825</v>
      </c>
    </row>
    <row r="1537" spans="1:25" x14ac:dyDescent="0.3">
      <c r="A1537">
        <v>76800</v>
      </c>
      <c r="B1537" t="s">
        <v>34826</v>
      </c>
      <c r="C1537" t="s">
        <v>34827</v>
      </c>
      <c r="D1537" t="s">
        <v>34828</v>
      </c>
      <c r="E1537" t="s">
        <v>34829</v>
      </c>
      <c r="F1537" t="s">
        <v>34830</v>
      </c>
      <c r="G1537" t="s">
        <v>34831</v>
      </c>
      <c r="H1537" t="s">
        <v>34832</v>
      </c>
      <c r="I1537" t="s">
        <v>34833</v>
      </c>
      <c r="J1537" t="s">
        <v>34834</v>
      </c>
      <c r="K1537" t="s">
        <v>34835</v>
      </c>
      <c r="L1537" t="s">
        <v>34836</v>
      </c>
      <c r="M1537" t="s">
        <v>34837</v>
      </c>
      <c r="N1537" t="s">
        <v>34838</v>
      </c>
      <c r="O1537" t="s">
        <v>34839</v>
      </c>
      <c r="P1537" t="s">
        <v>34840</v>
      </c>
      <c r="Q1537" t="s">
        <v>34841</v>
      </c>
      <c r="R1537" t="s">
        <v>34842</v>
      </c>
      <c r="S1537" t="s">
        <v>34843</v>
      </c>
      <c r="T1537" t="s">
        <v>34844</v>
      </c>
      <c r="U1537" t="s">
        <v>34845</v>
      </c>
      <c r="V1537" t="s">
        <v>34846</v>
      </c>
      <c r="W1537" t="s">
        <v>34847</v>
      </c>
      <c r="X1537" t="s">
        <v>34848</v>
      </c>
      <c r="Y1537" t="s">
        <v>34849</v>
      </c>
    </row>
    <row r="1538" spans="1:25" x14ac:dyDescent="0.3">
      <c r="A1538">
        <v>76850</v>
      </c>
      <c r="B1538" t="s">
        <v>34850</v>
      </c>
      <c r="C1538" t="s">
        <v>34851</v>
      </c>
      <c r="D1538" t="s">
        <v>34852</v>
      </c>
      <c r="E1538" t="s">
        <v>34853</v>
      </c>
      <c r="F1538" t="s">
        <v>34854</v>
      </c>
      <c r="G1538" t="s">
        <v>34855</v>
      </c>
      <c r="H1538" t="s">
        <v>34856</v>
      </c>
      <c r="I1538" t="s">
        <v>34857</v>
      </c>
      <c r="J1538" t="s">
        <v>34858</v>
      </c>
      <c r="K1538" t="s">
        <v>34859</v>
      </c>
      <c r="L1538" t="s">
        <v>34860</v>
      </c>
      <c r="M1538" t="s">
        <v>34861</v>
      </c>
      <c r="N1538" t="s">
        <v>34862</v>
      </c>
      <c r="O1538" t="s">
        <v>34863</v>
      </c>
      <c r="P1538" t="s">
        <v>34864</v>
      </c>
      <c r="Q1538" t="s">
        <v>34865</v>
      </c>
      <c r="R1538" t="s">
        <v>34866</v>
      </c>
      <c r="S1538" t="s">
        <v>34867</v>
      </c>
      <c r="T1538" t="s">
        <v>34868</v>
      </c>
      <c r="U1538" t="s">
        <v>34869</v>
      </c>
      <c r="V1538" t="s">
        <v>34870</v>
      </c>
      <c r="W1538" t="s">
        <v>34871</v>
      </c>
      <c r="X1538" t="s">
        <v>34872</v>
      </c>
      <c r="Y1538" t="s">
        <v>34873</v>
      </c>
    </row>
    <row r="1539" spans="1:25" x14ac:dyDescent="0.3">
      <c r="A1539">
        <v>76900</v>
      </c>
      <c r="B1539" t="s">
        <v>34874</v>
      </c>
      <c r="C1539" t="s">
        <v>34875</v>
      </c>
      <c r="D1539" t="s">
        <v>34876</v>
      </c>
      <c r="E1539" t="s">
        <v>34877</v>
      </c>
      <c r="F1539" t="s">
        <v>34878</v>
      </c>
      <c r="G1539" t="s">
        <v>34879</v>
      </c>
      <c r="H1539" t="s">
        <v>34880</v>
      </c>
      <c r="I1539" t="s">
        <v>34881</v>
      </c>
      <c r="J1539" t="s">
        <v>34882</v>
      </c>
      <c r="K1539" t="s">
        <v>34883</v>
      </c>
      <c r="L1539" t="s">
        <v>34884</v>
      </c>
      <c r="M1539" t="s">
        <v>34885</v>
      </c>
      <c r="N1539" t="s">
        <v>34886</v>
      </c>
      <c r="O1539" t="s">
        <v>34887</v>
      </c>
      <c r="P1539" t="s">
        <v>34888</v>
      </c>
      <c r="Q1539" t="s">
        <v>34889</v>
      </c>
      <c r="R1539" t="s">
        <v>34890</v>
      </c>
      <c r="S1539" t="s">
        <v>34891</v>
      </c>
      <c r="T1539" t="s">
        <v>34892</v>
      </c>
      <c r="U1539" t="s">
        <v>34893</v>
      </c>
      <c r="V1539" t="s">
        <v>34894</v>
      </c>
      <c r="W1539" t="s">
        <v>34895</v>
      </c>
      <c r="X1539" t="s">
        <v>34896</v>
      </c>
      <c r="Y1539" t="s">
        <v>34897</v>
      </c>
    </row>
    <row r="1540" spans="1:25" x14ac:dyDescent="0.3">
      <c r="A1540">
        <v>76950</v>
      </c>
      <c r="B1540" t="s">
        <v>34898</v>
      </c>
      <c r="C1540" t="s">
        <v>34899</v>
      </c>
      <c r="D1540" t="s">
        <v>34900</v>
      </c>
      <c r="E1540" t="s">
        <v>34901</v>
      </c>
      <c r="F1540" t="s">
        <v>34902</v>
      </c>
      <c r="G1540" t="s">
        <v>34903</v>
      </c>
      <c r="H1540" t="s">
        <v>34904</v>
      </c>
      <c r="I1540" t="s">
        <v>34905</v>
      </c>
      <c r="J1540" t="s">
        <v>34906</v>
      </c>
      <c r="K1540" t="s">
        <v>34907</v>
      </c>
      <c r="L1540" t="s">
        <v>34908</v>
      </c>
      <c r="M1540" t="s">
        <v>34909</v>
      </c>
      <c r="N1540" t="s">
        <v>34910</v>
      </c>
      <c r="O1540" t="s">
        <v>34911</v>
      </c>
      <c r="P1540" t="s">
        <v>34912</v>
      </c>
      <c r="Q1540" t="s">
        <v>34913</v>
      </c>
      <c r="R1540" t="s">
        <v>34914</v>
      </c>
      <c r="S1540" t="s">
        <v>34915</v>
      </c>
      <c r="T1540" t="s">
        <v>34916</v>
      </c>
      <c r="U1540" t="s">
        <v>34917</v>
      </c>
      <c r="V1540" t="s">
        <v>34918</v>
      </c>
      <c r="W1540" t="s">
        <v>34919</v>
      </c>
      <c r="X1540" t="s">
        <v>34920</v>
      </c>
      <c r="Y1540" t="s">
        <v>34921</v>
      </c>
    </row>
    <row r="1541" spans="1:25" x14ac:dyDescent="0.3">
      <c r="A1541">
        <v>77000</v>
      </c>
      <c r="B1541" t="s">
        <v>34922</v>
      </c>
      <c r="C1541" t="s">
        <v>34923</v>
      </c>
      <c r="D1541" t="s">
        <v>34924</v>
      </c>
      <c r="E1541" t="s">
        <v>34925</v>
      </c>
      <c r="F1541" t="s">
        <v>34926</v>
      </c>
      <c r="G1541" t="s">
        <v>34927</v>
      </c>
      <c r="H1541" t="s">
        <v>34928</v>
      </c>
      <c r="I1541" t="s">
        <v>34929</v>
      </c>
      <c r="J1541" t="s">
        <v>34930</v>
      </c>
      <c r="K1541" t="s">
        <v>34931</v>
      </c>
      <c r="L1541" t="s">
        <v>34932</v>
      </c>
      <c r="M1541" t="s">
        <v>34933</v>
      </c>
      <c r="N1541" t="s">
        <v>34934</v>
      </c>
      <c r="O1541" t="s">
        <v>34935</v>
      </c>
      <c r="P1541" t="s">
        <v>34936</v>
      </c>
      <c r="Q1541" t="s">
        <v>34937</v>
      </c>
      <c r="R1541" t="s">
        <v>34938</v>
      </c>
      <c r="S1541" t="s">
        <v>34939</v>
      </c>
      <c r="T1541" t="s">
        <v>34940</v>
      </c>
      <c r="U1541" t="s">
        <v>34941</v>
      </c>
      <c r="V1541" t="s">
        <v>34942</v>
      </c>
      <c r="W1541" t="s">
        <v>34943</v>
      </c>
      <c r="X1541" t="s">
        <v>34944</v>
      </c>
      <c r="Y1541" t="s">
        <v>34945</v>
      </c>
    </row>
    <row r="1542" spans="1:25" x14ac:dyDescent="0.3">
      <c r="A1542">
        <v>77050</v>
      </c>
      <c r="B1542" t="s">
        <v>34946</v>
      </c>
      <c r="C1542" t="s">
        <v>34947</v>
      </c>
      <c r="D1542" t="s">
        <v>34948</v>
      </c>
      <c r="E1542" t="s">
        <v>34949</v>
      </c>
      <c r="F1542" t="s">
        <v>34950</v>
      </c>
      <c r="G1542" t="s">
        <v>34951</v>
      </c>
      <c r="H1542" t="s">
        <v>34952</v>
      </c>
      <c r="I1542" t="s">
        <v>34953</v>
      </c>
      <c r="J1542" t="s">
        <v>34954</v>
      </c>
      <c r="K1542" t="s">
        <v>34955</v>
      </c>
      <c r="L1542" t="s">
        <v>34956</v>
      </c>
      <c r="M1542" t="s">
        <v>34957</v>
      </c>
      <c r="N1542" t="s">
        <v>34958</v>
      </c>
      <c r="O1542" t="s">
        <v>34959</v>
      </c>
      <c r="P1542" t="s">
        <v>34960</v>
      </c>
      <c r="Q1542" t="s">
        <v>34961</v>
      </c>
      <c r="R1542" t="s">
        <v>34962</v>
      </c>
      <c r="S1542" t="s">
        <v>34963</v>
      </c>
      <c r="T1542" t="s">
        <v>34964</v>
      </c>
      <c r="U1542" t="s">
        <v>34965</v>
      </c>
      <c r="V1542" t="s">
        <v>34966</v>
      </c>
      <c r="W1542" t="s">
        <v>34967</v>
      </c>
      <c r="X1542" t="s">
        <v>34968</v>
      </c>
      <c r="Y1542" t="s">
        <v>34969</v>
      </c>
    </row>
    <row r="1543" spans="1:25" x14ac:dyDescent="0.3">
      <c r="A1543">
        <v>77100</v>
      </c>
      <c r="B1543" t="s">
        <v>34970</v>
      </c>
      <c r="C1543" t="s">
        <v>34971</v>
      </c>
      <c r="D1543" t="s">
        <v>34972</v>
      </c>
      <c r="E1543" t="s">
        <v>34973</v>
      </c>
      <c r="F1543" t="s">
        <v>34974</v>
      </c>
      <c r="G1543" t="s">
        <v>34975</v>
      </c>
      <c r="H1543" t="s">
        <v>34976</v>
      </c>
      <c r="I1543" t="s">
        <v>34977</v>
      </c>
      <c r="J1543" t="s">
        <v>34978</v>
      </c>
      <c r="K1543" t="s">
        <v>34979</v>
      </c>
      <c r="L1543" t="s">
        <v>34980</v>
      </c>
      <c r="M1543" t="s">
        <v>34981</v>
      </c>
      <c r="N1543" t="s">
        <v>34982</v>
      </c>
      <c r="O1543" t="s">
        <v>34983</v>
      </c>
      <c r="P1543" t="s">
        <v>34984</v>
      </c>
      <c r="Q1543" t="s">
        <v>34985</v>
      </c>
      <c r="R1543" t="s">
        <v>34986</v>
      </c>
      <c r="S1543" t="s">
        <v>34987</v>
      </c>
      <c r="T1543" t="s">
        <v>34988</v>
      </c>
      <c r="U1543" t="s">
        <v>34989</v>
      </c>
      <c r="V1543" t="s">
        <v>34990</v>
      </c>
      <c r="W1543" t="s">
        <v>34991</v>
      </c>
      <c r="X1543" t="s">
        <v>34992</v>
      </c>
      <c r="Y1543" t="s">
        <v>34993</v>
      </c>
    </row>
    <row r="1544" spans="1:25" x14ac:dyDescent="0.3">
      <c r="A1544">
        <v>77150</v>
      </c>
      <c r="B1544" t="s">
        <v>34994</v>
      </c>
      <c r="C1544" t="s">
        <v>34995</v>
      </c>
      <c r="D1544" t="s">
        <v>34996</v>
      </c>
      <c r="E1544" t="s">
        <v>34997</v>
      </c>
      <c r="F1544" t="s">
        <v>34998</v>
      </c>
      <c r="G1544" t="s">
        <v>34999</v>
      </c>
      <c r="H1544" t="s">
        <v>35000</v>
      </c>
      <c r="I1544" t="s">
        <v>35001</v>
      </c>
      <c r="J1544" t="s">
        <v>35002</v>
      </c>
      <c r="K1544" t="s">
        <v>35003</v>
      </c>
      <c r="L1544" t="s">
        <v>35004</v>
      </c>
      <c r="M1544" t="s">
        <v>35005</v>
      </c>
      <c r="N1544" t="s">
        <v>35006</v>
      </c>
      <c r="O1544" t="s">
        <v>35007</v>
      </c>
      <c r="P1544" t="s">
        <v>35008</v>
      </c>
      <c r="Q1544" t="s">
        <v>35009</v>
      </c>
      <c r="R1544" t="s">
        <v>35010</v>
      </c>
      <c r="S1544" t="s">
        <v>35011</v>
      </c>
      <c r="T1544" t="s">
        <v>35012</v>
      </c>
      <c r="U1544" t="s">
        <v>35013</v>
      </c>
      <c r="V1544" t="s">
        <v>35014</v>
      </c>
      <c r="W1544" t="s">
        <v>35015</v>
      </c>
      <c r="X1544" t="s">
        <v>35016</v>
      </c>
      <c r="Y1544" t="s">
        <v>35017</v>
      </c>
    </row>
    <row r="1545" spans="1:25" x14ac:dyDescent="0.3">
      <c r="A1545">
        <v>77200</v>
      </c>
      <c r="B1545" t="s">
        <v>35018</v>
      </c>
      <c r="C1545" t="s">
        <v>35019</v>
      </c>
      <c r="D1545" t="s">
        <v>35020</v>
      </c>
      <c r="E1545" t="s">
        <v>35021</v>
      </c>
      <c r="F1545" t="s">
        <v>35022</v>
      </c>
      <c r="G1545" t="s">
        <v>35023</v>
      </c>
      <c r="H1545" t="s">
        <v>35024</v>
      </c>
      <c r="I1545" t="s">
        <v>35025</v>
      </c>
      <c r="J1545" t="s">
        <v>35026</v>
      </c>
      <c r="K1545" t="s">
        <v>35027</v>
      </c>
      <c r="L1545" t="s">
        <v>35028</v>
      </c>
      <c r="M1545" t="s">
        <v>35029</v>
      </c>
      <c r="N1545" t="s">
        <v>35030</v>
      </c>
      <c r="O1545" t="s">
        <v>35031</v>
      </c>
      <c r="P1545" t="s">
        <v>35032</v>
      </c>
      <c r="Q1545" t="s">
        <v>35033</v>
      </c>
      <c r="R1545" t="s">
        <v>35034</v>
      </c>
      <c r="S1545" t="s">
        <v>35035</v>
      </c>
      <c r="T1545" t="s">
        <v>35036</v>
      </c>
      <c r="U1545" t="s">
        <v>35037</v>
      </c>
      <c r="V1545" t="s">
        <v>35038</v>
      </c>
      <c r="W1545" t="s">
        <v>35039</v>
      </c>
      <c r="X1545" t="s">
        <v>35040</v>
      </c>
      <c r="Y1545" t="s">
        <v>35041</v>
      </c>
    </row>
    <row r="1546" spans="1:25" x14ac:dyDescent="0.3">
      <c r="A1546">
        <v>77250</v>
      </c>
      <c r="B1546" t="s">
        <v>35042</v>
      </c>
      <c r="C1546" t="s">
        <v>35043</v>
      </c>
      <c r="D1546" t="s">
        <v>35044</v>
      </c>
      <c r="E1546" t="s">
        <v>35045</v>
      </c>
      <c r="F1546" t="s">
        <v>35046</v>
      </c>
      <c r="G1546" t="s">
        <v>35047</v>
      </c>
      <c r="H1546" t="s">
        <v>35048</v>
      </c>
      <c r="I1546" t="s">
        <v>35049</v>
      </c>
      <c r="J1546" t="s">
        <v>35050</v>
      </c>
      <c r="K1546" t="s">
        <v>35051</v>
      </c>
      <c r="L1546" t="s">
        <v>35052</v>
      </c>
      <c r="M1546" t="s">
        <v>35053</v>
      </c>
      <c r="N1546" t="s">
        <v>35054</v>
      </c>
      <c r="O1546" t="s">
        <v>35055</v>
      </c>
      <c r="P1546" t="s">
        <v>35056</v>
      </c>
      <c r="Q1546" t="s">
        <v>35057</v>
      </c>
      <c r="R1546" t="s">
        <v>35058</v>
      </c>
      <c r="S1546" t="s">
        <v>35059</v>
      </c>
      <c r="T1546" t="s">
        <v>35060</v>
      </c>
      <c r="U1546" t="s">
        <v>35061</v>
      </c>
      <c r="V1546" t="s">
        <v>35062</v>
      </c>
      <c r="W1546" t="s">
        <v>35063</v>
      </c>
      <c r="X1546" t="s">
        <v>35064</v>
      </c>
      <c r="Y1546" t="s">
        <v>35065</v>
      </c>
    </row>
    <row r="1547" spans="1:25" x14ac:dyDescent="0.3">
      <c r="A1547">
        <v>77300</v>
      </c>
      <c r="B1547" t="s">
        <v>35066</v>
      </c>
      <c r="C1547" t="s">
        <v>35067</v>
      </c>
      <c r="D1547" t="s">
        <v>35068</v>
      </c>
      <c r="E1547" t="s">
        <v>35069</v>
      </c>
      <c r="F1547" t="s">
        <v>35070</v>
      </c>
      <c r="G1547" t="s">
        <v>35071</v>
      </c>
      <c r="H1547" t="s">
        <v>35072</v>
      </c>
      <c r="I1547" t="s">
        <v>35073</v>
      </c>
      <c r="J1547" t="s">
        <v>35074</v>
      </c>
      <c r="K1547" t="s">
        <v>35075</v>
      </c>
      <c r="L1547" t="s">
        <v>35076</v>
      </c>
      <c r="M1547" t="s">
        <v>35077</v>
      </c>
      <c r="N1547" t="s">
        <v>35078</v>
      </c>
      <c r="O1547" t="s">
        <v>35079</v>
      </c>
      <c r="P1547" t="s">
        <v>35080</v>
      </c>
      <c r="Q1547" t="s">
        <v>35081</v>
      </c>
      <c r="R1547" t="s">
        <v>35082</v>
      </c>
      <c r="S1547" t="s">
        <v>35083</v>
      </c>
      <c r="T1547" t="s">
        <v>35084</v>
      </c>
      <c r="U1547" t="s">
        <v>35085</v>
      </c>
      <c r="V1547" t="s">
        <v>35086</v>
      </c>
      <c r="W1547" t="s">
        <v>35087</v>
      </c>
      <c r="X1547" t="s">
        <v>35088</v>
      </c>
      <c r="Y1547" t="s">
        <v>35089</v>
      </c>
    </row>
    <row r="1548" spans="1:25" x14ac:dyDescent="0.3">
      <c r="A1548">
        <v>77350</v>
      </c>
      <c r="B1548" t="s">
        <v>35090</v>
      </c>
      <c r="C1548" t="s">
        <v>35091</v>
      </c>
      <c r="D1548" t="s">
        <v>35092</v>
      </c>
      <c r="E1548" t="s">
        <v>35093</v>
      </c>
      <c r="F1548" t="s">
        <v>35094</v>
      </c>
      <c r="G1548" t="s">
        <v>35095</v>
      </c>
      <c r="H1548" t="s">
        <v>35096</v>
      </c>
      <c r="I1548" t="s">
        <v>35097</v>
      </c>
      <c r="J1548" t="s">
        <v>35098</v>
      </c>
      <c r="K1548" t="s">
        <v>35099</v>
      </c>
      <c r="L1548" t="s">
        <v>35100</v>
      </c>
      <c r="M1548" t="s">
        <v>35101</v>
      </c>
      <c r="N1548" t="s">
        <v>35102</v>
      </c>
      <c r="O1548" t="s">
        <v>35103</v>
      </c>
      <c r="P1548" t="s">
        <v>35104</v>
      </c>
      <c r="Q1548" t="s">
        <v>35105</v>
      </c>
      <c r="R1548" t="s">
        <v>35106</v>
      </c>
      <c r="S1548" t="s">
        <v>35107</v>
      </c>
      <c r="T1548" t="s">
        <v>35108</v>
      </c>
      <c r="U1548" t="s">
        <v>35109</v>
      </c>
      <c r="V1548" t="s">
        <v>35110</v>
      </c>
      <c r="W1548" t="s">
        <v>35111</v>
      </c>
      <c r="X1548" t="s">
        <v>35112</v>
      </c>
      <c r="Y1548" t="s">
        <v>35113</v>
      </c>
    </row>
    <row r="1549" spans="1:25" x14ac:dyDescent="0.3">
      <c r="A1549">
        <v>77400</v>
      </c>
      <c r="B1549" t="s">
        <v>35114</v>
      </c>
      <c r="C1549" t="s">
        <v>35115</v>
      </c>
      <c r="D1549" t="s">
        <v>35116</v>
      </c>
      <c r="E1549" t="s">
        <v>35117</v>
      </c>
      <c r="F1549" t="s">
        <v>35118</v>
      </c>
      <c r="G1549" t="s">
        <v>35119</v>
      </c>
      <c r="H1549" t="s">
        <v>35120</v>
      </c>
      <c r="I1549" t="s">
        <v>35121</v>
      </c>
      <c r="J1549" t="s">
        <v>35122</v>
      </c>
      <c r="K1549" t="s">
        <v>35123</v>
      </c>
      <c r="L1549" t="s">
        <v>35124</v>
      </c>
      <c r="M1549" t="s">
        <v>35125</v>
      </c>
      <c r="N1549" t="s">
        <v>35126</v>
      </c>
      <c r="O1549" t="s">
        <v>35127</v>
      </c>
      <c r="P1549" t="s">
        <v>35128</v>
      </c>
      <c r="Q1549" t="s">
        <v>35129</v>
      </c>
      <c r="R1549" t="s">
        <v>35130</v>
      </c>
      <c r="S1549" t="s">
        <v>35131</v>
      </c>
      <c r="T1549" t="s">
        <v>35132</v>
      </c>
      <c r="U1549" t="s">
        <v>35133</v>
      </c>
      <c r="V1549" t="s">
        <v>35134</v>
      </c>
      <c r="W1549" t="s">
        <v>35135</v>
      </c>
      <c r="X1549" t="s">
        <v>35136</v>
      </c>
      <c r="Y1549" t="s">
        <v>35137</v>
      </c>
    </row>
    <row r="1550" spans="1:25" x14ac:dyDescent="0.3">
      <c r="A1550">
        <v>77450</v>
      </c>
      <c r="B1550" t="s">
        <v>35138</v>
      </c>
      <c r="C1550" t="s">
        <v>35139</v>
      </c>
      <c r="D1550" t="s">
        <v>35140</v>
      </c>
      <c r="E1550" t="s">
        <v>35141</v>
      </c>
      <c r="F1550" t="s">
        <v>35142</v>
      </c>
      <c r="G1550" t="s">
        <v>35143</v>
      </c>
      <c r="H1550" t="s">
        <v>35144</v>
      </c>
      <c r="I1550" t="s">
        <v>35145</v>
      </c>
      <c r="J1550" t="s">
        <v>35146</v>
      </c>
      <c r="K1550" t="s">
        <v>35147</v>
      </c>
      <c r="L1550" t="s">
        <v>35148</v>
      </c>
      <c r="M1550" t="s">
        <v>35149</v>
      </c>
      <c r="N1550" t="s">
        <v>35150</v>
      </c>
      <c r="O1550" t="s">
        <v>35151</v>
      </c>
      <c r="P1550" t="s">
        <v>35152</v>
      </c>
      <c r="Q1550" t="s">
        <v>35153</v>
      </c>
      <c r="R1550" t="s">
        <v>35154</v>
      </c>
      <c r="S1550" t="s">
        <v>35155</v>
      </c>
      <c r="T1550" t="s">
        <v>35156</v>
      </c>
      <c r="U1550" t="s">
        <v>35157</v>
      </c>
      <c r="V1550" t="s">
        <v>35158</v>
      </c>
      <c r="W1550" t="s">
        <v>35159</v>
      </c>
      <c r="X1550" t="s">
        <v>35160</v>
      </c>
      <c r="Y1550" t="s">
        <v>35161</v>
      </c>
    </row>
    <row r="1551" spans="1:25" x14ac:dyDescent="0.3">
      <c r="A1551">
        <v>77500</v>
      </c>
      <c r="B1551" t="s">
        <v>35162</v>
      </c>
      <c r="C1551" t="s">
        <v>35163</v>
      </c>
      <c r="D1551" t="s">
        <v>35164</v>
      </c>
      <c r="E1551" t="s">
        <v>35165</v>
      </c>
      <c r="F1551" t="s">
        <v>35166</v>
      </c>
      <c r="G1551" t="s">
        <v>35167</v>
      </c>
      <c r="H1551" t="s">
        <v>35168</v>
      </c>
      <c r="I1551" t="s">
        <v>35169</v>
      </c>
      <c r="J1551" t="s">
        <v>35170</v>
      </c>
      <c r="K1551" t="s">
        <v>35171</v>
      </c>
      <c r="L1551" t="s">
        <v>35172</v>
      </c>
      <c r="M1551" t="s">
        <v>35173</v>
      </c>
      <c r="N1551" t="s">
        <v>35174</v>
      </c>
      <c r="O1551" t="s">
        <v>35175</v>
      </c>
      <c r="P1551" t="s">
        <v>35176</v>
      </c>
      <c r="Q1551" t="s">
        <v>35177</v>
      </c>
      <c r="R1551" t="s">
        <v>35178</v>
      </c>
      <c r="S1551" t="s">
        <v>35179</v>
      </c>
      <c r="T1551" t="s">
        <v>35180</v>
      </c>
      <c r="U1551" t="s">
        <v>35181</v>
      </c>
      <c r="V1551" t="s">
        <v>35182</v>
      </c>
      <c r="W1551" t="s">
        <v>35183</v>
      </c>
      <c r="X1551" t="s">
        <v>35184</v>
      </c>
      <c r="Y1551" t="s">
        <v>35185</v>
      </c>
    </row>
    <row r="1552" spans="1:25" x14ac:dyDescent="0.3">
      <c r="A1552">
        <v>77550</v>
      </c>
      <c r="B1552" t="s">
        <v>35186</v>
      </c>
      <c r="C1552" t="s">
        <v>35187</v>
      </c>
      <c r="D1552" t="s">
        <v>35188</v>
      </c>
      <c r="E1552" t="s">
        <v>35189</v>
      </c>
      <c r="F1552" t="s">
        <v>35190</v>
      </c>
      <c r="G1552" t="s">
        <v>35191</v>
      </c>
      <c r="H1552" t="s">
        <v>35192</v>
      </c>
      <c r="I1552" t="s">
        <v>35193</v>
      </c>
      <c r="J1552" t="s">
        <v>35194</v>
      </c>
      <c r="K1552" t="s">
        <v>35195</v>
      </c>
      <c r="L1552" t="s">
        <v>35196</v>
      </c>
      <c r="M1552" t="s">
        <v>35197</v>
      </c>
      <c r="N1552" t="s">
        <v>35198</v>
      </c>
      <c r="O1552" t="s">
        <v>35199</v>
      </c>
      <c r="P1552" t="s">
        <v>35200</v>
      </c>
      <c r="Q1552" t="s">
        <v>35201</v>
      </c>
      <c r="R1552" t="s">
        <v>35202</v>
      </c>
      <c r="S1552" t="s">
        <v>35203</v>
      </c>
      <c r="T1552" t="s">
        <v>35204</v>
      </c>
      <c r="U1552" t="s">
        <v>35205</v>
      </c>
      <c r="V1552" t="s">
        <v>35206</v>
      </c>
      <c r="W1552" t="s">
        <v>35207</v>
      </c>
      <c r="X1552" t="s">
        <v>35208</v>
      </c>
      <c r="Y1552" t="s">
        <v>35209</v>
      </c>
    </row>
    <row r="1553" spans="1:25" x14ac:dyDescent="0.3">
      <c r="A1553">
        <v>77600</v>
      </c>
      <c r="B1553" t="s">
        <v>35210</v>
      </c>
      <c r="C1553" t="s">
        <v>35211</v>
      </c>
      <c r="D1553" t="s">
        <v>35212</v>
      </c>
      <c r="E1553" t="s">
        <v>35213</v>
      </c>
      <c r="F1553" t="s">
        <v>35214</v>
      </c>
      <c r="G1553" t="s">
        <v>35215</v>
      </c>
      <c r="H1553" t="s">
        <v>35216</v>
      </c>
      <c r="I1553" t="s">
        <v>35217</v>
      </c>
      <c r="J1553" t="s">
        <v>35218</v>
      </c>
      <c r="K1553" t="s">
        <v>35219</v>
      </c>
      <c r="L1553" t="s">
        <v>35220</v>
      </c>
      <c r="M1553" t="s">
        <v>35221</v>
      </c>
      <c r="N1553" t="s">
        <v>35222</v>
      </c>
      <c r="O1553" t="s">
        <v>35223</v>
      </c>
      <c r="P1553" t="s">
        <v>35224</v>
      </c>
      <c r="Q1553" t="s">
        <v>35225</v>
      </c>
      <c r="R1553" t="s">
        <v>35226</v>
      </c>
      <c r="S1553" t="s">
        <v>35227</v>
      </c>
      <c r="T1553" t="s">
        <v>35228</v>
      </c>
      <c r="U1553" t="s">
        <v>35229</v>
      </c>
      <c r="V1553" t="s">
        <v>35230</v>
      </c>
      <c r="W1553" t="s">
        <v>35231</v>
      </c>
      <c r="X1553" t="s">
        <v>35232</v>
      </c>
      <c r="Y1553" t="s">
        <v>35233</v>
      </c>
    </row>
    <row r="1554" spans="1:25" x14ac:dyDescent="0.3">
      <c r="A1554">
        <v>77650</v>
      </c>
      <c r="B1554" t="s">
        <v>35234</v>
      </c>
      <c r="C1554" t="s">
        <v>35235</v>
      </c>
      <c r="D1554" t="s">
        <v>35236</v>
      </c>
      <c r="E1554" t="s">
        <v>35237</v>
      </c>
      <c r="F1554" t="s">
        <v>35238</v>
      </c>
      <c r="G1554" t="s">
        <v>35239</v>
      </c>
      <c r="H1554" t="s">
        <v>35240</v>
      </c>
      <c r="I1554" t="s">
        <v>35241</v>
      </c>
      <c r="J1554" t="s">
        <v>35242</v>
      </c>
      <c r="K1554" t="s">
        <v>35243</v>
      </c>
      <c r="L1554" t="s">
        <v>35244</v>
      </c>
      <c r="M1554" t="s">
        <v>35245</v>
      </c>
      <c r="N1554" t="s">
        <v>35246</v>
      </c>
      <c r="O1554" t="s">
        <v>35247</v>
      </c>
      <c r="P1554" t="s">
        <v>35248</v>
      </c>
      <c r="Q1554" t="s">
        <v>35249</v>
      </c>
      <c r="R1554" t="s">
        <v>35250</v>
      </c>
      <c r="S1554" t="s">
        <v>35251</v>
      </c>
      <c r="T1554" t="s">
        <v>35252</v>
      </c>
      <c r="U1554" t="s">
        <v>35253</v>
      </c>
      <c r="V1554" t="s">
        <v>35254</v>
      </c>
      <c r="W1554" t="s">
        <v>35255</v>
      </c>
      <c r="X1554" t="s">
        <v>35256</v>
      </c>
      <c r="Y1554" t="s">
        <v>35257</v>
      </c>
    </row>
    <row r="1555" spans="1:25" x14ac:dyDescent="0.3">
      <c r="A1555">
        <v>77700</v>
      </c>
      <c r="B1555" t="s">
        <v>35258</v>
      </c>
      <c r="C1555" t="s">
        <v>35259</v>
      </c>
      <c r="D1555" t="s">
        <v>35260</v>
      </c>
      <c r="E1555" t="s">
        <v>35261</v>
      </c>
      <c r="F1555" t="s">
        <v>35262</v>
      </c>
      <c r="G1555" t="s">
        <v>35263</v>
      </c>
      <c r="H1555" t="s">
        <v>35264</v>
      </c>
      <c r="I1555" t="s">
        <v>35265</v>
      </c>
      <c r="J1555" t="s">
        <v>35266</v>
      </c>
      <c r="K1555" t="s">
        <v>35267</v>
      </c>
      <c r="L1555" t="s">
        <v>35268</v>
      </c>
      <c r="M1555" t="s">
        <v>35269</v>
      </c>
      <c r="N1555" t="s">
        <v>35270</v>
      </c>
      <c r="O1555" t="s">
        <v>35271</v>
      </c>
      <c r="P1555" t="s">
        <v>35272</v>
      </c>
      <c r="Q1555" t="s">
        <v>35273</v>
      </c>
      <c r="R1555" t="s">
        <v>35274</v>
      </c>
      <c r="S1555" t="s">
        <v>35275</v>
      </c>
      <c r="T1555" t="s">
        <v>35276</v>
      </c>
      <c r="U1555" t="s">
        <v>35277</v>
      </c>
      <c r="V1555" t="s">
        <v>35278</v>
      </c>
      <c r="W1555" t="s">
        <v>35279</v>
      </c>
      <c r="X1555" t="s">
        <v>35280</v>
      </c>
      <c r="Y1555" t="s">
        <v>35281</v>
      </c>
    </row>
    <row r="1556" spans="1:25" x14ac:dyDescent="0.3">
      <c r="A1556">
        <v>77750</v>
      </c>
      <c r="B1556" t="s">
        <v>35282</v>
      </c>
      <c r="C1556" t="s">
        <v>35283</v>
      </c>
      <c r="D1556" t="s">
        <v>35284</v>
      </c>
      <c r="E1556" t="s">
        <v>35285</v>
      </c>
      <c r="F1556" t="s">
        <v>35286</v>
      </c>
      <c r="G1556" t="s">
        <v>35287</v>
      </c>
      <c r="H1556" t="s">
        <v>35288</v>
      </c>
      <c r="I1556" t="s">
        <v>35289</v>
      </c>
      <c r="J1556" t="s">
        <v>35290</v>
      </c>
      <c r="K1556" t="s">
        <v>35291</v>
      </c>
      <c r="L1556" t="s">
        <v>35292</v>
      </c>
      <c r="M1556" t="s">
        <v>35293</v>
      </c>
      <c r="N1556" t="s">
        <v>35294</v>
      </c>
      <c r="O1556" t="s">
        <v>35295</v>
      </c>
      <c r="P1556" t="s">
        <v>35296</v>
      </c>
      <c r="Q1556" t="s">
        <v>35297</v>
      </c>
      <c r="R1556" t="s">
        <v>35298</v>
      </c>
      <c r="S1556" t="s">
        <v>35299</v>
      </c>
      <c r="T1556" t="s">
        <v>35300</v>
      </c>
      <c r="U1556" t="s">
        <v>35301</v>
      </c>
      <c r="V1556" t="s">
        <v>35302</v>
      </c>
      <c r="W1556" t="s">
        <v>35303</v>
      </c>
      <c r="X1556" t="s">
        <v>35304</v>
      </c>
      <c r="Y1556" t="s">
        <v>35305</v>
      </c>
    </row>
    <row r="1557" spans="1:25" x14ac:dyDescent="0.3">
      <c r="A1557">
        <v>77800</v>
      </c>
      <c r="B1557" t="s">
        <v>35306</v>
      </c>
      <c r="C1557" t="s">
        <v>35307</v>
      </c>
      <c r="D1557" t="s">
        <v>35308</v>
      </c>
      <c r="E1557" t="s">
        <v>35309</v>
      </c>
      <c r="F1557" t="s">
        <v>35310</v>
      </c>
      <c r="G1557" t="s">
        <v>35311</v>
      </c>
      <c r="H1557" t="s">
        <v>35312</v>
      </c>
      <c r="I1557" t="s">
        <v>35313</v>
      </c>
      <c r="J1557" t="s">
        <v>35314</v>
      </c>
      <c r="K1557" t="s">
        <v>35315</v>
      </c>
      <c r="L1557" t="s">
        <v>35316</v>
      </c>
      <c r="M1557" t="s">
        <v>35317</v>
      </c>
      <c r="N1557" t="s">
        <v>35318</v>
      </c>
      <c r="O1557" t="s">
        <v>35319</v>
      </c>
      <c r="P1557" t="s">
        <v>35320</v>
      </c>
      <c r="Q1557" t="s">
        <v>35321</v>
      </c>
      <c r="R1557" t="s">
        <v>35322</v>
      </c>
      <c r="S1557" t="s">
        <v>35323</v>
      </c>
      <c r="T1557" t="s">
        <v>35324</v>
      </c>
      <c r="U1557" t="s">
        <v>35325</v>
      </c>
      <c r="V1557" t="s">
        <v>35326</v>
      </c>
      <c r="W1557" t="s">
        <v>35327</v>
      </c>
      <c r="X1557" t="s">
        <v>35328</v>
      </c>
      <c r="Y1557" t="s">
        <v>35329</v>
      </c>
    </row>
    <row r="1558" spans="1:25" x14ac:dyDescent="0.3">
      <c r="A1558">
        <v>77850</v>
      </c>
      <c r="B1558" t="s">
        <v>35330</v>
      </c>
      <c r="C1558" t="s">
        <v>35331</v>
      </c>
      <c r="D1558" t="s">
        <v>35332</v>
      </c>
      <c r="E1558" t="s">
        <v>35333</v>
      </c>
      <c r="F1558" t="s">
        <v>35334</v>
      </c>
      <c r="G1558" t="s">
        <v>35335</v>
      </c>
      <c r="H1558" t="s">
        <v>35336</v>
      </c>
      <c r="I1558" t="s">
        <v>35337</v>
      </c>
      <c r="J1558" t="s">
        <v>35338</v>
      </c>
      <c r="K1558" t="s">
        <v>35339</v>
      </c>
      <c r="L1558" t="s">
        <v>35340</v>
      </c>
      <c r="M1558" t="s">
        <v>35341</v>
      </c>
      <c r="N1558" t="s">
        <v>35342</v>
      </c>
      <c r="O1558" t="s">
        <v>35343</v>
      </c>
      <c r="P1558" t="s">
        <v>35344</v>
      </c>
      <c r="Q1558" t="s">
        <v>35345</v>
      </c>
      <c r="R1558" t="s">
        <v>35346</v>
      </c>
      <c r="S1558" t="s">
        <v>35347</v>
      </c>
      <c r="T1558" t="s">
        <v>35348</v>
      </c>
      <c r="U1558" t="s">
        <v>35349</v>
      </c>
      <c r="V1558" t="s">
        <v>35350</v>
      </c>
      <c r="W1558" t="s">
        <v>35351</v>
      </c>
      <c r="X1558" t="s">
        <v>35352</v>
      </c>
      <c r="Y1558" t="s">
        <v>35353</v>
      </c>
    </row>
    <row r="1559" spans="1:25" x14ac:dyDescent="0.3">
      <c r="A1559">
        <v>77900</v>
      </c>
      <c r="B1559" t="s">
        <v>35354</v>
      </c>
      <c r="C1559" t="s">
        <v>35355</v>
      </c>
      <c r="D1559" t="s">
        <v>35356</v>
      </c>
      <c r="E1559" t="s">
        <v>35357</v>
      </c>
      <c r="F1559" t="s">
        <v>35358</v>
      </c>
      <c r="G1559" t="s">
        <v>35359</v>
      </c>
      <c r="H1559" t="s">
        <v>35360</v>
      </c>
      <c r="I1559" t="s">
        <v>35361</v>
      </c>
      <c r="J1559" t="s">
        <v>35362</v>
      </c>
      <c r="K1559" t="s">
        <v>35363</v>
      </c>
      <c r="L1559" t="s">
        <v>35364</v>
      </c>
      <c r="M1559" t="s">
        <v>35365</v>
      </c>
      <c r="N1559" t="s">
        <v>35366</v>
      </c>
      <c r="O1559" t="s">
        <v>35367</v>
      </c>
      <c r="P1559" t="s">
        <v>35368</v>
      </c>
      <c r="Q1559" t="s">
        <v>35369</v>
      </c>
      <c r="R1559" t="s">
        <v>35370</v>
      </c>
      <c r="S1559" t="s">
        <v>35371</v>
      </c>
      <c r="T1559" t="s">
        <v>35372</v>
      </c>
      <c r="U1559" t="s">
        <v>35373</v>
      </c>
      <c r="V1559" t="s">
        <v>35374</v>
      </c>
      <c r="W1559" t="s">
        <v>35375</v>
      </c>
      <c r="X1559" t="s">
        <v>35376</v>
      </c>
      <c r="Y1559" t="s">
        <v>35377</v>
      </c>
    </row>
    <row r="1560" spans="1:25" x14ac:dyDescent="0.3">
      <c r="A1560">
        <v>77950</v>
      </c>
      <c r="B1560" t="s">
        <v>35378</v>
      </c>
      <c r="C1560" t="s">
        <v>35379</v>
      </c>
      <c r="D1560" t="s">
        <v>35380</v>
      </c>
      <c r="E1560" t="s">
        <v>35381</v>
      </c>
      <c r="F1560" t="s">
        <v>35382</v>
      </c>
      <c r="G1560" t="s">
        <v>35383</v>
      </c>
      <c r="H1560" t="s">
        <v>35384</v>
      </c>
      <c r="I1560" t="s">
        <v>35385</v>
      </c>
      <c r="J1560" t="s">
        <v>35386</v>
      </c>
      <c r="K1560" t="s">
        <v>35387</v>
      </c>
      <c r="L1560" t="s">
        <v>35388</v>
      </c>
      <c r="M1560" t="s">
        <v>35389</v>
      </c>
      <c r="N1560" t="s">
        <v>35390</v>
      </c>
      <c r="O1560" t="s">
        <v>35391</v>
      </c>
      <c r="P1560" t="s">
        <v>35392</v>
      </c>
      <c r="Q1560" t="s">
        <v>35393</v>
      </c>
      <c r="R1560" t="s">
        <v>35394</v>
      </c>
      <c r="S1560" t="s">
        <v>35395</v>
      </c>
      <c r="T1560" t="s">
        <v>35396</v>
      </c>
      <c r="U1560" t="s">
        <v>35397</v>
      </c>
      <c r="V1560" t="s">
        <v>35398</v>
      </c>
      <c r="W1560" t="s">
        <v>35399</v>
      </c>
      <c r="X1560" t="s">
        <v>35400</v>
      </c>
      <c r="Y1560" t="s">
        <v>35401</v>
      </c>
    </row>
    <row r="1561" spans="1:25" x14ac:dyDescent="0.3">
      <c r="A1561">
        <v>78000</v>
      </c>
      <c r="B1561" t="s">
        <v>35402</v>
      </c>
      <c r="C1561" t="s">
        <v>35403</v>
      </c>
      <c r="D1561" t="s">
        <v>35404</v>
      </c>
      <c r="E1561" t="s">
        <v>35405</v>
      </c>
      <c r="F1561" t="s">
        <v>35406</v>
      </c>
      <c r="G1561" t="s">
        <v>35407</v>
      </c>
      <c r="H1561" t="s">
        <v>35408</v>
      </c>
      <c r="I1561" t="s">
        <v>35409</v>
      </c>
      <c r="J1561" t="s">
        <v>35410</v>
      </c>
      <c r="K1561" t="s">
        <v>35411</v>
      </c>
      <c r="L1561" t="s">
        <v>35412</v>
      </c>
      <c r="M1561" t="s">
        <v>35413</v>
      </c>
      <c r="N1561" t="s">
        <v>35414</v>
      </c>
      <c r="O1561" t="s">
        <v>35415</v>
      </c>
      <c r="P1561" t="s">
        <v>35416</v>
      </c>
      <c r="Q1561" t="s">
        <v>35417</v>
      </c>
      <c r="R1561" t="s">
        <v>35418</v>
      </c>
      <c r="S1561" t="s">
        <v>35419</v>
      </c>
      <c r="T1561" t="s">
        <v>35420</v>
      </c>
      <c r="U1561" t="s">
        <v>35421</v>
      </c>
      <c r="V1561" t="s">
        <v>35422</v>
      </c>
      <c r="W1561" t="s">
        <v>35423</v>
      </c>
      <c r="X1561" t="s">
        <v>35424</v>
      </c>
      <c r="Y1561" t="s">
        <v>35425</v>
      </c>
    </row>
    <row r="1562" spans="1:25" x14ac:dyDescent="0.3">
      <c r="A1562">
        <v>78050</v>
      </c>
      <c r="B1562" t="s">
        <v>35426</v>
      </c>
      <c r="C1562" t="s">
        <v>35427</v>
      </c>
      <c r="D1562" t="s">
        <v>35428</v>
      </c>
      <c r="E1562" t="s">
        <v>35429</v>
      </c>
      <c r="F1562" t="s">
        <v>35430</v>
      </c>
      <c r="G1562" t="s">
        <v>35431</v>
      </c>
      <c r="H1562" t="s">
        <v>35432</v>
      </c>
      <c r="I1562" t="s">
        <v>35433</v>
      </c>
      <c r="J1562" t="s">
        <v>35434</v>
      </c>
      <c r="K1562" t="s">
        <v>35435</v>
      </c>
      <c r="L1562" t="s">
        <v>35436</v>
      </c>
      <c r="M1562" t="s">
        <v>35437</v>
      </c>
      <c r="N1562" t="s">
        <v>35438</v>
      </c>
      <c r="O1562" t="s">
        <v>35439</v>
      </c>
      <c r="P1562" t="s">
        <v>35440</v>
      </c>
      <c r="Q1562" t="s">
        <v>35441</v>
      </c>
      <c r="R1562" t="s">
        <v>35442</v>
      </c>
      <c r="S1562" t="s">
        <v>35443</v>
      </c>
      <c r="T1562" t="s">
        <v>35444</v>
      </c>
      <c r="U1562" t="s">
        <v>35445</v>
      </c>
      <c r="V1562" t="s">
        <v>35446</v>
      </c>
      <c r="W1562" t="s">
        <v>35447</v>
      </c>
      <c r="X1562" t="s">
        <v>35448</v>
      </c>
      <c r="Y1562" t="s">
        <v>35449</v>
      </c>
    </row>
    <row r="1563" spans="1:25" x14ac:dyDescent="0.3">
      <c r="A1563">
        <v>78100</v>
      </c>
      <c r="B1563" t="s">
        <v>35450</v>
      </c>
      <c r="C1563" t="s">
        <v>35451</v>
      </c>
      <c r="D1563" t="s">
        <v>35452</v>
      </c>
      <c r="E1563" t="s">
        <v>35453</v>
      </c>
      <c r="F1563" t="s">
        <v>35454</v>
      </c>
      <c r="G1563" t="s">
        <v>35455</v>
      </c>
      <c r="H1563" t="s">
        <v>35456</v>
      </c>
      <c r="I1563" t="s">
        <v>35457</v>
      </c>
      <c r="J1563" t="s">
        <v>35458</v>
      </c>
      <c r="K1563" t="s">
        <v>35459</v>
      </c>
      <c r="L1563" t="s">
        <v>35460</v>
      </c>
      <c r="M1563" t="s">
        <v>35461</v>
      </c>
      <c r="N1563" t="s">
        <v>35462</v>
      </c>
      <c r="O1563" t="s">
        <v>35463</v>
      </c>
      <c r="P1563" t="s">
        <v>35464</v>
      </c>
      <c r="Q1563" t="s">
        <v>35465</v>
      </c>
      <c r="R1563" t="s">
        <v>35466</v>
      </c>
      <c r="S1563" t="s">
        <v>35467</v>
      </c>
      <c r="T1563" t="s">
        <v>35468</v>
      </c>
      <c r="U1563" t="s">
        <v>35469</v>
      </c>
      <c r="V1563" t="s">
        <v>35470</v>
      </c>
      <c r="W1563" t="s">
        <v>35471</v>
      </c>
      <c r="X1563" t="s">
        <v>35472</v>
      </c>
      <c r="Y1563" t="s">
        <v>35473</v>
      </c>
    </row>
    <row r="1564" spans="1:25" x14ac:dyDescent="0.3">
      <c r="A1564">
        <v>78150</v>
      </c>
      <c r="B1564" t="s">
        <v>35474</v>
      </c>
      <c r="C1564" t="s">
        <v>35475</v>
      </c>
      <c r="D1564" t="s">
        <v>35476</v>
      </c>
      <c r="E1564" t="s">
        <v>35477</v>
      </c>
      <c r="F1564" t="s">
        <v>35478</v>
      </c>
      <c r="G1564" t="s">
        <v>35479</v>
      </c>
      <c r="H1564" t="s">
        <v>35480</v>
      </c>
      <c r="I1564" t="s">
        <v>35481</v>
      </c>
      <c r="J1564" t="s">
        <v>35482</v>
      </c>
      <c r="K1564" t="s">
        <v>35483</v>
      </c>
      <c r="L1564" t="s">
        <v>35484</v>
      </c>
      <c r="M1564" t="s">
        <v>35485</v>
      </c>
      <c r="N1564" t="s">
        <v>35486</v>
      </c>
      <c r="O1564" t="s">
        <v>35487</v>
      </c>
      <c r="P1564" t="s">
        <v>35488</v>
      </c>
      <c r="Q1564" t="s">
        <v>35489</v>
      </c>
      <c r="R1564" t="s">
        <v>35490</v>
      </c>
      <c r="S1564" t="s">
        <v>35491</v>
      </c>
      <c r="T1564" t="s">
        <v>35492</v>
      </c>
      <c r="U1564" t="s">
        <v>35493</v>
      </c>
      <c r="V1564" t="s">
        <v>35494</v>
      </c>
      <c r="W1564" t="s">
        <v>35495</v>
      </c>
      <c r="X1564" t="s">
        <v>35496</v>
      </c>
      <c r="Y1564" t="s">
        <v>35497</v>
      </c>
    </row>
    <row r="1565" spans="1:25" x14ac:dyDescent="0.3">
      <c r="A1565">
        <v>78200</v>
      </c>
      <c r="B1565" t="s">
        <v>35498</v>
      </c>
      <c r="C1565" t="s">
        <v>35499</v>
      </c>
      <c r="D1565" t="s">
        <v>35500</v>
      </c>
      <c r="E1565" t="s">
        <v>35501</v>
      </c>
      <c r="F1565" t="s">
        <v>35502</v>
      </c>
      <c r="G1565" t="s">
        <v>35503</v>
      </c>
      <c r="H1565" t="s">
        <v>35504</v>
      </c>
      <c r="I1565" t="s">
        <v>35505</v>
      </c>
      <c r="J1565" t="s">
        <v>35506</v>
      </c>
      <c r="K1565" t="s">
        <v>35507</v>
      </c>
      <c r="L1565" t="s">
        <v>35508</v>
      </c>
      <c r="M1565" t="s">
        <v>35509</v>
      </c>
      <c r="N1565" t="s">
        <v>35510</v>
      </c>
      <c r="O1565" t="s">
        <v>35511</v>
      </c>
      <c r="P1565" t="s">
        <v>35512</v>
      </c>
      <c r="Q1565" t="s">
        <v>35513</v>
      </c>
      <c r="R1565" t="s">
        <v>35514</v>
      </c>
      <c r="S1565" t="s">
        <v>35515</v>
      </c>
      <c r="T1565" t="s">
        <v>35516</v>
      </c>
      <c r="U1565" t="s">
        <v>35517</v>
      </c>
      <c r="V1565" t="s">
        <v>35518</v>
      </c>
      <c r="W1565" t="s">
        <v>35519</v>
      </c>
      <c r="X1565" t="s">
        <v>35520</v>
      </c>
      <c r="Y1565" t="s">
        <v>35521</v>
      </c>
    </row>
    <row r="1566" spans="1:25" x14ac:dyDescent="0.3">
      <c r="A1566">
        <v>78250</v>
      </c>
      <c r="B1566" t="s">
        <v>35522</v>
      </c>
      <c r="C1566" t="s">
        <v>35523</v>
      </c>
      <c r="D1566" t="s">
        <v>35524</v>
      </c>
      <c r="E1566" t="s">
        <v>35525</v>
      </c>
      <c r="F1566" t="s">
        <v>35526</v>
      </c>
      <c r="G1566" t="s">
        <v>35527</v>
      </c>
      <c r="H1566" t="s">
        <v>35528</v>
      </c>
      <c r="I1566" t="s">
        <v>35529</v>
      </c>
      <c r="J1566" t="s">
        <v>35530</v>
      </c>
      <c r="K1566" t="s">
        <v>35531</v>
      </c>
      <c r="L1566" t="s">
        <v>35532</v>
      </c>
      <c r="M1566" t="s">
        <v>35533</v>
      </c>
      <c r="N1566" t="s">
        <v>35534</v>
      </c>
      <c r="O1566" t="s">
        <v>35535</v>
      </c>
      <c r="P1566" t="s">
        <v>35536</v>
      </c>
      <c r="Q1566" t="s">
        <v>35537</v>
      </c>
      <c r="R1566" t="s">
        <v>35538</v>
      </c>
      <c r="S1566" t="s">
        <v>35539</v>
      </c>
      <c r="T1566" t="s">
        <v>35540</v>
      </c>
      <c r="U1566" t="s">
        <v>35541</v>
      </c>
      <c r="V1566" t="s">
        <v>35542</v>
      </c>
      <c r="W1566" t="s">
        <v>35543</v>
      </c>
      <c r="X1566" t="s">
        <v>35544</v>
      </c>
      <c r="Y1566" t="s">
        <v>35545</v>
      </c>
    </row>
    <row r="1567" spans="1:25" x14ac:dyDescent="0.3">
      <c r="A1567">
        <v>78300</v>
      </c>
      <c r="B1567" t="s">
        <v>35546</v>
      </c>
      <c r="C1567" t="s">
        <v>35547</v>
      </c>
      <c r="D1567" t="s">
        <v>35548</v>
      </c>
      <c r="E1567" t="s">
        <v>35549</v>
      </c>
      <c r="F1567" t="s">
        <v>35550</v>
      </c>
      <c r="G1567" t="s">
        <v>35551</v>
      </c>
      <c r="H1567" t="s">
        <v>35552</v>
      </c>
      <c r="I1567" t="s">
        <v>35553</v>
      </c>
      <c r="J1567" t="s">
        <v>35554</v>
      </c>
      <c r="K1567" t="s">
        <v>35555</v>
      </c>
      <c r="L1567" t="s">
        <v>35556</v>
      </c>
      <c r="M1567" t="s">
        <v>35557</v>
      </c>
      <c r="N1567" t="s">
        <v>35558</v>
      </c>
      <c r="O1567" t="s">
        <v>35559</v>
      </c>
      <c r="P1567" t="s">
        <v>35560</v>
      </c>
      <c r="Q1567" t="s">
        <v>35561</v>
      </c>
      <c r="R1567" t="s">
        <v>35562</v>
      </c>
      <c r="S1567" t="s">
        <v>35563</v>
      </c>
      <c r="T1567" t="s">
        <v>35564</v>
      </c>
      <c r="U1567" t="s">
        <v>35565</v>
      </c>
      <c r="V1567" t="s">
        <v>35566</v>
      </c>
      <c r="W1567" t="s">
        <v>35567</v>
      </c>
      <c r="X1567" t="s">
        <v>35568</v>
      </c>
      <c r="Y1567" t="s">
        <v>35569</v>
      </c>
    </row>
    <row r="1568" spans="1:25" x14ac:dyDescent="0.3">
      <c r="A1568">
        <v>78350</v>
      </c>
      <c r="B1568" t="s">
        <v>35570</v>
      </c>
      <c r="C1568" t="s">
        <v>35571</v>
      </c>
      <c r="D1568" t="s">
        <v>35572</v>
      </c>
      <c r="E1568" t="s">
        <v>35573</v>
      </c>
      <c r="F1568" t="s">
        <v>35574</v>
      </c>
      <c r="G1568" t="s">
        <v>35575</v>
      </c>
      <c r="H1568" t="s">
        <v>35576</v>
      </c>
      <c r="I1568" t="s">
        <v>35577</v>
      </c>
      <c r="J1568" t="s">
        <v>35578</v>
      </c>
      <c r="K1568" t="s">
        <v>35579</v>
      </c>
      <c r="L1568" t="s">
        <v>35580</v>
      </c>
      <c r="M1568" t="s">
        <v>35581</v>
      </c>
      <c r="N1568" t="s">
        <v>35582</v>
      </c>
      <c r="O1568" t="s">
        <v>35583</v>
      </c>
      <c r="P1568" t="s">
        <v>35584</v>
      </c>
      <c r="Q1568" t="s">
        <v>35585</v>
      </c>
      <c r="R1568" t="s">
        <v>35586</v>
      </c>
      <c r="S1568" t="s">
        <v>35587</v>
      </c>
      <c r="T1568" t="s">
        <v>35588</v>
      </c>
      <c r="U1568" t="s">
        <v>35589</v>
      </c>
      <c r="V1568" t="s">
        <v>35590</v>
      </c>
      <c r="W1568" t="s">
        <v>35591</v>
      </c>
      <c r="X1568" t="s">
        <v>35592</v>
      </c>
      <c r="Y1568" t="s">
        <v>35593</v>
      </c>
    </row>
    <row r="1569" spans="1:25" x14ac:dyDescent="0.3">
      <c r="A1569">
        <v>78400</v>
      </c>
      <c r="B1569" t="s">
        <v>35594</v>
      </c>
      <c r="C1569" t="s">
        <v>35595</v>
      </c>
      <c r="D1569" t="s">
        <v>35596</v>
      </c>
      <c r="E1569" t="s">
        <v>35597</v>
      </c>
      <c r="F1569" t="s">
        <v>35598</v>
      </c>
      <c r="G1569" t="s">
        <v>35599</v>
      </c>
      <c r="H1569" t="s">
        <v>35600</v>
      </c>
      <c r="I1569" t="s">
        <v>35601</v>
      </c>
      <c r="J1569" t="s">
        <v>35602</v>
      </c>
      <c r="K1569" t="s">
        <v>35603</v>
      </c>
      <c r="L1569" t="s">
        <v>35604</v>
      </c>
      <c r="M1569" t="s">
        <v>35605</v>
      </c>
      <c r="N1569" t="s">
        <v>35606</v>
      </c>
      <c r="O1569" t="s">
        <v>35607</v>
      </c>
      <c r="P1569" t="s">
        <v>35608</v>
      </c>
      <c r="Q1569" t="s">
        <v>35609</v>
      </c>
      <c r="R1569" t="s">
        <v>35610</v>
      </c>
      <c r="S1569" t="s">
        <v>35611</v>
      </c>
      <c r="T1569" t="s">
        <v>35612</v>
      </c>
      <c r="U1569" t="s">
        <v>35613</v>
      </c>
      <c r="V1569" t="s">
        <v>35614</v>
      </c>
      <c r="W1569" t="s">
        <v>35615</v>
      </c>
      <c r="X1569" t="s">
        <v>35616</v>
      </c>
      <c r="Y1569" t="s">
        <v>35617</v>
      </c>
    </row>
    <row r="1570" spans="1:25" x14ac:dyDescent="0.3">
      <c r="A1570">
        <v>78450</v>
      </c>
      <c r="B1570" t="s">
        <v>35618</v>
      </c>
      <c r="C1570" t="s">
        <v>35619</v>
      </c>
      <c r="D1570" t="s">
        <v>35620</v>
      </c>
      <c r="E1570" t="s">
        <v>35621</v>
      </c>
      <c r="F1570" t="s">
        <v>35622</v>
      </c>
      <c r="G1570" t="s">
        <v>35623</v>
      </c>
      <c r="H1570" t="s">
        <v>35624</v>
      </c>
      <c r="I1570" t="s">
        <v>35625</v>
      </c>
      <c r="J1570" t="s">
        <v>35626</v>
      </c>
      <c r="K1570" t="s">
        <v>35627</v>
      </c>
      <c r="L1570" t="s">
        <v>35628</v>
      </c>
      <c r="M1570" t="s">
        <v>35629</v>
      </c>
      <c r="N1570" t="s">
        <v>35630</v>
      </c>
      <c r="O1570" t="s">
        <v>35631</v>
      </c>
      <c r="P1570" t="s">
        <v>35632</v>
      </c>
      <c r="Q1570" t="s">
        <v>35633</v>
      </c>
      <c r="R1570" t="s">
        <v>35634</v>
      </c>
      <c r="S1570" t="s">
        <v>35635</v>
      </c>
      <c r="T1570" t="s">
        <v>35636</v>
      </c>
      <c r="U1570" t="s">
        <v>35637</v>
      </c>
      <c r="V1570" t="s">
        <v>35638</v>
      </c>
      <c r="W1570" t="s">
        <v>35639</v>
      </c>
      <c r="X1570" t="s">
        <v>35640</v>
      </c>
      <c r="Y1570" t="s">
        <v>35641</v>
      </c>
    </row>
    <row r="1571" spans="1:25" x14ac:dyDescent="0.3">
      <c r="A1571">
        <v>78500</v>
      </c>
      <c r="B1571" t="s">
        <v>35642</v>
      </c>
      <c r="C1571" t="s">
        <v>35643</v>
      </c>
      <c r="D1571" t="s">
        <v>35644</v>
      </c>
      <c r="E1571" t="s">
        <v>35645</v>
      </c>
      <c r="F1571" t="s">
        <v>35646</v>
      </c>
      <c r="G1571" t="s">
        <v>35647</v>
      </c>
      <c r="H1571" t="s">
        <v>35648</v>
      </c>
      <c r="I1571" t="s">
        <v>35649</v>
      </c>
      <c r="J1571" t="s">
        <v>35650</v>
      </c>
      <c r="K1571" t="s">
        <v>35651</v>
      </c>
      <c r="L1571" t="s">
        <v>35652</v>
      </c>
      <c r="M1571" t="s">
        <v>35653</v>
      </c>
      <c r="N1571" t="s">
        <v>35654</v>
      </c>
      <c r="O1571" t="s">
        <v>35655</v>
      </c>
      <c r="P1571" t="s">
        <v>35656</v>
      </c>
      <c r="Q1571" t="s">
        <v>35657</v>
      </c>
      <c r="R1571" t="s">
        <v>35658</v>
      </c>
      <c r="S1571" t="s">
        <v>35659</v>
      </c>
      <c r="T1571" t="s">
        <v>35660</v>
      </c>
      <c r="U1571" t="s">
        <v>35661</v>
      </c>
      <c r="V1571" t="s">
        <v>35662</v>
      </c>
      <c r="W1571" t="s">
        <v>35663</v>
      </c>
      <c r="X1571" t="s">
        <v>35664</v>
      </c>
      <c r="Y1571" t="s">
        <v>35665</v>
      </c>
    </row>
    <row r="1572" spans="1:25" x14ac:dyDescent="0.3">
      <c r="A1572">
        <v>78550</v>
      </c>
      <c r="B1572" t="s">
        <v>35666</v>
      </c>
      <c r="C1572" t="s">
        <v>35667</v>
      </c>
      <c r="D1572" t="s">
        <v>35668</v>
      </c>
      <c r="E1572" t="s">
        <v>35669</v>
      </c>
      <c r="F1572" t="s">
        <v>35670</v>
      </c>
      <c r="G1572" t="s">
        <v>35671</v>
      </c>
      <c r="H1572" t="s">
        <v>35672</v>
      </c>
      <c r="I1572" t="s">
        <v>35673</v>
      </c>
      <c r="J1572" t="s">
        <v>35674</v>
      </c>
      <c r="K1572" t="s">
        <v>35675</v>
      </c>
      <c r="L1572" t="s">
        <v>35676</v>
      </c>
      <c r="M1572" t="s">
        <v>35677</v>
      </c>
      <c r="N1572" t="s">
        <v>35678</v>
      </c>
      <c r="O1572" t="s">
        <v>35679</v>
      </c>
      <c r="P1572" t="s">
        <v>35680</v>
      </c>
      <c r="Q1572" t="s">
        <v>35681</v>
      </c>
      <c r="R1572" t="s">
        <v>35682</v>
      </c>
      <c r="S1572" t="s">
        <v>35683</v>
      </c>
      <c r="T1572" t="s">
        <v>35684</v>
      </c>
      <c r="U1572" t="s">
        <v>35685</v>
      </c>
      <c r="V1572" t="s">
        <v>35686</v>
      </c>
      <c r="W1572" t="s">
        <v>35687</v>
      </c>
      <c r="X1572" t="s">
        <v>35688</v>
      </c>
      <c r="Y1572" t="s">
        <v>35689</v>
      </c>
    </row>
    <row r="1573" spans="1:25" x14ac:dyDescent="0.3">
      <c r="A1573">
        <v>78600</v>
      </c>
      <c r="B1573" t="s">
        <v>35690</v>
      </c>
      <c r="C1573" t="s">
        <v>35691</v>
      </c>
      <c r="D1573" t="s">
        <v>35692</v>
      </c>
      <c r="E1573" t="s">
        <v>35693</v>
      </c>
      <c r="F1573" t="s">
        <v>35694</v>
      </c>
      <c r="G1573" t="s">
        <v>35695</v>
      </c>
      <c r="H1573" t="s">
        <v>35696</v>
      </c>
      <c r="I1573" t="s">
        <v>35697</v>
      </c>
      <c r="J1573" t="s">
        <v>35698</v>
      </c>
      <c r="K1573" t="s">
        <v>35699</v>
      </c>
      <c r="L1573" t="s">
        <v>35700</v>
      </c>
      <c r="M1573" t="s">
        <v>35701</v>
      </c>
      <c r="N1573" t="s">
        <v>35702</v>
      </c>
      <c r="O1573" t="s">
        <v>35703</v>
      </c>
      <c r="P1573" t="s">
        <v>35704</v>
      </c>
      <c r="Q1573" t="s">
        <v>35705</v>
      </c>
      <c r="R1573" t="s">
        <v>35706</v>
      </c>
      <c r="S1573" t="s">
        <v>35707</v>
      </c>
      <c r="T1573" t="s">
        <v>35708</v>
      </c>
      <c r="U1573" t="s">
        <v>35709</v>
      </c>
      <c r="V1573" t="s">
        <v>35710</v>
      </c>
      <c r="W1573" t="s">
        <v>35711</v>
      </c>
      <c r="X1573" t="s">
        <v>35712</v>
      </c>
      <c r="Y1573" t="s">
        <v>35713</v>
      </c>
    </row>
    <row r="1574" spans="1:25" x14ac:dyDescent="0.3">
      <c r="A1574">
        <v>78650</v>
      </c>
      <c r="B1574" t="s">
        <v>35714</v>
      </c>
      <c r="C1574" t="s">
        <v>35715</v>
      </c>
      <c r="D1574" t="s">
        <v>35716</v>
      </c>
      <c r="E1574" t="s">
        <v>35717</v>
      </c>
      <c r="F1574" t="s">
        <v>35718</v>
      </c>
      <c r="G1574" t="s">
        <v>35719</v>
      </c>
      <c r="H1574" t="s">
        <v>35720</v>
      </c>
      <c r="I1574" t="s">
        <v>35721</v>
      </c>
      <c r="J1574" t="s">
        <v>35722</v>
      </c>
      <c r="K1574" t="s">
        <v>35723</v>
      </c>
      <c r="L1574" t="s">
        <v>35724</v>
      </c>
      <c r="M1574" t="s">
        <v>35725</v>
      </c>
      <c r="N1574" t="s">
        <v>35726</v>
      </c>
      <c r="O1574" t="s">
        <v>35727</v>
      </c>
      <c r="P1574" t="s">
        <v>35728</v>
      </c>
      <c r="Q1574" t="s">
        <v>35729</v>
      </c>
      <c r="R1574" t="s">
        <v>35730</v>
      </c>
      <c r="S1574" t="s">
        <v>35731</v>
      </c>
      <c r="T1574" t="s">
        <v>35732</v>
      </c>
      <c r="U1574" t="s">
        <v>35733</v>
      </c>
      <c r="V1574" t="s">
        <v>35734</v>
      </c>
      <c r="W1574" t="s">
        <v>35735</v>
      </c>
      <c r="X1574" t="s">
        <v>35736</v>
      </c>
      <c r="Y1574" t="s">
        <v>35737</v>
      </c>
    </row>
    <row r="1575" spans="1:25" x14ac:dyDescent="0.3">
      <c r="A1575">
        <v>78700</v>
      </c>
      <c r="B1575" t="s">
        <v>35738</v>
      </c>
      <c r="C1575" t="s">
        <v>35739</v>
      </c>
      <c r="D1575" t="s">
        <v>35740</v>
      </c>
      <c r="E1575" t="s">
        <v>35741</v>
      </c>
      <c r="F1575" t="s">
        <v>35742</v>
      </c>
      <c r="G1575" t="s">
        <v>35743</v>
      </c>
      <c r="H1575" t="s">
        <v>35744</v>
      </c>
      <c r="I1575" t="s">
        <v>35745</v>
      </c>
      <c r="J1575" t="s">
        <v>35746</v>
      </c>
      <c r="K1575" t="s">
        <v>35747</v>
      </c>
      <c r="L1575" t="s">
        <v>35748</v>
      </c>
      <c r="M1575" t="s">
        <v>35749</v>
      </c>
      <c r="N1575" t="s">
        <v>35750</v>
      </c>
      <c r="O1575" t="s">
        <v>35751</v>
      </c>
      <c r="P1575" t="s">
        <v>35752</v>
      </c>
      <c r="Q1575" t="s">
        <v>35753</v>
      </c>
      <c r="R1575" t="s">
        <v>35754</v>
      </c>
      <c r="S1575" t="s">
        <v>35755</v>
      </c>
      <c r="T1575" t="s">
        <v>35756</v>
      </c>
      <c r="U1575" t="s">
        <v>35757</v>
      </c>
      <c r="V1575" t="s">
        <v>35758</v>
      </c>
      <c r="W1575" t="s">
        <v>35759</v>
      </c>
      <c r="X1575" t="s">
        <v>35760</v>
      </c>
      <c r="Y1575" t="s">
        <v>35761</v>
      </c>
    </row>
    <row r="1576" spans="1:25" x14ac:dyDescent="0.3">
      <c r="A1576">
        <v>78750</v>
      </c>
      <c r="B1576" t="s">
        <v>35762</v>
      </c>
      <c r="C1576" t="s">
        <v>35763</v>
      </c>
      <c r="D1576" t="s">
        <v>35764</v>
      </c>
      <c r="E1576" t="s">
        <v>35765</v>
      </c>
      <c r="F1576" t="s">
        <v>35766</v>
      </c>
      <c r="G1576" t="s">
        <v>35767</v>
      </c>
      <c r="H1576" t="s">
        <v>35768</v>
      </c>
      <c r="I1576" t="s">
        <v>35769</v>
      </c>
      <c r="J1576" t="s">
        <v>35770</v>
      </c>
      <c r="K1576" t="s">
        <v>35771</v>
      </c>
      <c r="L1576" t="s">
        <v>35772</v>
      </c>
      <c r="M1576" t="s">
        <v>35773</v>
      </c>
      <c r="N1576" t="s">
        <v>35774</v>
      </c>
      <c r="O1576" t="s">
        <v>35775</v>
      </c>
      <c r="P1576" t="s">
        <v>35776</v>
      </c>
      <c r="Q1576" t="s">
        <v>35777</v>
      </c>
      <c r="R1576" t="s">
        <v>35778</v>
      </c>
      <c r="S1576" t="s">
        <v>35779</v>
      </c>
      <c r="T1576" t="s">
        <v>35780</v>
      </c>
      <c r="U1576" t="s">
        <v>35781</v>
      </c>
      <c r="V1576" t="s">
        <v>35782</v>
      </c>
      <c r="W1576" t="s">
        <v>35783</v>
      </c>
      <c r="X1576" t="s">
        <v>35784</v>
      </c>
      <c r="Y1576" t="s">
        <v>35785</v>
      </c>
    </row>
    <row r="1577" spans="1:25" x14ac:dyDescent="0.3">
      <c r="A1577">
        <v>78800</v>
      </c>
      <c r="B1577" t="s">
        <v>35786</v>
      </c>
      <c r="C1577" t="s">
        <v>35787</v>
      </c>
      <c r="D1577" t="s">
        <v>35788</v>
      </c>
      <c r="E1577" t="s">
        <v>35789</v>
      </c>
      <c r="F1577" t="s">
        <v>35790</v>
      </c>
      <c r="G1577" t="s">
        <v>35791</v>
      </c>
      <c r="H1577" t="s">
        <v>35792</v>
      </c>
      <c r="I1577" t="s">
        <v>35793</v>
      </c>
      <c r="J1577" t="s">
        <v>35794</v>
      </c>
      <c r="K1577" t="s">
        <v>35795</v>
      </c>
      <c r="L1577" t="s">
        <v>35796</v>
      </c>
      <c r="M1577" t="s">
        <v>35797</v>
      </c>
      <c r="N1577" t="s">
        <v>35798</v>
      </c>
      <c r="O1577" t="s">
        <v>35799</v>
      </c>
      <c r="P1577" t="s">
        <v>35800</v>
      </c>
      <c r="Q1577" t="s">
        <v>35801</v>
      </c>
      <c r="R1577" t="s">
        <v>35802</v>
      </c>
      <c r="S1577" t="s">
        <v>35803</v>
      </c>
      <c r="T1577" t="s">
        <v>35804</v>
      </c>
      <c r="U1577" t="s">
        <v>35805</v>
      </c>
      <c r="V1577" t="s">
        <v>35806</v>
      </c>
      <c r="W1577" t="s">
        <v>35807</v>
      </c>
      <c r="X1577" t="s">
        <v>35808</v>
      </c>
      <c r="Y1577" t="s">
        <v>35809</v>
      </c>
    </row>
    <row r="1578" spans="1:25" x14ac:dyDescent="0.3">
      <c r="A1578">
        <v>78850</v>
      </c>
      <c r="B1578" t="s">
        <v>35810</v>
      </c>
      <c r="C1578" t="s">
        <v>35811</v>
      </c>
      <c r="D1578" t="s">
        <v>35812</v>
      </c>
      <c r="E1578" t="s">
        <v>35813</v>
      </c>
      <c r="F1578" t="s">
        <v>35814</v>
      </c>
      <c r="G1578" t="s">
        <v>35815</v>
      </c>
      <c r="H1578" t="s">
        <v>35816</v>
      </c>
      <c r="I1578" t="s">
        <v>35817</v>
      </c>
      <c r="J1578" t="s">
        <v>35818</v>
      </c>
      <c r="K1578" t="s">
        <v>35819</v>
      </c>
      <c r="L1578" t="s">
        <v>35820</v>
      </c>
      <c r="M1578" t="s">
        <v>35821</v>
      </c>
      <c r="N1578" t="s">
        <v>35822</v>
      </c>
      <c r="O1578" t="s">
        <v>35823</v>
      </c>
      <c r="P1578" t="s">
        <v>35824</v>
      </c>
      <c r="Q1578" t="s">
        <v>35825</v>
      </c>
      <c r="R1578" t="s">
        <v>35826</v>
      </c>
      <c r="S1578" t="s">
        <v>35827</v>
      </c>
      <c r="T1578" t="s">
        <v>35828</v>
      </c>
      <c r="U1578" t="s">
        <v>35829</v>
      </c>
      <c r="V1578" t="s">
        <v>35830</v>
      </c>
      <c r="W1578" t="s">
        <v>35831</v>
      </c>
      <c r="X1578" t="s">
        <v>35832</v>
      </c>
      <c r="Y1578" t="s">
        <v>35833</v>
      </c>
    </row>
    <row r="1579" spans="1:25" x14ac:dyDescent="0.3">
      <c r="A1579">
        <v>78900</v>
      </c>
      <c r="B1579" t="s">
        <v>35834</v>
      </c>
      <c r="C1579" t="s">
        <v>35835</v>
      </c>
      <c r="D1579" t="s">
        <v>35836</v>
      </c>
      <c r="E1579" t="s">
        <v>35837</v>
      </c>
      <c r="F1579" t="s">
        <v>35838</v>
      </c>
      <c r="G1579" t="s">
        <v>35839</v>
      </c>
      <c r="H1579" t="s">
        <v>35840</v>
      </c>
      <c r="I1579" t="s">
        <v>35841</v>
      </c>
      <c r="J1579" t="s">
        <v>35842</v>
      </c>
      <c r="K1579" t="s">
        <v>35843</v>
      </c>
      <c r="L1579" t="s">
        <v>35844</v>
      </c>
      <c r="M1579" t="s">
        <v>35845</v>
      </c>
      <c r="N1579" t="s">
        <v>35846</v>
      </c>
      <c r="O1579" t="s">
        <v>35847</v>
      </c>
      <c r="P1579" t="s">
        <v>35848</v>
      </c>
      <c r="Q1579" t="s">
        <v>35849</v>
      </c>
      <c r="R1579" t="s">
        <v>35850</v>
      </c>
      <c r="S1579" t="s">
        <v>35851</v>
      </c>
      <c r="T1579" t="s">
        <v>35852</v>
      </c>
      <c r="U1579" t="s">
        <v>35853</v>
      </c>
      <c r="V1579" t="s">
        <v>35854</v>
      </c>
      <c r="W1579" t="s">
        <v>35855</v>
      </c>
      <c r="X1579" t="s">
        <v>35856</v>
      </c>
      <c r="Y1579" t="s">
        <v>35857</v>
      </c>
    </row>
    <row r="1580" spans="1:25" x14ac:dyDescent="0.3">
      <c r="A1580">
        <v>78950</v>
      </c>
      <c r="B1580" t="s">
        <v>35858</v>
      </c>
      <c r="C1580" t="s">
        <v>35859</v>
      </c>
      <c r="D1580" t="s">
        <v>35860</v>
      </c>
      <c r="E1580" t="s">
        <v>35861</v>
      </c>
      <c r="F1580" t="s">
        <v>35862</v>
      </c>
      <c r="G1580" t="s">
        <v>35863</v>
      </c>
      <c r="H1580" t="s">
        <v>35864</v>
      </c>
      <c r="I1580" t="s">
        <v>35865</v>
      </c>
      <c r="J1580" t="s">
        <v>35866</v>
      </c>
      <c r="K1580" t="s">
        <v>35867</v>
      </c>
      <c r="L1580" t="s">
        <v>35868</v>
      </c>
      <c r="M1580" t="s">
        <v>35869</v>
      </c>
      <c r="N1580" t="s">
        <v>35870</v>
      </c>
      <c r="O1580" t="s">
        <v>35871</v>
      </c>
      <c r="P1580" t="s">
        <v>35872</v>
      </c>
      <c r="Q1580" t="s">
        <v>35873</v>
      </c>
      <c r="R1580" t="s">
        <v>35874</v>
      </c>
      <c r="S1580" t="s">
        <v>35875</v>
      </c>
      <c r="T1580" t="s">
        <v>35876</v>
      </c>
      <c r="U1580" t="s">
        <v>35877</v>
      </c>
      <c r="V1580" t="s">
        <v>35878</v>
      </c>
      <c r="W1580" t="s">
        <v>35879</v>
      </c>
      <c r="X1580" t="s">
        <v>35880</v>
      </c>
      <c r="Y1580" t="s">
        <v>35881</v>
      </c>
    </row>
    <row r="1581" spans="1:25" x14ac:dyDescent="0.3">
      <c r="A1581">
        <v>79000</v>
      </c>
      <c r="B1581" t="s">
        <v>35882</v>
      </c>
      <c r="C1581" t="s">
        <v>35883</v>
      </c>
      <c r="D1581" t="s">
        <v>35884</v>
      </c>
      <c r="E1581" t="s">
        <v>35885</v>
      </c>
      <c r="F1581" t="s">
        <v>35886</v>
      </c>
      <c r="G1581" t="s">
        <v>35887</v>
      </c>
      <c r="H1581" t="s">
        <v>35888</v>
      </c>
      <c r="I1581" t="s">
        <v>35889</v>
      </c>
      <c r="J1581" t="s">
        <v>35890</v>
      </c>
      <c r="K1581" t="s">
        <v>35891</v>
      </c>
      <c r="L1581" t="s">
        <v>35892</v>
      </c>
      <c r="M1581" t="s">
        <v>35893</v>
      </c>
      <c r="N1581" t="s">
        <v>35894</v>
      </c>
      <c r="O1581" t="s">
        <v>35895</v>
      </c>
      <c r="P1581" t="s">
        <v>35896</v>
      </c>
      <c r="Q1581" t="s">
        <v>35897</v>
      </c>
      <c r="R1581" t="s">
        <v>35898</v>
      </c>
      <c r="S1581" t="s">
        <v>35899</v>
      </c>
      <c r="T1581" t="s">
        <v>35900</v>
      </c>
      <c r="U1581" t="s">
        <v>35901</v>
      </c>
      <c r="V1581" t="s">
        <v>35902</v>
      </c>
      <c r="W1581" t="s">
        <v>35903</v>
      </c>
      <c r="X1581" t="s">
        <v>35904</v>
      </c>
      <c r="Y1581" t="s">
        <v>35905</v>
      </c>
    </row>
    <row r="1582" spans="1:25" x14ac:dyDescent="0.3">
      <c r="A1582">
        <v>79050</v>
      </c>
      <c r="B1582" t="s">
        <v>35906</v>
      </c>
      <c r="C1582" t="s">
        <v>35907</v>
      </c>
      <c r="D1582" t="s">
        <v>35908</v>
      </c>
      <c r="E1582" t="s">
        <v>35909</v>
      </c>
      <c r="F1582" t="s">
        <v>35910</v>
      </c>
      <c r="G1582" t="s">
        <v>35911</v>
      </c>
      <c r="H1582" t="s">
        <v>35912</v>
      </c>
      <c r="I1582" t="s">
        <v>35913</v>
      </c>
      <c r="J1582" t="s">
        <v>35914</v>
      </c>
      <c r="K1582" t="s">
        <v>35915</v>
      </c>
      <c r="L1582" t="s">
        <v>35916</v>
      </c>
      <c r="M1582" t="s">
        <v>35917</v>
      </c>
      <c r="N1582" t="s">
        <v>35918</v>
      </c>
      <c r="O1582" t="s">
        <v>35919</v>
      </c>
      <c r="P1582" t="s">
        <v>35920</v>
      </c>
      <c r="Q1582" t="s">
        <v>35921</v>
      </c>
      <c r="R1582" t="s">
        <v>35922</v>
      </c>
      <c r="S1582" t="s">
        <v>35923</v>
      </c>
      <c r="T1582" t="s">
        <v>35924</v>
      </c>
      <c r="U1582" t="s">
        <v>35925</v>
      </c>
      <c r="V1582" t="s">
        <v>35926</v>
      </c>
      <c r="W1582" t="s">
        <v>35927</v>
      </c>
      <c r="X1582" t="s">
        <v>35928</v>
      </c>
      <c r="Y1582" t="s">
        <v>35929</v>
      </c>
    </row>
    <row r="1583" spans="1:25" x14ac:dyDescent="0.3">
      <c r="A1583">
        <v>79100</v>
      </c>
      <c r="B1583" t="s">
        <v>35930</v>
      </c>
      <c r="C1583" t="s">
        <v>35931</v>
      </c>
      <c r="D1583" t="s">
        <v>35932</v>
      </c>
      <c r="E1583" t="s">
        <v>35933</v>
      </c>
      <c r="F1583" t="s">
        <v>35934</v>
      </c>
      <c r="G1583" t="s">
        <v>35935</v>
      </c>
      <c r="H1583" t="s">
        <v>35936</v>
      </c>
      <c r="I1583" t="s">
        <v>35937</v>
      </c>
      <c r="J1583" t="s">
        <v>35938</v>
      </c>
      <c r="K1583" t="s">
        <v>35939</v>
      </c>
      <c r="L1583" t="s">
        <v>35940</v>
      </c>
      <c r="M1583" t="s">
        <v>35941</v>
      </c>
      <c r="N1583" t="s">
        <v>35942</v>
      </c>
      <c r="O1583" t="s">
        <v>35943</v>
      </c>
      <c r="P1583" t="s">
        <v>35944</v>
      </c>
      <c r="Q1583" t="s">
        <v>35945</v>
      </c>
      <c r="R1583" t="s">
        <v>35946</v>
      </c>
      <c r="S1583" t="s">
        <v>35947</v>
      </c>
      <c r="T1583" t="s">
        <v>35948</v>
      </c>
      <c r="U1583" t="s">
        <v>35949</v>
      </c>
      <c r="V1583" t="s">
        <v>35950</v>
      </c>
      <c r="W1583" t="s">
        <v>35951</v>
      </c>
      <c r="X1583" t="s">
        <v>35952</v>
      </c>
      <c r="Y1583" t="s">
        <v>35953</v>
      </c>
    </row>
    <row r="1584" spans="1:25" x14ac:dyDescent="0.3">
      <c r="A1584">
        <v>79150</v>
      </c>
      <c r="B1584" t="s">
        <v>35954</v>
      </c>
      <c r="C1584" t="s">
        <v>35955</v>
      </c>
      <c r="D1584" t="s">
        <v>35956</v>
      </c>
      <c r="E1584" t="s">
        <v>35957</v>
      </c>
      <c r="F1584" t="s">
        <v>35958</v>
      </c>
      <c r="G1584" t="s">
        <v>35959</v>
      </c>
      <c r="H1584" t="s">
        <v>35960</v>
      </c>
      <c r="I1584" t="s">
        <v>35961</v>
      </c>
      <c r="J1584" t="s">
        <v>35962</v>
      </c>
      <c r="K1584" t="s">
        <v>35963</v>
      </c>
      <c r="L1584" t="s">
        <v>35964</v>
      </c>
      <c r="M1584" t="s">
        <v>35965</v>
      </c>
      <c r="N1584" t="s">
        <v>35966</v>
      </c>
      <c r="O1584" t="s">
        <v>35967</v>
      </c>
      <c r="P1584" t="s">
        <v>35968</v>
      </c>
      <c r="Q1584" t="s">
        <v>35969</v>
      </c>
      <c r="R1584" t="s">
        <v>35970</v>
      </c>
      <c r="S1584" t="s">
        <v>35971</v>
      </c>
      <c r="T1584" t="s">
        <v>35972</v>
      </c>
      <c r="U1584" t="s">
        <v>35973</v>
      </c>
      <c r="V1584" t="s">
        <v>35974</v>
      </c>
      <c r="W1584" t="s">
        <v>35975</v>
      </c>
      <c r="X1584" t="s">
        <v>35976</v>
      </c>
      <c r="Y1584" t="s">
        <v>35977</v>
      </c>
    </row>
    <row r="1585" spans="1:25" x14ac:dyDescent="0.3">
      <c r="A1585">
        <v>79200</v>
      </c>
      <c r="B1585" t="s">
        <v>35978</v>
      </c>
      <c r="C1585" t="s">
        <v>35979</v>
      </c>
      <c r="D1585" t="s">
        <v>35980</v>
      </c>
      <c r="E1585" t="s">
        <v>35981</v>
      </c>
      <c r="F1585" t="s">
        <v>35982</v>
      </c>
      <c r="G1585" t="s">
        <v>35983</v>
      </c>
      <c r="H1585" t="s">
        <v>35984</v>
      </c>
      <c r="I1585" t="s">
        <v>35985</v>
      </c>
      <c r="J1585" t="s">
        <v>35986</v>
      </c>
      <c r="K1585" t="s">
        <v>35987</v>
      </c>
      <c r="L1585" t="s">
        <v>35988</v>
      </c>
      <c r="M1585" t="s">
        <v>35989</v>
      </c>
      <c r="N1585" t="s">
        <v>35990</v>
      </c>
      <c r="O1585" t="s">
        <v>35991</v>
      </c>
      <c r="P1585" t="s">
        <v>35992</v>
      </c>
      <c r="Q1585" t="s">
        <v>35993</v>
      </c>
      <c r="R1585" t="s">
        <v>35994</v>
      </c>
      <c r="S1585" t="s">
        <v>35995</v>
      </c>
      <c r="T1585" t="s">
        <v>35996</v>
      </c>
      <c r="U1585" t="s">
        <v>35997</v>
      </c>
      <c r="V1585" t="s">
        <v>35998</v>
      </c>
      <c r="W1585" t="s">
        <v>35999</v>
      </c>
      <c r="X1585" t="s">
        <v>36000</v>
      </c>
      <c r="Y1585" t="s">
        <v>36001</v>
      </c>
    </row>
    <row r="1586" spans="1:25" x14ac:dyDescent="0.3">
      <c r="A1586">
        <v>79250</v>
      </c>
      <c r="B1586" t="s">
        <v>36002</v>
      </c>
      <c r="C1586" t="s">
        <v>36003</v>
      </c>
      <c r="D1586" t="s">
        <v>36004</v>
      </c>
      <c r="E1586" t="s">
        <v>36005</v>
      </c>
      <c r="F1586" t="s">
        <v>36006</v>
      </c>
      <c r="G1586" t="s">
        <v>36007</v>
      </c>
      <c r="H1586" t="s">
        <v>36008</v>
      </c>
      <c r="I1586" t="s">
        <v>36009</v>
      </c>
      <c r="J1586" t="s">
        <v>36010</v>
      </c>
      <c r="K1586" t="s">
        <v>36011</v>
      </c>
      <c r="L1586" t="s">
        <v>36012</v>
      </c>
      <c r="M1586" t="s">
        <v>36013</v>
      </c>
      <c r="N1586" t="s">
        <v>36014</v>
      </c>
      <c r="O1586" t="s">
        <v>36015</v>
      </c>
      <c r="P1586" t="s">
        <v>36016</v>
      </c>
      <c r="Q1586" t="s">
        <v>36017</v>
      </c>
      <c r="R1586" t="s">
        <v>36018</v>
      </c>
      <c r="S1586" t="s">
        <v>36019</v>
      </c>
      <c r="T1586" t="s">
        <v>36020</v>
      </c>
      <c r="U1586" t="s">
        <v>36021</v>
      </c>
      <c r="V1586" t="s">
        <v>36022</v>
      </c>
      <c r="W1586" t="s">
        <v>36023</v>
      </c>
      <c r="X1586" t="s">
        <v>36024</v>
      </c>
      <c r="Y1586" t="s">
        <v>36025</v>
      </c>
    </row>
    <row r="1587" spans="1:25" x14ac:dyDescent="0.3">
      <c r="A1587">
        <v>79300</v>
      </c>
      <c r="B1587" t="s">
        <v>36026</v>
      </c>
      <c r="C1587" t="s">
        <v>36027</v>
      </c>
      <c r="D1587" t="s">
        <v>36028</v>
      </c>
      <c r="E1587" t="s">
        <v>36029</v>
      </c>
      <c r="F1587" t="s">
        <v>36030</v>
      </c>
      <c r="G1587" t="s">
        <v>36031</v>
      </c>
      <c r="H1587" t="s">
        <v>36032</v>
      </c>
      <c r="I1587" t="s">
        <v>36033</v>
      </c>
      <c r="J1587" t="s">
        <v>36034</v>
      </c>
      <c r="K1587" t="s">
        <v>36035</v>
      </c>
      <c r="L1587" t="s">
        <v>36036</v>
      </c>
      <c r="M1587" t="s">
        <v>36037</v>
      </c>
      <c r="N1587" t="s">
        <v>36038</v>
      </c>
      <c r="O1587" t="s">
        <v>36039</v>
      </c>
      <c r="P1587" t="s">
        <v>36040</v>
      </c>
      <c r="Q1587" t="s">
        <v>36041</v>
      </c>
      <c r="R1587" t="s">
        <v>36042</v>
      </c>
      <c r="S1587" t="s">
        <v>36043</v>
      </c>
      <c r="T1587" t="s">
        <v>36044</v>
      </c>
      <c r="U1587" t="s">
        <v>36045</v>
      </c>
      <c r="V1587" t="s">
        <v>36046</v>
      </c>
      <c r="W1587" t="s">
        <v>36047</v>
      </c>
      <c r="X1587" t="s">
        <v>36048</v>
      </c>
      <c r="Y1587" t="s">
        <v>36049</v>
      </c>
    </row>
    <row r="1588" spans="1:25" x14ac:dyDescent="0.3">
      <c r="A1588">
        <v>79350</v>
      </c>
      <c r="B1588" t="s">
        <v>36050</v>
      </c>
      <c r="C1588" t="s">
        <v>36051</v>
      </c>
      <c r="D1588" t="s">
        <v>36052</v>
      </c>
      <c r="E1588" t="s">
        <v>36053</v>
      </c>
      <c r="F1588" t="s">
        <v>36054</v>
      </c>
      <c r="G1588" t="s">
        <v>36055</v>
      </c>
      <c r="H1588" t="s">
        <v>36056</v>
      </c>
      <c r="I1588" t="s">
        <v>36057</v>
      </c>
      <c r="J1588" t="s">
        <v>36058</v>
      </c>
      <c r="K1588" t="s">
        <v>36059</v>
      </c>
      <c r="L1588" t="s">
        <v>36060</v>
      </c>
      <c r="M1588" t="s">
        <v>36061</v>
      </c>
      <c r="N1588" t="s">
        <v>36062</v>
      </c>
      <c r="O1588" t="s">
        <v>36063</v>
      </c>
      <c r="P1588" t="s">
        <v>36064</v>
      </c>
      <c r="Q1588" t="s">
        <v>36065</v>
      </c>
      <c r="R1588" t="s">
        <v>36066</v>
      </c>
      <c r="S1588" t="s">
        <v>36067</v>
      </c>
      <c r="T1588" t="s">
        <v>36068</v>
      </c>
      <c r="U1588" t="s">
        <v>36069</v>
      </c>
      <c r="V1588" t="s">
        <v>36070</v>
      </c>
      <c r="W1588" t="s">
        <v>36071</v>
      </c>
      <c r="X1588" t="s">
        <v>36072</v>
      </c>
      <c r="Y1588" t="s">
        <v>36073</v>
      </c>
    </row>
    <row r="1589" spans="1:25" x14ac:dyDescent="0.3">
      <c r="A1589">
        <v>79400</v>
      </c>
      <c r="B1589" t="s">
        <v>36074</v>
      </c>
      <c r="C1589" t="s">
        <v>36075</v>
      </c>
      <c r="D1589" t="s">
        <v>36076</v>
      </c>
      <c r="E1589" t="s">
        <v>36077</v>
      </c>
      <c r="F1589" t="s">
        <v>36078</v>
      </c>
      <c r="G1589" t="s">
        <v>36079</v>
      </c>
      <c r="H1589" t="s">
        <v>36080</v>
      </c>
      <c r="I1589" t="s">
        <v>36081</v>
      </c>
      <c r="J1589" t="s">
        <v>36082</v>
      </c>
      <c r="K1589" t="s">
        <v>36083</v>
      </c>
      <c r="L1589" t="s">
        <v>36084</v>
      </c>
      <c r="M1589" t="s">
        <v>36085</v>
      </c>
      <c r="N1589" t="s">
        <v>36086</v>
      </c>
      <c r="O1589" t="s">
        <v>36087</v>
      </c>
      <c r="P1589" t="s">
        <v>36088</v>
      </c>
      <c r="Q1589" t="s">
        <v>36089</v>
      </c>
      <c r="R1589" t="s">
        <v>36090</v>
      </c>
      <c r="S1589" t="s">
        <v>36091</v>
      </c>
      <c r="T1589" t="s">
        <v>36092</v>
      </c>
      <c r="U1589" t="s">
        <v>36093</v>
      </c>
      <c r="V1589" t="s">
        <v>36094</v>
      </c>
      <c r="W1589" t="s">
        <v>36095</v>
      </c>
      <c r="X1589" t="s">
        <v>36096</v>
      </c>
      <c r="Y1589" t="s">
        <v>36097</v>
      </c>
    </row>
    <row r="1590" spans="1:25" x14ac:dyDescent="0.3">
      <c r="A1590">
        <v>79450</v>
      </c>
      <c r="B1590" t="s">
        <v>36098</v>
      </c>
      <c r="C1590" t="s">
        <v>36099</v>
      </c>
      <c r="D1590" t="s">
        <v>36100</v>
      </c>
      <c r="E1590" t="s">
        <v>36101</v>
      </c>
      <c r="F1590" t="s">
        <v>36102</v>
      </c>
      <c r="G1590" t="s">
        <v>36103</v>
      </c>
      <c r="H1590" t="s">
        <v>36104</v>
      </c>
      <c r="I1590" t="s">
        <v>36105</v>
      </c>
      <c r="J1590" t="s">
        <v>36106</v>
      </c>
      <c r="K1590" t="s">
        <v>36107</v>
      </c>
      <c r="L1590" t="s">
        <v>36108</v>
      </c>
      <c r="M1590" t="s">
        <v>36109</v>
      </c>
      <c r="N1590" t="s">
        <v>36110</v>
      </c>
      <c r="O1590" t="s">
        <v>36111</v>
      </c>
      <c r="P1590" t="s">
        <v>36112</v>
      </c>
      <c r="Q1590" t="s">
        <v>36113</v>
      </c>
      <c r="R1590" t="s">
        <v>36114</v>
      </c>
      <c r="S1590" t="s">
        <v>36115</v>
      </c>
      <c r="T1590" t="s">
        <v>36116</v>
      </c>
      <c r="U1590" t="s">
        <v>36117</v>
      </c>
      <c r="V1590" t="s">
        <v>36118</v>
      </c>
      <c r="W1590" t="s">
        <v>36119</v>
      </c>
      <c r="X1590" t="s">
        <v>36120</v>
      </c>
      <c r="Y1590" t="s">
        <v>36121</v>
      </c>
    </row>
    <row r="1591" spans="1:25" x14ac:dyDescent="0.3">
      <c r="A1591">
        <v>79500</v>
      </c>
      <c r="B1591" t="s">
        <v>36122</v>
      </c>
      <c r="C1591" t="s">
        <v>36123</v>
      </c>
      <c r="D1591" t="s">
        <v>36124</v>
      </c>
      <c r="E1591" t="s">
        <v>36125</v>
      </c>
      <c r="F1591" t="s">
        <v>36126</v>
      </c>
      <c r="G1591" t="s">
        <v>36127</v>
      </c>
      <c r="H1591" t="s">
        <v>36128</v>
      </c>
      <c r="I1591" t="s">
        <v>36129</v>
      </c>
      <c r="J1591" t="s">
        <v>36130</v>
      </c>
      <c r="K1591" t="s">
        <v>36131</v>
      </c>
      <c r="L1591" t="s">
        <v>36132</v>
      </c>
      <c r="M1591" t="s">
        <v>36133</v>
      </c>
      <c r="N1591" t="s">
        <v>36134</v>
      </c>
      <c r="O1591" t="s">
        <v>36135</v>
      </c>
      <c r="P1591" t="s">
        <v>36136</v>
      </c>
      <c r="Q1591" t="s">
        <v>36137</v>
      </c>
      <c r="R1591" t="s">
        <v>36138</v>
      </c>
      <c r="S1591" t="s">
        <v>36139</v>
      </c>
      <c r="T1591" t="s">
        <v>36140</v>
      </c>
      <c r="U1591" t="s">
        <v>36141</v>
      </c>
      <c r="V1591" t="s">
        <v>36142</v>
      </c>
      <c r="W1591" t="s">
        <v>36143</v>
      </c>
      <c r="X1591" t="s">
        <v>36144</v>
      </c>
      <c r="Y1591" t="s">
        <v>36145</v>
      </c>
    </row>
    <row r="1592" spans="1:25" x14ac:dyDescent="0.3">
      <c r="A1592">
        <v>79550</v>
      </c>
      <c r="B1592" t="s">
        <v>36146</v>
      </c>
      <c r="C1592" t="s">
        <v>36147</v>
      </c>
      <c r="D1592" t="s">
        <v>36148</v>
      </c>
      <c r="E1592" t="s">
        <v>36149</v>
      </c>
      <c r="F1592" t="s">
        <v>36150</v>
      </c>
      <c r="G1592" t="s">
        <v>36151</v>
      </c>
      <c r="H1592" t="s">
        <v>36152</v>
      </c>
      <c r="I1592" t="s">
        <v>36153</v>
      </c>
      <c r="J1592" t="s">
        <v>36154</v>
      </c>
      <c r="K1592" t="s">
        <v>36155</v>
      </c>
      <c r="L1592" t="s">
        <v>36156</v>
      </c>
      <c r="M1592" t="s">
        <v>36157</v>
      </c>
      <c r="N1592" t="s">
        <v>36158</v>
      </c>
      <c r="O1592" t="s">
        <v>36159</v>
      </c>
      <c r="P1592" t="s">
        <v>36160</v>
      </c>
      <c r="Q1592" t="s">
        <v>36161</v>
      </c>
      <c r="R1592" t="s">
        <v>36162</v>
      </c>
      <c r="S1592" t="s">
        <v>36163</v>
      </c>
      <c r="T1592" t="s">
        <v>36164</v>
      </c>
      <c r="U1592" t="s">
        <v>36165</v>
      </c>
      <c r="V1592" t="s">
        <v>36166</v>
      </c>
      <c r="W1592" t="s">
        <v>36167</v>
      </c>
      <c r="X1592" t="s">
        <v>36168</v>
      </c>
      <c r="Y1592" t="s">
        <v>36169</v>
      </c>
    </row>
    <row r="1593" spans="1:25" x14ac:dyDescent="0.3">
      <c r="A1593">
        <v>79600</v>
      </c>
      <c r="B1593" t="s">
        <v>36170</v>
      </c>
      <c r="C1593" t="s">
        <v>36171</v>
      </c>
      <c r="D1593" t="s">
        <v>36172</v>
      </c>
      <c r="E1593" t="s">
        <v>36173</v>
      </c>
      <c r="F1593" t="s">
        <v>36174</v>
      </c>
      <c r="G1593" t="s">
        <v>36175</v>
      </c>
      <c r="H1593" t="s">
        <v>36176</v>
      </c>
      <c r="I1593" t="s">
        <v>36177</v>
      </c>
      <c r="J1593" t="s">
        <v>36178</v>
      </c>
      <c r="K1593" t="s">
        <v>36179</v>
      </c>
      <c r="L1593" t="s">
        <v>36180</v>
      </c>
      <c r="M1593" t="s">
        <v>36181</v>
      </c>
      <c r="N1593" t="s">
        <v>36182</v>
      </c>
      <c r="O1593" t="s">
        <v>36183</v>
      </c>
      <c r="P1593" t="s">
        <v>36184</v>
      </c>
      <c r="Q1593" t="s">
        <v>36185</v>
      </c>
      <c r="R1593" t="s">
        <v>36186</v>
      </c>
      <c r="S1593" t="s">
        <v>36187</v>
      </c>
      <c r="T1593" t="s">
        <v>36188</v>
      </c>
      <c r="U1593" t="s">
        <v>36189</v>
      </c>
      <c r="V1593" t="s">
        <v>36190</v>
      </c>
      <c r="W1593" t="s">
        <v>36191</v>
      </c>
      <c r="X1593" t="s">
        <v>36192</v>
      </c>
      <c r="Y1593" t="s">
        <v>36193</v>
      </c>
    </row>
    <row r="1594" spans="1:25" x14ac:dyDescent="0.3">
      <c r="A1594">
        <v>79650</v>
      </c>
      <c r="B1594" t="s">
        <v>36194</v>
      </c>
      <c r="C1594" t="s">
        <v>36195</v>
      </c>
      <c r="D1594" t="s">
        <v>36196</v>
      </c>
      <c r="E1594" t="s">
        <v>36197</v>
      </c>
      <c r="F1594" t="s">
        <v>36198</v>
      </c>
      <c r="G1594" t="s">
        <v>36199</v>
      </c>
      <c r="H1594" t="s">
        <v>36200</v>
      </c>
      <c r="I1594" t="s">
        <v>36201</v>
      </c>
      <c r="J1594" t="s">
        <v>36202</v>
      </c>
      <c r="K1594" t="s">
        <v>36203</v>
      </c>
      <c r="L1594" t="s">
        <v>36204</v>
      </c>
      <c r="M1594" t="s">
        <v>36205</v>
      </c>
      <c r="N1594" t="s">
        <v>36206</v>
      </c>
      <c r="O1594" t="s">
        <v>36207</v>
      </c>
      <c r="P1594" t="s">
        <v>36208</v>
      </c>
      <c r="Q1594" t="s">
        <v>36209</v>
      </c>
      <c r="R1594" t="s">
        <v>36210</v>
      </c>
      <c r="S1594" t="s">
        <v>36211</v>
      </c>
      <c r="T1594" t="s">
        <v>36212</v>
      </c>
      <c r="U1594" t="s">
        <v>36213</v>
      </c>
      <c r="V1594" t="s">
        <v>36214</v>
      </c>
      <c r="W1594" t="s">
        <v>36215</v>
      </c>
      <c r="X1594" t="s">
        <v>36216</v>
      </c>
      <c r="Y1594" t="s">
        <v>36217</v>
      </c>
    </row>
    <row r="1595" spans="1:25" x14ac:dyDescent="0.3">
      <c r="A1595">
        <v>79700</v>
      </c>
      <c r="B1595" t="s">
        <v>36218</v>
      </c>
      <c r="C1595" t="s">
        <v>36219</v>
      </c>
      <c r="D1595" t="s">
        <v>36220</v>
      </c>
      <c r="E1595" t="s">
        <v>36221</v>
      </c>
      <c r="F1595" t="s">
        <v>36222</v>
      </c>
      <c r="G1595" t="s">
        <v>36223</v>
      </c>
      <c r="H1595" t="s">
        <v>36224</v>
      </c>
      <c r="I1595" t="s">
        <v>36225</v>
      </c>
      <c r="J1595" t="s">
        <v>36226</v>
      </c>
      <c r="K1595" t="s">
        <v>36227</v>
      </c>
      <c r="L1595" t="s">
        <v>36228</v>
      </c>
      <c r="M1595" t="s">
        <v>36229</v>
      </c>
      <c r="N1595" t="s">
        <v>36230</v>
      </c>
      <c r="O1595" t="s">
        <v>36231</v>
      </c>
      <c r="P1595" t="s">
        <v>36232</v>
      </c>
      <c r="Q1595" t="s">
        <v>36233</v>
      </c>
      <c r="R1595" t="s">
        <v>36234</v>
      </c>
      <c r="S1595" t="s">
        <v>36235</v>
      </c>
      <c r="T1595" t="s">
        <v>36236</v>
      </c>
      <c r="U1595" t="s">
        <v>36237</v>
      </c>
      <c r="V1595" t="s">
        <v>36238</v>
      </c>
      <c r="W1595" t="s">
        <v>36239</v>
      </c>
      <c r="X1595" t="s">
        <v>36240</v>
      </c>
      <c r="Y1595" t="s">
        <v>36241</v>
      </c>
    </row>
    <row r="1596" spans="1:25" x14ac:dyDescent="0.3">
      <c r="A1596">
        <v>79750</v>
      </c>
      <c r="B1596" t="s">
        <v>36242</v>
      </c>
      <c r="C1596" t="s">
        <v>36243</v>
      </c>
      <c r="D1596" t="s">
        <v>36244</v>
      </c>
      <c r="E1596" t="s">
        <v>36245</v>
      </c>
      <c r="F1596" t="s">
        <v>36246</v>
      </c>
      <c r="G1596" t="s">
        <v>36247</v>
      </c>
      <c r="H1596" t="s">
        <v>36248</v>
      </c>
      <c r="I1596" t="s">
        <v>36249</v>
      </c>
      <c r="J1596" t="s">
        <v>36250</v>
      </c>
      <c r="K1596" t="s">
        <v>36251</v>
      </c>
      <c r="L1596" t="s">
        <v>36252</v>
      </c>
      <c r="M1596" t="s">
        <v>36253</v>
      </c>
      <c r="N1596" t="s">
        <v>36254</v>
      </c>
      <c r="O1596" t="s">
        <v>36255</v>
      </c>
      <c r="P1596" t="s">
        <v>36256</v>
      </c>
      <c r="Q1596" t="s">
        <v>36257</v>
      </c>
      <c r="R1596" t="s">
        <v>36258</v>
      </c>
      <c r="S1596" t="s">
        <v>36259</v>
      </c>
      <c r="T1596" t="s">
        <v>36260</v>
      </c>
      <c r="U1596" t="s">
        <v>36261</v>
      </c>
      <c r="V1596" t="s">
        <v>36262</v>
      </c>
      <c r="W1596" t="s">
        <v>36263</v>
      </c>
      <c r="X1596" t="s">
        <v>36264</v>
      </c>
      <c r="Y1596" t="s">
        <v>36265</v>
      </c>
    </row>
    <row r="1597" spans="1:25" x14ac:dyDescent="0.3">
      <c r="A1597">
        <v>79800</v>
      </c>
      <c r="B1597" t="s">
        <v>36266</v>
      </c>
      <c r="C1597" t="s">
        <v>36267</v>
      </c>
      <c r="D1597" t="s">
        <v>36268</v>
      </c>
      <c r="E1597" t="s">
        <v>36269</v>
      </c>
      <c r="F1597" t="s">
        <v>36270</v>
      </c>
      <c r="G1597" t="s">
        <v>36271</v>
      </c>
      <c r="H1597" t="s">
        <v>36272</v>
      </c>
      <c r="I1597" t="s">
        <v>36273</v>
      </c>
      <c r="J1597" t="s">
        <v>36274</v>
      </c>
      <c r="K1597" t="s">
        <v>36275</v>
      </c>
      <c r="L1597" t="s">
        <v>36276</v>
      </c>
      <c r="M1597" t="s">
        <v>36277</v>
      </c>
      <c r="N1597" t="s">
        <v>36278</v>
      </c>
      <c r="O1597" t="s">
        <v>36279</v>
      </c>
      <c r="P1597" t="s">
        <v>36280</v>
      </c>
      <c r="Q1597" t="s">
        <v>36281</v>
      </c>
      <c r="R1597" t="s">
        <v>36282</v>
      </c>
      <c r="S1597" t="s">
        <v>36283</v>
      </c>
      <c r="T1597" t="s">
        <v>36284</v>
      </c>
      <c r="U1597" t="s">
        <v>36285</v>
      </c>
      <c r="V1597" t="s">
        <v>36286</v>
      </c>
      <c r="W1597" t="s">
        <v>36287</v>
      </c>
      <c r="X1597" t="s">
        <v>36288</v>
      </c>
      <c r="Y1597" t="s">
        <v>36289</v>
      </c>
    </row>
    <row r="1598" spans="1:25" x14ac:dyDescent="0.3">
      <c r="A1598">
        <v>79850</v>
      </c>
      <c r="B1598" t="s">
        <v>36290</v>
      </c>
      <c r="C1598" t="s">
        <v>36291</v>
      </c>
      <c r="D1598" t="s">
        <v>36292</v>
      </c>
      <c r="E1598" t="s">
        <v>36293</v>
      </c>
      <c r="F1598" t="s">
        <v>36294</v>
      </c>
      <c r="G1598" t="s">
        <v>36295</v>
      </c>
      <c r="H1598" t="s">
        <v>36296</v>
      </c>
      <c r="I1598" t="s">
        <v>36297</v>
      </c>
      <c r="J1598" t="s">
        <v>36298</v>
      </c>
      <c r="K1598" t="s">
        <v>36299</v>
      </c>
      <c r="L1598" t="s">
        <v>36300</v>
      </c>
      <c r="M1598" t="s">
        <v>36301</v>
      </c>
      <c r="N1598" t="s">
        <v>36302</v>
      </c>
      <c r="O1598" t="s">
        <v>36303</v>
      </c>
      <c r="P1598" t="s">
        <v>36304</v>
      </c>
      <c r="Q1598" t="s">
        <v>36305</v>
      </c>
      <c r="R1598" t="s">
        <v>36306</v>
      </c>
      <c r="S1598" t="s">
        <v>36307</v>
      </c>
      <c r="T1598" t="s">
        <v>36308</v>
      </c>
      <c r="U1598" t="s">
        <v>36309</v>
      </c>
      <c r="V1598" t="s">
        <v>36310</v>
      </c>
      <c r="W1598" t="s">
        <v>36311</v>
      </c>
      <c r="X1598" t="s">
        <v>36312</v>
      </c>
      <c r="Y1598" t="s">
        <v>36313</v>
      </c>
    </row>
    <row r="1599" spans="1:25" x14ac:dyDescent="0.3">
      <c r="A1599">
        <v>79900</v>
      </c>
      <c r="B1599" t="s">
        <v>36314</v>
      </c>
      <c r="C1599" t="s">
        <v>36315</v>
      </c>
      <c r="D1599" t="s">
        <v>36316</v>
      </c>
      <c r="E1599" t="s">
        <v>36317</v>
      </c>
      <c r="F1599" t="s">
        <v>36318</v>
      </c>
      <c r="G1599" t="s">
        <v>36319</v>
      </c>
      <c r="H1599" t="s">
        <v>36320</v>
      </c>
      <c r="I1599" t="s">
        <v>36321</v>
      </c>
      <c r="J1599" t="s">
        <v>36322</v>
      </c>
      <c r="K1599" t="s">
        <v>36323</v>
      </c>
      <c r="L1599" t="s">
        <v>36324</v>
      </c>
      <c r="M1599" t="s">
        <v>36325</v>
      </c>
      <c r="N1599" t="s">
        <v>36326</v>
      </c>
      <c r="O1599" t="s">
        <v>36327</v>
      </c>
      <c r="P1599" t="s">
        <v>36328</v>
      </c>
      <c r="Q1599" t="s">
        <v>36329</v>
      </c>
      <c r="R1599" t="s">
        <v>36330</v>
      </c>
      <c r="S1599" t="s">
        <v>36331</v>
      </c>
      <c r="T1599" t="s">
        <v>36332</v>
      </c>
      <c r="U1599" t="s">
        <v>36333</v>
      </c>
      <c r="V1599" t="s">
        <v>36334</v>
      </c>
      <c r="W1599" t="s">
        <v>36335</v>
      </c>
      <c r="X1599" t="s">
        <v>36336</v>
      </c>
      <c r="Y1599" t="s">
        <v>36337</v>
      </c>
    </row>
    <row r="1600" spans="1:25" x14ac:dyDescent="0.3">
      <c r="A1600">
        <v>79950</v>
      </c>
      <c r="B1600" t="s">
        <v>36338</v>
      </c>
      <c r="C1600" t="s">
        <v>36339</v>
      </c>
      <c r="D1600" t="s">
        <v>36340</v>
      </c>
      <c r="E1600" t="s">
        <v>36341</v>
      </c>
      <c r="F1600" t="s">
        <v>36342</v>
      </c>
      <c r="G1600" t="s">
        <v>36343</v>
      </c>
      <c r="H1600" t="s">
        <v>36344</v>
      </c>
      <c r="I1600" t="s">
        <v>36345</v>
      </c>
      <c r="J1600" t="s">
        <v>36346</v>
      </c>
      <c r="K1600" t="s">
        <v>36347</v>
      </c>
      <c r="L1600" t="s">
        <v>36348</v>
      </c>
      <c r="M1600" t="s">
        <v>36349</v>
      </c>
      <c r="N1600" t="s">
        <v>36350</v>
      </c>
      <c r="O1600" t="s">
        <v>36351</v>
      </c>
      <c r="P1600" t="s">
        <v>36352</v>
      </c>
      <c r="Q1600" t="s">
        <v>36353</v>
      </c>
      <c r="R1600" t="s">
        <v>36354</v>
      </c>
      <c r="S1600" t="s">
        <v>36355</v>
      </c>
      <c r="T1600" t="s">
        <v>36356</v>
      </c>
      <c r="U1600" t="s">
        <v>36357</v>
      </c>
      <c r="V1600" t="s">
        <v>36358</v>
      </c>
      <c r="W1600" t="s">
        <v>36359</v>
      </c>
      <c r="X1600" t="s">
        <v>36360</v>
      </c>
      <c r="Y1600" t="s">
        <v>36361</v>
      </c>
    </row>
    <row r="1601" spans="1:25" x14ac:dyDescent="0.3">
      <c r="A1601">
        <v>80000</v>
      </c>
      <c r="B1601" t="s">
        <v>36362</v>
      </c>
      <c r="C1601" t="s">
        <v>36363</v>
      </c>
      <c r="D1601" t="s">
        <v>36364</v>
      </c>
      <c r="E1601" t="s">
        <v>36365</v>
      </c>
      <c r="F1601" t="s">
        <v>36366</v>
      </c>
      <c r="G1601" t="s">
        <v>36367</v>
      </c>
      <c r="H1601" t="s">
        <v>36368</v>
      </c>
      <c r="I1601" t="s">
        <v>36369</v>
      </c>
      <c r="J1601" t="s">
        <v>36370</v>
      </c>
      <c r="K1601" t="s">
        <v>36371</v>
      </c>
      <c r="L1601" t="s">
        <v>36372</v>
      </c>
      <c r="M1601" t="s">
        <v>36373</v>
      </c>
      <c r="N1601" t="s">
        <v>36374</v>
      </c>
      <c r="O1601" t="s">
        <v>36375</v>
      </c>
      <c r="P1601">
        <f>-621.603557180578 -0.297238927761555 -226.730446912412</f>
        <v>-848.63124302075153</v>
      </c>
      <c r="Q1601" t="s">
        <v>36376</v>
      </c>
      <c r="R1601" t="s">
        <v>36377</v>
      </c>
      <c r="S1601" t="s">
        <v>36378</v>
      </c>
      <c r="T1601" t="s">
        <v>36379</v>
      </c>
      <c r="U1601" t="s">
        <v>36380</v>
      </c>
      <c r="V1601" t="s">
        <v>36381</v>
      </c>
      <c r="W1601" t="s">
        <v>36382</v>
      </c>
      <c r="X1601" t="s">
        <v>36383</v>
      </c>
      <c r="Y1601" t="s">
        <v>36384</v>
      </c>
    </row>
    <row r="1602" spans="1:25" x14ac:dyDescent="0.3">
      <c r="A1602">
        <v>80050</v>
      </c>
      <c r="B1602" t="s">
        <v>36385</v>
      </c>
      <c r="C1602" t="s">
        <v>36386</v>
      </c>
      <c r="D1602" t="s">
        <v>36387</v>
      </c>
      <c r="E1602" t="s">
        <v>36388</v>
      </c>
      <c r="F1602" t="s">
        <v>36389</v>
      </c>
      <c r="G1602" t="s">
        <v>36390</v>
      </c>
      <c r="H1602" t="s">
        <v>36391</v>
      </c>
      <c r="I1602" t="s">
        <v>36392</v>
      </c>
      <c r="J1602" t="s">
        <v>36393</v>
      </c>
      <c r="K1602" t="s">
        <v>36394</v>
      </c>
      <c r="L1602" t="s">
        <v>36395</v>
      </c>
      <c r="M1602" t="s">
        <v>36396</v>
      </c>
      <c r="N1602" t="s">
        <v>36397</v>
      </c>
      <c r="O1602" t="s">
        <v>36398</v>
      </c>
      <c r="P1602">
        <f>-623.850506845245 -1.41801255267001 -225.633560986963</f>
        <v>-850.90208038487799</v>
      </c>
      <c r="Q1602" t="s">
        <v>36399</v>
      </c>
      <c r="R1602" t="s">
        <v>36400</v>
      </c>
      <c r="S1602" t="s">
        <v>36401</v>
      </c>
      <c r="T1602" t="s">
        <v>36402</v>
      </c>
      <c r="U1602" t="s">
        <v>36403</v>
      </c>
      <c r="V1602" t="s">
        <v>36404</v>
      </c>
      <c r="W1602" t="s">
        <v>36405</v>
      </c>
      <c r="X1602" t="s">
        <v>36406</v>
      </c>
      <c r="Y1602" t="s">
        <v>36407</v>
      </c>
    </row>
    <row r="1603" spans="1:25" x14ac:dyDescent="0.3">
      <c r="A1603">
        <v>80100</v>
      </c>
      <c r="B1603" t="s">
        <v>36408</v>
      </c>
      <c r="C1603" t="s">
        <v>36409</v>
      </c>
      <c r="D1603" t="s">
        <v>36410</v>
      </c>
      <c r="E1603" t="s">
        <v>36411</v>
      </c>
      <c r="F1603" t="s">
        <v>36412</v>
      </c>
      <c r="G1603" t="s">
        <v>36413</v>
      </c>
      <c r="H1603" t="s">
        <v>36414</v>
      </c>
      <c r="I1603" t="s">
        <v>36415</v>
      </c>
      <c r="J1603" t="s">
        <v>36416</v>
      </c>
      <c r="K1603" t="s">
        <v>36417</v>
      </c>
      <c r="L1603" t="s">
        <v>36418</v>
      </c>
      <c r="M1603" t="s">
        <v>36419</v>
      </c>
      <c r="N1603" t="s">
        <v>36420</v>
      </c>
      <c r="O1603" t="s">
        <v>36421</v>
      </c>
      <c r="P1603">
        <f>-624.578213479635 -2.05121913372523 -225.257165682265</f>
        <v>-851.88659829562516</v>
      </c>
      <c r="Q1603" t="s">
        <v>36422</v>
      </c>
      <c r="R1603" t="s">
        <v>36423</v>
      </c>
      <c r="S1603" t="s">
        <v>36424</v>
      </c>
      <c r="T1603" t="s">
        <v>36425</v>
      </c>
      <c r="U1603" t="s">
        <v>36426</v>
      </c>
      <c r="V1603" t="s">
        <v>36427</v>
      </c>
      <c r="W1603" t="s">
        <v>36428</v>
      </c>
      <c r="X1603" t="s">
        <v>36429</v>
      </c>
      <c r="Y1603" t="s">
        <v>36430</v>
      </c>
    </row>
    <row r="1604" spans="1:25" x14ac:dyDescent="0.3">
      <c r="A1604">
        <v>80150</v>
      </c>
      <c r="B1604" t="s">
        <v>36431</v>
      </c>
      <c r="C1604" t="s">
        <v>36432</v>
      </c>
      <c r="D1604" t="s">
        <v>36433</v>
      </c>
      <c r="E1604" t="s">
        <v>36434</v>
      </c>
      <c r="F1604" t="s">
        <v>36435</v>
      </c>
      <c r="G1604" t="s">
        <v>36436</v>
      </c>
      <c r="H1604" t="s">
        <v>36437</v>
      </c>
      <c r="I1604" t="s">
        <v>36438</v>
      </c>
      <c r="J1604" t="s">
        <v>36439</v>
      </c>
      <c r="K1604" t="s">
        <v>36440</v>
      </c>
      <c r="L1604" t="s">
        <v>36441</v>
      </c>
      <c r="M1604" t="s">
        <v>36442</v>
      </c>
      <c r="N1604" t="s">
        <v>36443</v>
      </c>
      <c r="O1604" t="s">
        <v>36444</v>
      </c>
      <c r="P1604">
        <f>-625.306653478098 -3.49690369494647 -224.478972069754</f>
        <v>-853.28252924279855</v>
      </c>
      <c r="Q1604" t="s">
        <v>36445</v>
      </c>
      <c r="R1604" t="s">
        <v>36446</v>
      </c>
      <c r="S1604" t="s">
        <v>36447</v>
      </c>
      <c r="T1604" t="s">
        <v>36448</v>
      </c>
      <c r="U1604" t="s">
        <v>36449</v>
      </c>
      <c r="V1604" t="s">
        <v>36450</v>
      </c>
      <c r="W1604" t="s">
        <v>36451</v>
      </c>
      <c r="X1604" t="s">
        <v>36452</v>
      </c>
      <c r="Y1604" t="s">
        <v>36453</v>
      </c>
    </row>
    <row r="1605" spans="1:25" x14ac:dyDescent="0.3">
      <c r="A1605">
        <v>80200</v>
      </c>
      <c r="B1605" t="s">
        <v>36454</v>
      </c>
      <c r="C1605" t="s">
        <v>36455</v>
      </c>
      <c r="D1605" t="s">
        <v>36456</v>
      </c>
      <c r="E1605" t="s">
        <v>36457</v>
      </c>
      <c r="F1605" t="s">
        <v>36458</v>
      </c>
      <c r="G1605" t="s">
        <v>36459</v>
      </c>
      <c r="H1605" t="s">
        <v>36460</v>
      </c>
      <c r="I1605" t="s">
        <v>36461</v>
      </c>
      <c r="J1605" t="s">
        <v>36462</v>
      </c>
      <c r="K1605" t="s">
        <v>36463</v>
      </c>
      <c r="L1605" t="s">
        <v>36464</v>
      </c>
      <c r="M1605" t="s">
        <v>36465</v>
      </c>
      <c r="N1605" t="s">
        <v>36466</v>
      </c>
      <c r="O1605" t="s">
        <v>36467</v>
      </c>
      <c r="P1605">
        <f>-625.21800354475 -4.18575563587819 -224.032365476847</f>
        <v>-853.43612465747515</v>
      </c>
      <c r="Q1605" t="s">
        <v>36468</v>
      </c>
      <c r="R1605" t="s">
        <v>36469</v>
      </c>
      <c r="S1605" t="s">
        <v>36470</v>
      </c>
      <c r="T1605" t="s">
        <v>36471</v>
      </c>
      <c r="U1605" t="s">
        <v>36472</v>
      </c>
      <c r="V1605" t="s">
        <v>36473</v>
      </c>
      <c r="W1605" t="s">
        <v>36474</v>
      </c>
      <c r="X1605" t="s">
        <v>36475</v>
      </c>
      <c r="Y1605" t="s">
        <v>36476</v>
      </c>
    </row>
    <row r="1606" spans="1:25" x14ac:dyDescent="0.3">
      <c r="A1606">
        <v>80250</v>
      </c>
      <c r="B1606" t="s">
        <v>36477</v>
      </c>
      <c r="C1606" t="s">
        <v>36478</v>
      </c>
      <c r="D1606" t="s">
        <v>36479</v>
      </c>
      <c r="E1606" t="s">
        <v>36480</v>
      </c>
      <c r="F1606" t="s">
        <v>36481</v>
      </c>
      <c r="G1606" t="s">
        <v>36482</v>
      </c>
      <c r="H1606" t="s">
        <v>36483</v>
      </c>
      <c r="I1606" t="s">
        <v>36484</v>
      </c>
      <c r="J1606" t="s">
        <v>36485</v>
      </c>
      <c r="K1606" t="s">
        <v>36486</v>
      </c>
      <c r="L1606" t="s">
        <v>36487</v>
      </c>
      <c r="M1606" t="s">
        <v>36488</v>
      </c>
      <c r="N1606" t="s">
        <v>36489</v>
      </c>
      <c r="O1606" t="s">
        <v>36490</v>
      </c>
      <c r="P1606">
        <f>-624.660498548556 -5.21764686041297 -223.023548027429</f>
        <v>-852.90169343639798</v>
      </c>
      <c r="Q1606" t="s">
        <v>36491</v>
      </c>
      <c r="R1606" t="s">
        <v>36492</v>
      </c>
      <c r="S1606" t="s">
        <v>36493</v>
      </c>
      <c r="T1606" t="s">
        <v>36494</v>
      </c>
      <c r="U1606" t="s">
        <v>36495</v>
      </c>
      <c r="V1606" t="s">
        <v>36496</v>
      </c>
      <c r="W1606" t="s">
        <v>36497</v>
      </c>
      <c r="X1606" t="s">
        <v>36498</v>
      </c>
      <c r="Y1606" t="s">
        <v>36499</v>
      </c>
    </row>
    <row r="1607" spans="1:25" x14ac:dyDescent="0.3">
      <c r="A1607">
        <v>80300</v>
      </c>
      <c r="B1607" t="s">
        <v>36500</v>
      </c>
      <c r="C1607" t="s">
        <v>36501</v>
      </c>
      <c r="D1607" t="s">
        <v>36502</v>
      </c>
      <c r="E1607" t="s">
        <v>36503</v>
      </c>
      <c r="F1607" t="s">
        <v>36504</v>
      </c>
      <c r="G1607" t="s">
        <v>36505</v>
      </c>
      <c r="H1607" t="s">
        <v>36506</v>
      </c>
      <c r="I1607" t="s">
        <v>36507</v>
      </c>
      <c r="J1607" t="s">
        <v>36508</v>
      </c>
      <c r="K1607" t="s">
        <v>36509</v>
      </c>
      <c r="L1607" t="s">
        <v>36510</v>
      </c>
      <c r="M1607" t="s">
        <v>36511</v>
      </c>
      <c r="N1607" t="s">
        <v>36512</v>
      </c>
      <c r="O1607" t="s">
        <v>36513</v>
      </c>
      <c r="P1607">
        <f>-624.403120499933 -5.75845647726146 -222.60844386123</f>
        <v>-852.77002083842444</v>
      </c>
      <c r="Q1607" t="s">
        <v>36514</v>
      </c>
      <c r="R1607" t="s">
        <v>36515</v>
      </c>
      <c r="S1607" t="s">
        <v>36516</v>
      </c>
      <c r="T1607" t="s">
        <v>36517</v>
      </c>
      <c r="U1607" t="s">
        <v>36518</v>
      </c>
      <c r="V1607" t="s">
        <v>36519</v>
      </c>
      <c r="W1607" t="s">
        <v>36520</v>
      </c>
      <c r="X1607" t="s">
        <v>36521</v>
      </c>
      <c r="Y1607" t="s">
        <v>36522</v>
      </c>
    </row>
    <row r="1608" spans="1:25" x14ac:dyDescent="0.3">
      <c r="A1608">
        <v>80350</v>
      </c>
      <c r="B1608" t="s">
        <v>36523</v>
      </c>
      <c r="C1608" t="s">
        <v>36524</v>
      </c>
      <c r="D1608" t="s">
        <v>36525</v>
      </c>
      <c r="E1608" t="s">
        <v>36526</v>
      </c>
      <c r="F1608" t="s">
        <v>36527</v>
      </c>
      <c r="G1608" t="s">
        <v>36528</v>
      </c>
      <c r="H1608" t="s">
        <v>36529</v>
      </c>
      <c r="I1608" t="s">
        <v>36530</v>
      </c>
      <c r="J1608" t="s">
        <v>36531</v>
      </c>
      <c r="K1608" t="s">
        <v>36532</v>
      </c>
      <c r="L1608" t="s">
        <v>36533</v>
      </c>
      <c r="M1608" t="s">
        <v>36534</v>
      </c>
      <c r="N1608" t="s">
        <v>36535</v>
      </c>
      <c r="O1608" t="s">
        <v>36536</v>
      </c>
      <c r="P1608">
        <f>-623.527218099547 -7.37562304109906 -222.006870657107</f>
        <v>-852.90971179775306</v>
      </c>
      <c r="Q1608" t="s">
        <v>36537</v>
      </c>
      <c r="R1608" t="s">
        <v>36538</v>
      </c>
      <c r="S1608" t="s">
        <v>36539</v>
      </c>
      <c r="T1608" t="s">
        <v>36540</v>
      </c>
      <c r="U1608" t="s">
        <v>36541</v>
      </c>
      <c r="V1608" t="s">
        <v>36542</v>
      </c>
      <c r="W1608" t="s">
        <v>36543</v>
      </c>
      <c r="X1608" t="s">
        <v>36544</v>
      </c>
      <c r="Y1608" t="s">
        <v>36545</v>
      </c>
    </row>
    <row r="1609" spans="1:25" x14ac:dyDescent="0.3">
      <c r="A1609">
        <v>80400</v>
      </c>
      <c r="B1609" t="s">
        <v>36546</v>
      </c>
      <c r="C1609" t="s">
        <v>36547</v>
      </c>
      <c r="D1609" t="s">
        <v>36548</v>
      </c>
      <c r="E1609" t="s">
        <v>36549</v>
      </c>
      <c r="F1609" t="s">
        <v>36550</v>
      </c>
      <c r="G1609" t="s">
        <v>36551</v>
      </c>
      <c r="H1609" t="s">
        <v>36552</v>
      </c>
      <c r="I1609" t="s">
        <v>36553</v>
      </c>
      <c r="J1609" t="s">
        <v>36554</v>
      </c>
      <c r="K1609" t="s">
        <v>36555</v>
      </c>
      <c r="L1609" t="s">
        <v>36556</v>
      </c>
      <c r="M1609" t="s">
        <v>36557</v>
      </c>
      <c r="N1609" t="s">
        <v>36558</v>
      </c>
      <c r="O1609" t="s">
        <v>36559</v>
      </c>
      <c r="P1609">
        <f>-622.245258208949 -8.74108435539688 -221.456420440242</f>
        <v>-852.44276300458796</v>
      </c>
      <c r="Q1609" t="s">
        <v>36560</v>
      </c>
      <c r="R1609" t="s">
        <v>36561</v>
      </c>
      <c r="S1609" t="s">
        <v>36562</v>
      </c>
      <c r="T1609" t="s">
        <v>36563</v>
      </c>
      <c r="U1609" t="s">
        <v>36564</v>
      </c>
      <c r="V1609" t="s">
        <v>36565</v>
      </c>
      <c r="W1609" t="s">
        <v>36566</v>
      </c>
      <c r="X1609" t="s">
        <v>36567</v>
      </c>
      <c r="Y1609" t="s">
        <v>36568</v>
      </c>
    </row>
    <row r="1610" spans="1:25" x14ac:dyDescent="0.3">
      <c r="A1610">
        <v>80450</v>
      </c>
      <c r="B1610" t="s">
        <v>36569</v>
      </c>
      <c r="C1610" t="s">
        <v>36570</v>
      </c>
      <c r="D1610" t="s">
        <v>36571</v>
      </c>
      <c r="E1610" t="s">
        <v>36572</v>
      </c>
      <c r="F1610" t="s">
        <v>36573</v>
      </c>
      <c r="G1610" t="s">
        <v>36574</v>
      </c>
      <c r="H1610" t="s">
        <v>36575</v>
      </c>
      <c r="I1610" t="s">
        <v>36576</v>
      </c>
      <c r="J1610" t="s">
        <v>36577</v>
      </c>
      <c r="K1610" t="s">
        <v>36578</v>
      </c>
      <c r="L1610" t="s">
        <v>36579</v>
      </c>
      <c r="M1610" t="s">
        <v>36580</v>
      </c>
      <c r="N1610" t="s">
        <v>36581</v>
      </c>
      <c r="O1610" t="s">
        <v>36582</v>
      </c>
      <c r="P1610">
        <f>-621.660044065963 -9.3162837174084 -221.228728287016</f>
        <v>-852.2050560703874</v>
      </c>
      <c r="Q1610" t="s">
        <v>36583</v>
      </c>
      <c r="R1610" t="s">
        <v>36584</v>
      </c>
      <c r="S1610" t="s">
        <v>36585</v>
      </c>
      <c r="T1610" t="s">
        <v>36586</v>
      </c>
      <c r="U1610" t="s">
        <v>36587</v>
      </c>
      <c r="V1610" t="s">
        <v>36588</v>
      </c>
      <c r="W1610" t="s">
        <v>36589</v>
      </c>
      <c r="X1610" t="s">
        <v>36590</v>
      </c>
      <c r="Y1610" t="s">
        <v>36591</v>
      </c>
    </row>
    <row r="1611" spans="1:25" x14ac:dyDescent="0.3">
      <c r="A1611">
        <v>80500</v>
      </c>
      <c r="B1611" t="s">
        <v>36592</v>
      </c>
      <c r="C1611" t="s">
        <v>36593</v>
      </c>
      <c r="D1611" t="s">
        <v>36594</v>
      </c>
      <c r="E1611" t="s">
        <v>36595</v>
      </c>
      <c r="F1611" t="s">
        <v>36596</v>
      </c>
      <c r="G1611" t="s">
        <v>36597</v>
      </c>
      <c r="H1611" t="s">
        <v>36598</v>
      </c>
      <c r="I1611" t="s">
        <v>36599</v>
      </c>
      <c r="J1611" t="s">
        <v>36600</v>
      </c>
      <c r="K1611" t="s">
        <v>36601</v>
      </c>
      <c r="L1611" t="s">
        <v>36602</v>
      </c>
      <c r="M1611" t="s">
        <v>36603</v>
      </c>
      <c r="N1611" t="s">
        <v>36604</v>
      </c>
      <c r="O1611" t="s">
        <v>36605</v>
      </c>
      <c r="P1611">
        <f>-621.109666505726 -9.99069953761705 -221.101006387471</f>
        <v>-852.20137243081399</v>
      </c>
      <c r="Q1611" t="s">
        <v>36606</v>
      </c>
      <c r="R1611" t="s">
        <v>36607</v>
      </c>
      <c r="S1611" t="s">
        <v>36608</v>
      </c>
      <c r="T1611" t="s">
        <v>36609</v>
      </c>
      <c r="U1611" t="s">
        <v>36610</v>
      </c>
      <c r="V1611" t="s">
        <v>36611</v>
      </c>
      <c r="W1611" t="s">
        <v>36612</v>
      </c>
      <c r="X1611" t="s">
        <v>36613</v>
      </c>
      <c r="Y1611" t="s">
        <v>36614</v>
      </c>
    </row>
    <row r="1612" spans="1:25" x14ac:dyDescent="0.3">
      <c r="A1612">
        <v>80550</v>
      </c>
      <c r="B1612" t="s">
        <v>36615</v>
      </c>
      <c r="C1612" t="s">
        <v>36616</v>
      </c>
      <c r="D1612" t="s">
        <v>36617</v>
      </c>
      <c r="E1612" t="s">
        <v>36618</v>
      </c>
      <c r="F1612" t="s">
        <v>36619</v>
      </c>
      <c r="G1612" t="s">
        <v>36620</v>
      </c>
      <c r="H1612" t="s">
        <v>36621</v>
      </c>
      <c r="I1612" t="s">
        <v>36622</v>
      </c>
      <c r="J1612" t="s">
        <v>36623</v>
      </c>
      <c r="K1612" t="s">
        <v>36624</v>
      </c>
      <c r="L1612" t="s">
        <v>36625</v>
      </c>
      <c r="M1612" t="s">
        <v>36626</v>
      </c>
      <c r="N1612" t="s">
        <v>36627</v>
      </c>
      <c r="O1612" t="s">
        <v>36628</v>
      </c>
      <c r="P1612">
        <f>-620.600769440022 -11.5248519378279 -221.127398765242</f>
        <v>-853.25302014309182</v>
      </c>
      <c r="Q1612" t="s">
        <v>36629</v>
      </c>
      <c r="R1612" t="s">
        <v>36630</v>
      </c>
      <c r="S1612" t="s">
        <v>36631</v>
      </c>
      <c r="T1612" t="s">
        <v>36632</v>
      </c>
      <c r="U1612" t="s">
        <v>36633</v>
      </c>
      <c r="V1612" t="s">
        <v>36634</v>
      </c>
      <c r="W1612" t="s">
        <v>36635</v>
      </c>
      <c r="X1612" t="s">
        <v>36636</v>
      </c>
      <c r="Y1612" t="s">
        <v>36637</v>
      </c>
    </row>
    <row r="1613" spans="1:25" x14ac:dyDescent="0.3">
      <c r="A1613">
        <v>80600</v>
      </c>
      <c r="B1613" t="s">
        <v>36638</v>
      </c>
      <c r="C1613" t="s">
        <v>36639</v>
      </c>
      <c r="D1613" t="s">
        <v>36640</v>
      </c>
      <c r="E1613" t="s">
        <v>36641</v>
      </c>
      <c r="F1613" t="s">
        <v>36642</v>
      </c>
      <c r="G1613" t="s">
        <v>36643</v>
      </c>
      <c r="H1613" t="s">
        <v>36644</v>
      </c>
      <c r="I1613" t="s">
        <v>36645</v>
      </c>
      <c r="J1613" t="s">
        <v>36646</v>
      </c>
      <c r="K1613" t="s">
        <v>36647</v>
      </c>
      <c r="L1613" t="s">
        <v>36648</v>
      </c>
      <c r="M1613" t="s">
        <v>36649</v>
      </c>
      <c r="N1613" t="s">
        <v>36650</v>
      </c>
      <c r="O1613" t="s">
        <v>36651</v>
      </c>
      <c r="P1613">
        <f>-620.859814353592 -12.8301451582884 -221.295900514108</f>
        <v>-854.98586002598836</v>
      </c>
      <c r="Q1613" t="s">
        <v>36652</v>
      </c>
      <c r="R1613" t="s">
        <v>36653</v>
      </c>
      <c r="S1613" t="s">
        <v>36654</v>
      </c>
      <c r="T1613" t="s">
        <v>36655</v>
      </c>
      <c r="U1613" t="s">
        <v>36656</v>
      </c>
      <c r="V1613" t="s">
        <v>36657</v>
      </c>
      <c r="W1613" t="s">
        <v>36658</v>
      </c>
      <c r="X1613" t="s">
        <v>36659</v>
      </c>
      <c r="Y1613" t="s">
        <v>36660</v>
      </c>
    </row>
    <row r="1614" spans="1:25" x14ac:dyDescent="0.3">
      <c r="A1614">
        <v>80650</v>
      </c>
      <c r="B1614" t="s">
        <v>36661</v>
      </c>
      <c r="C1614" t="s">
        <v>36662</v>
      </c>
      <c r="D1614" t="s">
        <v>36663</v>
      </c>
      <c r="E1614" t="s">
        <v>36664</v>
      </c>
      <c r="F1614" t="s">
        <v>36665</v>
      </c>
      <c r="G1614" t="s">
        <v>36666</v>
      </c>
      <c r="H1614" t="s">
        <v>36667</v>
      </c>
      <c r="I1614" t="s">
        <v>36668</v>
      </c>
      <c r="J1614" t="s">
        <v>36669</v>
      </c>
      <c r="K1614" t="s">
        <v>36670</v>
      </c>
      <c r="L1614" t="s">
        <v>36671</v>
      </c>
      <c r="M1614" t="s">
        <v>36672</v>
      </c>
      <c r="N1614" t="s">
        <v>36673</v>
      </c>
      <c r="O1614" t="s">
        <v>36674</v>
      </c>
      <c r="P1614">
        <f>-621.288718176218 -13.291288534776 -221.445352531385</f>
        <v>-856.02535924237895</v>
      </c>
      <c r="Q1614" t="s">
        <v>36675</v>
      </c>
      <c r="R1614" t="s">
        <v>36676</v>
      </c>
      <c r="S1614" t="s">
        <v>36677</v>
      </c>
      <c r="T1614" t="s">
        <v>36678</v>
      </c>
      <c r="U1614" t="s">
        <v>36679</v>
      </c>
      <c r="V1614" t="s">
        <v>36680</v>
      </c>
      <c r="W1614" t="s">
        <v>36681</v>
      </c>
      <c r="X1614" t="s">
        <v>36682</v>
      </c>
      <c r="Y1614" t="s">
        <v>36683</v>
      </c>
    </row>
    <row r="1615" spans="1:25" x14ac:dyDescent="0.3">
      <c r="A1615">
        <v>80700</v>
      </c>
      <c r="B1615" t="s">
        <v>36684</v>
      </c>
      <c r="C1615" t="s">
        <v>36685</v>
      </c>
      <c r="D1615" t="s">
        <v>36686</v>
      </c>
      <c r="E1615" t="s">
        <v>36687</v>
      </c>
      <c r="F1615" t="s">
        <v>36688</v>
      </c>
      <c r="G1615" t="s">
        <v>36689</v>
      </c>
      <c r="H1615" t="s">
        <v>36690</v>
      </c>
      <c r="I1615" t="s">
        <v>36691</v>
      </c>
      <c r="J1615" t="s">
        <v>36692</v>
      </c>
      <c r="K1615" t="s">
        <v>36693</v>
      </c>
      <c r="L1615" t="s">
        <v>36694</v>
      </c>
      <c r="M1615" t="s">
        <v>36695</v>
      </c>
      <c r="N1615" t="s">
        <v>36696</v>
      </c>
      <c r="O1615" t="s">
        <v>36697</v>
      </c>
      <c r="P1615">
        <f>-622.293180460884 -13.9491680670719 -221.702823447208</f>
        <v>-857.94517197516393</v>
      </c>
      <c r="Q1615" t="s">
        <v>36698</v>
      </c>
      <c r="R1615" t="s">
        <v>36699</v>
      </c>
      <c r="S1615" t="s">
        <v>36700</v>
      </c>
      <c r="T1615" t="s">
        <v>36701</v>
      </c>
      <c r="U1615" t="s">
        <v>36702</v>
      </c>
      <c r="V1615" t="s">
        <v>36703</v>
      </c>
      <c r="W1615" t="s">
        <v>36704</v>
      </c>
      <c r="X1615" t="s">
        <v>36705</v>
      </c>
      <c r="Y1615" t="s">
        <v>36706</v>
      </c>
    </row>
    <row r="1616" spans="1:25" x14ac:dyDescent="0.3">
      <c r="A1616">
        <v>80750</v>
      </c>
      <c r="B1616" t="s">
        <v>36707</v>
      </c>
      <c r="C1616" t="s">
        <v>36708</v>
      </c>
      <c r="D1616" t="s">
        <v>36709</v>
      </c>
      <c r="E1616" t="s">
        <v>36710</v>
      </c>
      <c r="F1616" t="s">
        <v>36711</v>
      </c>
      <c r="G1616" t="s">
        <v>36712</v>
      </c>
      <c r="H1616" t="s">
        <v>36713</v>
      </c>
      <c r="I1616" t="s">
        <v>36714</v>
      </c>
      <c r="J1616" t="s">
        <v>36715</v>
      </c>
      <c r="K1616" t="s">
        <v>36716</v>
      </c>
      <c r="L1616" t="s">
        <v>36717</v>
      </c>
      <c r="M1616" t="s">
        <v>36718</v>
      </c>
      <c r="N1616" t="s">
        <v>36719</v>
      </c>
      <c r="O1616" t="s">
        <v>36720</v>
      </c>
      <c r="P1616">
        <f>-622.525869234165 -14.2744788663376 -221.823960612259</f>
        <v>-858.6243087127616</v>
      </c>
      <c r="Q1616" t="s">
        <v>36721</v>
      </c>
      <c r="R1616" t="s">
        <v>36722</v>
      </c>
      <c r="S1616" t="s">
        <v>36723</v>
      </c>
      <c r="T1616" t="s">
        <v>36724</v>
      </c>
      <c r="U1616" t="s">
        <v>36725</v>
      </c>
      <c r="V1616" t="s">
        <v>36726</v>
      </c>
      <c r="W1616" t="s">
        <v>36727</v>
      </c>
      <c r="X1616" t="s">
        <v>36728</v>
      </c>
      <c r="Y1616" t="s">
        <v>36729</v>
      </c>
    </row>
    <row r="1617" spans="1:25" x14ac:dyDescent="0.3">
      <c r="A1617">
        <v>80800</v>
      </c>
      <c r="B1617" t="s">
        <v>36730</v>
      </c>
      <c r="C1617" t="s">
        <v>36731</v>
      </c>
      <c r="D1617" t="s">
        <v>36732</v>
      </c>
      <c r="E1617" t="s">
        <v>36733</v>
      </c>
      <c r="F1617" t="s">
        <v>36734</v>
      </c>
      <c r="G1617" t="s">
        <v>36735</v>
      </c>
      <c r="H1617" t="s">
        <v>36736</v>
      </c>
      <c r="I1617" t="s">
        <v>36737</v>
      </c>
      <c r="J1617" t="s">
        <v>36738</v>
      </c>
      <c r="K1617" t="s">
        <v>36739</v>
      </c>
      <c r="L1617" t="s">
        <v>36740</v>
      </c>
      <c r="M1617" t="s">
        <v>36741</v>
      </c>
      <c r="N1617" t="s">
        <v>36742</v>
      </c>
      <c r="O1617" t="s">
        <v>36743</v>
      </c>
      <c r="P1617">
        <f>-622.770425102113 -14.697589916763 -221.889513331126</f>
        <v>-859.35752835000199</v>
      </c>
      <c r="Q1617" t="s">
        <v>36744</v>
      </c>
      <c r="R1617" t="s">
        <v>36745</v>
      </c>
      <c r="S1617" t="s">
        <v>36746</v>
      </c>
      <c r="T1617" t="s">
        <v>36747</v>
      </c>
      <c r="U1617" t="s">
        <v>36748</v>
      </c>
      <c r="V1617" t="s">
        <v>36749</v>
      </c>
      <c r="W1617" t="s">
        <v>36750</v>
      </c>
      <c r="X1617" t="s">
        <v>36751</v>
      </c>
      <c r="Y1617" t="s">
        <v>36752</v>
      </c>
    </row>
    <row r="1618" spans="1:25" x14ac:dyDescent="0.3">
      <c r="A1618">
        <v>80850</v>
      </c>
      <c r="B1618" t="s">
        <v>36753</v>
      </c>
      <c r="C1618" t="s">
        <v>36754</v>
      </c>
      <c r="D1618" t="s">
        <v>36755</v>
      </c>
      <c r="E1618" t="s">
        <v>36756</v>
      </c>
      <c r="F1618" t="s">
        <v>36757</v>
      </c>
      <c r="G1618" t="s">
        <v>36758</v>
      </c>
      <c r="H1618" t="s">
        <v>36759</v>
      </c>
      <c r="I1618" t="s">
        <v>36760</v>
      </c>
      <c r="J1618" t="s">
        <v>36761</v>
      </c>
      <c r="K1618" t="s">
        <v>36762</v>
      </c>
      <c r="L1618" t="s">
        <v>36763</v>
      </c>
      <c r="M1618" t="s">
        <v>36764</v>
      </c>
      <c r="N1618" t="s">
        <v>36765</v>
      </c>
      <c r="O1618" t="s">
        <v>36766</v>
      </c>
      <c r="P1618">
        <f>-623.712470650051 -15.3666009078906 -221.953892369279</f>
        <v>-861.03296392722064</v>
      </c>
      <c r="Q1618" t="s">
        <v>36767</v>
      </c>
      <c r="R1618" t="s">
        <v>36768</v>
      </c>
      <c r="S1618" t="s">
        <v>36769</v>
      </c>
      <c r="T1618" t="s">
        <v>36770</v>
      </c>
      <c r="U1618" t="s">
        <v>36771</v>
      </c>
      <c r="V1618" t="s">
        <v>36772</v>
      </c>
      <c r="W1618" t="s">
        <v>36773</v>
      </c>
      <c r="X1618" t="s">
        <v>36774</v>
      </c>
      <c r="Y1618" t="s">
        <v>36775</v>
      </c>
    </row>
    <row r="1619" spans="1:25" x14ac:dyDescent="0.3">
      <c r="A1619">
        <v>80900</v>
      </c>
      <c r="B1619" t="s">
        <v>36776</v>
      </c>
      <c r="C1619" t="s">
        <v>36777</v>
      </c>
      <c r="D1619" t="s">
        <v>36778</v>
      </c>
      <c r="E1619" t="s">
        <v>36779</v>
      </c>
      <c r="F1619" t="s">
        <v>36780</v>
      </c>
      <c r="G1619" t="s">
        <v>36781</v>
      </c>
      <c r="H1619" t="s">
        <v>36782</v>
      </c>
      <c r="I1619" t="s">
        <v>36783</v>
      </c>
      <c r="J1619" t="s">
        <v>36784</v>
      </c>
      <c r="K1619" t="s">
        <v>36785</v>
      </c>
      <c r="L1619" t="s">
        <v>36786</v>
      </c>
      <c r="M1619" t="s">
        <v>36787</v>
      </c>
      <c r="N1619" t="s">
        <v>36788</v>
      </c>
      <c r="O1619" t="s">
        <v>36789</v>
      </c>
      <c r="P1619">
        <f>-624.402213882498 -15.884839071068 -222.060824737905</f>
        <v>-862.34787769147101</v>
      </c>
      <c r="Q1619" t="s">
        <v>36790</v>
      </c>
      <c r="R1619" t="s">
        <v>36791</v>
      </c>
      <c r="S1619" t="s">
        <v>36792</v>
      </c>
      <c r="T1619" t="s">
        <v>36793</v>
      </c>
      <c r="U1619" t="s">
        <v>36794</v>
      </c>
      <c r="V1619" t="s">
        <v>36795</v>
      </c>
      <c r="W1619" t="s">
        <v>36796</v>
      </c>
      <c r="X1619" t="s">
        <v>36797</v>
      </c>
      <c r="Y1619" t="s">
        <v>36798</v>
      </c>
    </row>
    <row r="1620" spans="1:25" x14ac:dyDescent="0.3">
      <c r="A1620">
        <v>80950</v>
      </c>
      <c r="B1620" t="s">
        <v>36799</v>
      </c>
      <c r="C1620" t="s">
        <v>36800</v>
      </c>
      <c r="D1620" t="s">
        <v>36801</v>
      </c>
      <c r="E1620" t="s">
        <v>36802</v>
      </c>
      <c r="F1620" t="s">
        <v>36803</v>
      </c>
      <c r="G1620" t="s">
        <v>36804</v>
      </c>
      <c r="H1620" t="s">
        <v>36805</v>
      </c>
      <c r="I1620" t="s">
        <v>36806</v>
      </c>
      <c r="J1620" t="s">
        <v>36807</v>
      </c>
      <c r="K1620" t="s">
        <v>36808</v>
      </c>
      <c r="L1620" t="s">
        <v>36809</v>
      </c>
      <c r="M1620" t="s">
        <v>36810</v>
      </c>
      <c r="N1620" t="s">
        <v>36811</v>
      </c>
      <c r="O1620" t="s">
        <v>36812</v>
      </c>
      <c r="P1620">
        <f>-624.657270882649 -16.0953626279752 -222.048727968491</f>
        <v>-862.80136147911514</v>
      </c>
      <c r="Q1620" t="s">
        <v>36813</v>
      </c>
      <c r="R1620" t="s">
        <v>36814</v>
      </c>
      <c r="S1620" t="s">
        <v>36815</v>
      </c>
      <c r="T1620" t="s">
        <v>36816</v>
      </c>
      <c r="U1620" t="s">
        <v>36817</v>
      </c>
      <c r="V1620" t="s">
        <v>36818</v>
      </c>
      <c r="W1620" t="s">
        <v>36819</v>
      </c>
      <c r="X1620" t="s">
        <v>36820</v>
      </c>
      <c r="Y1620" t="s">
        <v>36821</v>
      </c>
    </row>
    <row r="1621" spans="1:25" x14ac:dyDescent="0.3">
      <c r="A1621">
        <v>81000</v>
      </c>
      <c r="B1621" t="s">
        <v>36822</v>
      </c>
      <c r="C1621" t="s">
        <v>36823</v>
      </c>
      <c r="D1621" t="s">
        <v>36824</v>
      </c>
      <c r="E1621" t="s">
        <v>36825</v>
      </c>
      <c r="F1621" t="s">
        <v>36826</v>
      </c>
      <c r="G1621" t="s">
        <v>36827</v>
      </c>
      <c r="H1621" t="s">
        <v>36828</v>
      </c>
      <c r="I1621" t="s">
        <v>36829</v>
      </c>
      <c r="J1621" t="s">
        <v>36830</v>
      </c>
      <c r="K1621" t="s">
        <v>36831</v>
      </c>
      <c r="L1621" t="s">
        <v>36832</v>
      </c>
      <c r="M1621" t="s">
        <v>36833</v>
      </c>
      <c r="N1621" t="s">
        <v>36834</v>
      </c>
      <c r="O1621" t="s">
        <v>36835</v>
      </c>
      <c r="P1621">
        <f>-625.312448586446 -16.421394985583 -221.934303354349</f>
        <v>-863.66814692637797</v>
      </c>
      <c r="Q1621" t="s">
        <v>36836</v>
      </c>
      <c r="R1621" t="s">
        <v>36837</v>
      </c>
      <c r="S1621" t="s">
        <v>36838</v>
      </c>
      <c r="T1621" t="s">
        <v>36839</v>
      </c>
      <c r="U1621" t="s">
        <v>36840</v>
      </c>
      <c r="V1621" t="s">
        <v>36841</v>
      </c>
      <c r="W1621" t="s">
        <v>36842</v>
      </c>
      <c r="X1621" t="s">
        <v>36843</v>
      </c>
      <c r="Y1621" t="s">
        <v>36844</v>
      </c>
    </row>
    <row r="1622" spans="1:25" x14ac:dyDescent="0.3">
      <c r="A1622">
        <v>81050</v>
      </c>
      <c r="B1622" t="s">
        <v>36845</v>
      </c>
      <c r="C1622" t="s">
        <v>36846</v>
      </c>
      <c r="D1622" t="s">
        <v>36847</v>
      </c>
      <c r="E1622" t="s">
        <v>36848</v>
      </c>
      <c r="F1622" t="s">
        <v>36849</v>
      </c>
      <c r="G1622" t="s">
        <v>36850</v>
      </c>
      <c r="H1622" t="s">
        <v>36851</v>
      </c>
      <c r="I1622" t="s">
        <v>36852</v>
      </c>
      <c r="J1622" t="s">
        <v>36853</v>
      </c>
      <c r="K1622" t="s">
        <v>36854</v>
      </c>
      <c r="L1622" t="s">
        <v>36855</v>
      </c>
      <c r="M1622" t="s">
        <v>36856</v>
      </c>
      <c r="N1622" t="s">
        <v>36857</v>
      </c>
      <c r="O1622" t="s">
        <v>36858</v>
      </c>
      <c r="P1622">
        <f>-625.446448975072 -16.3187077721177 -221.874580544215</f>
        <v>-863.6397372914048</v>
      </c>
      <c r="Q1622" t="s">
        <v>36859</v>
      </c>
      <c r="R1622" t="s">
        <v>36860</v>
      </c>
      <c r="S1622" t="s">
        <v>36861</v>
      </c>
      <c r="T1622" t="s">
        <v>36862</v>
      </c>
      <c r="U1622" t="s">
        <v>36863</v>
      </c>
      <c r="V1622" t="s">
        <v>36864</v>
      </c>
      <c r="W1622" t="s">
        <v>36865</v>
      </c>
      <c r="X1622" t="s">
        <v>36866</v>
      </c>
      <c r="Y1622" t="s">
        <v>36867</v>
      </c>
    </row>
    <row r="1623" spans="1:25" x14ac:dyDescent="0.3">
      <c r="A1623">
        <v>81100</v>
      </c>
      <c r="B1623" t="s">
        <v>36868</v>
      </c>
      <c r="C1623" t="s">
        <v>36869</v>
      </c>
      <c r="D1623" t="s">
        <v>36870</v>
      </c>
      <c r="E1623" t="s">
        <v>36871</v>
      </c>
      <c r="F1623" t="s">
        <v>36872</v>
      </c>
      <c r="G1623" t="s">
        <v>36873</v>
      </c>
      <c r="H1623" t="s">
        <v>36874</v>
      </c>
      <c r="I1623" t="s">
        <v>36875</v>
      </c>
      <c r="J1623" t="s">
        <v>36876</v>
      </c>
      <c r="K1623" t="s">
        <v>36877</v>
      </c>
      <c r="L1623" t="s">
        <v>36878</v>
      </c>
      <c r="M1623" t="s">
        <v>36879</v>
      </c>
      <c r="N1623" t="s">
        <v>36880</v>
      </c>
      <c r="O1623" t="s">
        <v>36881</v>
      </c>
      <c r="P1623">
        <f>-625.491353328695 -16.2528604150839 -221.781394729771</f>
        <v>-863.52560847354994</v>
      </c>
      <c r="Q1623" t="s">
        <v>36882</v>
      </c>
      <c r="R1623" t="s">
        <v>36883</v>
      </c>
      <c r="S1623" t="s">
        <v>36884</v>
      </c>
      <c r="T1623" t="s">
        <v>36885</v>
      </c>
      <c r="U1623" t="s">
        <v>36886</v>
      </c>
      <c r="V1623" t="s">
        <v>36887</v>
      </c>
      <c r="W1623" t="s">
        <v>36888</v>
      </c>
      <c r="X1623" t="s">
        <v>36889</v>
      </c>
      <c r="Y1623" t="s">
        <v>36890</v>
      </c>
    </row>
    <row r="1624" spans="1:25" x14ac:dyDescent="0.3">
      <c r="A1624">
        <v>81150</v>
      </c>
      <c r="B1624" t="s">
        <v>36891</v>
      </c>
      <c r="C1624" t="s">
        <v>36892</v>
      </c>
      <c r="D1624" t="s">
        <v>36893</v>
      </c>
      <c r="E1624" t="s">
        <v>36894</v>
      </c>
      <c r="F1624" t="s">
        <v>36895</v>
      </c>
      <c r="G1624" t="s">
        <v>36896</v>
      </c>
      <c r="H1624" t="s">
        <v>36897</v>
      </c>
      <c r="I1624" t="s">
        <v>36898</v>
      </c>
      <c r="J1624" t="s">
        <v>36899</v>
      </c>
      <c r="K1624" t="s">
        <v>36900</v>
      </c>
      <c r="L1624" t="s">
        <v>36901</v>
      </c>
      <c r="M1624" t="s">
        <v>36902</v>
      </c>
      <c r="N1624" t="s">
        <v>36903</v>
      </c>
      <c r="O1624" t="s">
        <v>36904</v>
      </c>
      <c r="P1624">
        <f>-625.268541204165 -16.4124046308671 -221.585763678811</f>
        <v>-863.26670951384301</v>
      </c>
      <c r="Q1624" t="s">
        <v>36905</v>
      </c>
      <c r="R1624" t="s">
        <v>36906</v>
      </c>
      <c r="S1624" t="s">
        <v>36907</v>
      </c>
      <c r="T1624" t="s">
        <v>36908</v>
      </c>
      <c r="U1624" t="s">
        <v>36909</v>
      </c>
      <c r="V1624" t="s">
        <v>36910</v>
      </c>
      <c r="W1624" t="s">
        <v>36911</v>
      </c>
      <c r="X1624" t="s">
        <v>36912</v>
      </c>
      <c r="Y1624" t="s">
        <v>36913</v>
      </c>
    </row>
    <row r="1625" spans="1:25" x14ac:dyDescent="0.3">
      <c r="A1625">
        <v>81200</v>
      </c>
      <c r="B1625" t="s">
        <v>36914</v>
      </c>
      <c r="C1625" t="s">
        <v>36915</v>
      </c>
      <c r="D1625" t="s">
        <v>36916</v>
      </c>
      <c r="E1625" t="s">
        <v>36917</v>
      </c>
      <c r="F1625" t="s">
        <v>36918</v>
      </c>
      <c r="G1625" t="s">
        <v>36919</v>
      </c>
      <c r="H1625" t="s">
        <v>36920</v>
      </c>
      <c r="I1625" t="s">
        <v>36921</v>
      </c>
      <c r="J1625" t="s">
        <v>36922</v>
      </c>
      <c r="K1625" t="s">
        <v>36923</v>
      </c>
      <c r="L1625" t="s">
        <v>36924</v>
      </c>
      <c r="M1625" t="s">
        <v>36925</v>
      </c>
      <c r="N1625" t="s">
        <v>36926</v>
      </c>
      <c r="O1625" t="s">
        <v>36927</v>
      </c>
      <c r="P1625">
        <f>-625.200802573187 -16.5741097557507 -221.477152360467</f>
        <v>-863.25206468940473</v>
      </c>
      <c r="Q1625" t="s">
        <v>36928</v>
      </c>
      <c r="R1625" t="s">
        <v>36929</v>
      </c>
      <c r="S1625" t="s">
        <v>36930</v>
      </c>
      <c r="T1625" t="s">
        <v>36931</v>
      </c>
      <c r="U1625" t="s">
        <v>36932</v>
      </c>
      <c r="V1625" t="s">
        <v>36933</v>
      </c>
      <c r="W1625" t="s">
        <v>36934</v>
      </c>
      <c r="X1625" t="s">
        <v>36935</v>
      </c>
      <c r="Y1625" t="s">
        <v>36936</v>
      </c>
    </row>
    <row r="1626" spans="1:25" x14ac:dyDescent="0.3">
      <c r="A1626">
        <v>81250</v>
      </c>
      <c r="B1626" t="s">
        <v>36937</v>
      </c>
      <c r="C1626" t="s">
        <v>36938</v>
      </c>
      <c r="D1626" t="s">
        <v>36939</v>
      </c>
      <c r="E1626" t="s">
        <v>36940</v>
      </c>
      <c r="F1626" t="s">
        <v>36941</v>
      </c>
      <c r="G1626" t="s">
        <v>36942</v>
      </c>
      <c r="H1626" t="s">
        <v>36943</v>
      </c>
      <c r="I1626" t="s">
        <v>36944</v>
      </c>
      <c r="J1626" t="s">
        <v>36945</v>
      </c>
      <c r="K1626" t="s">
        <v>36946</v>
      </c>
      <c r="L1626" t="s">
        <v>36947</v>
      </c>
      <c r="M1626" t="s">
        <v>36948</v>
      </c>
      <c r="N1626" t="s">
        <v>36949</v>
      </c>
      <c r="O1626" t="s">
        <v>36950</v>
      </c>
      <c r="P1626">
        <f>-625.172322546508 -16.8414609176109 -221.327569305282</f>
        <v>-863.34135276940083</v>
      </c>
      <c r="Q1626" t="s">
        <v>36951</v>
      </c>
      <c r="R1626" t="s">
        <v>36952</v>
      </c>
      <c r="S1626" t="s">
        <v>36953</v>
      </c>
      <c r="T1626" t="s">
        <v>36954</v>
      </c>
      <c r="U1626" t="s">
        <v>36955</v>
      </c>
      <c r="V1626" t="s">
        <v>36956</v>
      </c>
      <c r="W1626" t="s">
        <v>36957</v>
      </c>
      <c r="X1626" t="s">
        <v>36958</v>
      </c>
      <c r="Y1626" t="s">
        <v>36959</v>
      </c>
    </row>
    <row r="1627" spans="1:25" x14ac:dyDescent="0.3">
      <c r="A1627">
        <v>81300</v>
      </c>
      <c r="B1627" t="s">
        <v>36960</v>
      </c>
      <c r="C1627" t="s">
        <v>36961</v>
      </c>
      <c r="D1627" t="s">
        <v>36962</v>
      </c>
      <c r="E1627" t="s">
        <v>36963</v>
      </c>
      <c r="F1627" t="s">
        <v>36964</v>
      </c>
      <c r="G1627" t="s">
        <v>36965</v>
      </c>
      <c r="H1627" t="s">
        <v>36966</v>
      </c>
      <c r="I1627" t="s">
        <v>36967</v>
      </c>
      <c r="J1627" t="s">
        <v>36968</v>
      </c>
      <c r="K1627" t="s">
        <v>36969</v>
      </c>
      <c r="L1627" t="s">
        <v>36970</v>
      </c>
      <c r="M1627" t="s">
        <v>36971</v>
      </c>
      <c r="N1627" t="s">
        <v>36972</v>
      </c>
      <c r="O1627" t="s">
        <v>36973</v>
      </c>
      <c r="P1627">
        <f>-625.2109863045 -17.0727909521484 -221.297967507021</f>
        <v>-863.58174476366935</v>
      </c>
      <c r="Q1627" t="s">
        <v>36974</v>
      </c>
      <c r="R1627" t="s">
        <v>36975</v>
      </c>
      <c r="S1627" t="s">
        <v>36976</v>
      </c>
      <c r="T1627" t="s">
        <v>36977</v>
      </c>
      <c r="U1627" t="s">
        <v>36978</v>
      </c>
      <c r="V1627" t="s">
        <v>36979</v>
      </c>
      <c r="W1627" t="s">
        <v>36980</v>
      </c>
      <c r="X1627" t="s">
        <v>36981</v>
      </c>
      <c r="Y1627" t="s">
        <v>36982</v>
      </c>
    </row>
    <row r="1628" spans="1:25" x14ac:dyDescent="0.3">
      <c r="A1628">
        <v>81350</v>
      </c>
      <c r="B1628" t="s">
        <v>36983</v>
      </c>
      <c r="C1628" t="s">
        <v>36984</v>
      </c>
      <c r="D1628" t="s">
        <v>36985</v>
      </c>
      <c r="E1628" t="s">
        <v>36986</v>
      </c>
      <c r="F1628" t="s">
        <v>36987</v>
      </c>
      <c r="G1628" t="s">
        <v>36988</v>
      </c>
      <c r="H1628" t="s">
        <v>36989</v>
      </c>
      <c r="I1628" t="s">
        <v>36990</v>
      </c>
      <c r="J1628" t="s">
        <v>36991</v>
      </c>
      <c r="K1628" t="s">
        <v>36992</v>
      </c>
      <c r="L1628" t="s">
        <v>36993</v>
      </c>
      <c r="M1628" t="s">
        <v>36994</v>
      </c>
      <c r="N1628" t="s">
        <v>36995</v>
      </c>
      <c r="O1628" t="s">
        <v>36996</v>
      </c>
      <c r="P1628">
        <f>-625.701150991892 -17.7727796525458 -221.302727459898</f>
        <v>-864.77665810433564</v>
      </c>
      <c r="Q1628" t="s">
        <v>36997</v>
      </c>
      <c r="R1628" t="s">
        <v>36998</v>
      </c>
      <c r="S1628" t="s">
        <v>36999</v>
      </c>
      <c r="T1628" t="s">
        <v>37000</v>
      </c>
      <c r="U1628" t="s">
        <v>37001</v>
      </c>
      <c r="V1628" t="s">
        <v>37002</v>
      </c>
      <c r="W1628" t="s">
        <v>37003</v>
      </c>
      <c r="X1628" t="s">
        <v>37004</v>
      </c>
      <c r="Y1628" t="s">
        <v>37005</v>
      </c>
    </row>
    <row r="1629" spans="1:25" x14ac:dyDescent="0.3">
      <c r="A1629">
        <v>81400</v>
      </c>
      <c r="B1629" t="s">
        <v>37006</v>
      </c>
      <c r="C1629" t="s">
        <v>37007</v>
      </c>
      <c r="D1629" t="s">
        <v>37008</v>
      </c>
      <c r="E1629" t="s">
        <v>37009</v>
      </c>
      <c r="F1629" t="s">
        <v>37010</v>
      </c>
      <c r="G1629" t="s">
        <v>37011</v>
      </c>
      <c r="H1629" t="s">
        <v>37012</v>
      </c>
      <c r="I1629" t="s">
        <v>37013</v>
      </c>
      <c r="J1629" t="s">
        <v>37014</v>
      </c>
      <c r="K1629" t="s">
        <v>37015</v>
      </c>
      <c r="L1629" t="s">
        <v>37016</v>
      </c>
      <c r="M1629" t="s">
        <v>37017</v>
      </c>
      <c r="N1629" t="s">
        <v>37018</v>
      </c>
      <c r="O1629" t="s">
        <v>37019</v>
      </c>
      <c r="P1629">
        <f>-626.367664894839 -18.3978620473476 -221.346283911416</f>
        <v>-866.11181085360261</v>
      </c>
      <c r="Q1629" t="s">
        <v>37020</v>
      </c>
      <c r="R1629" t="s">
        <v>37021</v>
      </c>
      <c r="S1629" t="s">
        <v>37022</v>
      </c>
      <c r="T1629" t="s">
        <v>37023</v>
      </c>
      <c r="U1629" t="s">
        <v>37024</v>
      </c>
      <c r="V1629" t="s">
        <v>37025</v>
      </c>
      <c r="W1629" t="s">
        <v>37026</v>
      </c>
      <c r="X1629" t="s">
        <v>37027</v>
      </c>
      <c r="Y1629" t="s">
        <v>37028</v>
      </c>
    </row>
    <row r="1630" spans="1:25" x14ac:dyDescent="0.3">
      <c r="A1630">
        <v>81450</v>
      </c>
      <c r="B1630" t="s">
        <v>37029</v>
      </c>
      <c r="C1630" t="s">
        <v>37030</v>
      </c>
      <c r="D1630" t="s">
        <v>37031</v>
      </c>
      <c r="E1630" t="s">
        <v>37032</v>
      </c>
      <c r="F1630" t="s">
        <v>37033</v>
      </c>
      <c r="G1630" t="s">
        <v>37034</v>
      </c>
      <c r="H1630" t="s">
        <v>37035</v>
      </c>
      <c r="I1630" t="s">
        <v>37036</v>
      </c>
      <c r="J1630" t="s">
        <v>37037</v>
      </c>
      <c r="K1630" t="s">
        <v>37038</v>
      </c>
      <c r="L1630" t="s">
        <v>37039</v>
      </c>
      <c r="M1630" t="s">
        <v>37040</v>
      </c>
      <c r="N1630" t="s">
        <v>37041</v>
      </c>
      <c r="O1630" t="s">
        <v>37042</v>
      </c>
      <c r="P1630">
        <f>-626.602910870307 -18.598312481354 -221.36286041852</f>
        <v>-866.56408377018101</v>
      </c>
      <c r="Q1630" t="s">
        <v>37043</v>
      </c>
      <c r="R1630" t="s">
        <v>37044</v>
      </c>
      <c r="S1630" t="s">
        <v>37045</v>
      </c>
      <c r="T1630" t="s">
        <v>37046</v>
      </c>
      <c r="U1630" t="s">
        <v>37047</v>
      </c>
      <c r="V1630" t="s">
        <v>37048</v>
      </c>
      <c r="W1630" t="s">
        <v>37049</v>
      </c>
      <c r="X1630" t="s">
        <v>37050</v>
      </c>
      <c r="Y1630" t="s">
        <v>37051</v>
      </c>
    </row>
    <row r="1631" spans="1:25" x14ac:dyDescent="0.3">
      <c r="A1631">
        <v>81500</v>
      </c>
      <c r="B1631" t="s">
        <v>37052</v>
      </c>
      <c r="C1631" t="s">
        <v>37053</v>
      </c>
      <c r="D1631" t="s">
        <v>37054</v>
      </c>
      <c r="E1631" t="s">
        <v>37055</v>
      </c>
      <c r="F1631" t="s">
        <v>37056</v>
      </c>
      <c r="G1631" t="s">
        <v>37057</v>
      </c>
      <c r="H1631" t="s">
        <v>37058</v>
      </c>
      <c r="I1631" t="s">
        <v>37059</v>
      </c>
      <c r="J1631" t="s">
        <v>37060</v>
      </c>
      <c r="K1631" t="s">
        <v>37061</v>
      </c>
      <c r="L1631" t="s">
        <v>37062</v>
      </c>
      <c r="M1631" t="s">
        <v>37063</v>
      </c>
      <c r="N1631" t="s">
        <v>37064</v>
      </c>
      <c r="O1631" t="s">
        <v>37065</v>
      </c>
      <c r="P1631">
        <f>-626.808003184692 -18.7557900597196 -221.400966435719</f>
        <v>-866.96475968013056</v>
      </c>
      <c r="Q1631" t="s">
        <v>37066</v>
      </c>
      <c r="R1631" t="s">
        <v>37067</v>
      </c>
      <c r="S1631" t="s">
        <v>37068</v>
      </c>
      <c r="T1631" t="s">
        <v>37069</v>
      </c>
      <c r="U1631" t="s">
        <v>37070</v>
      </c>
      <c r="V1631" t="s">
        <v>37071</v>
      </c>
      <c r="W1631" t="s">
        <v>37072</v>
      </c>
      <c r="X1631" t="s">
        <v>37073</v>
      </c>
      <c r="Y1631" t="s">
        <v>37074</v>
      </c>
    </row>
    <row r="1632" spans="1:25" x14ac:dyDescent="0.3">
      <c r="A1632">
        <v>81550</v>
      </c>
      <c r="B1632" t="s">
        <v>37075</v>
      </c>
      <c r="C1632" t="s">
        <v>37076</v>
      </c>
      <c r="D1632" t="s">
        <v>37077</v>
      </c>
      <c r="E1632" t="s">
        <v>37078</v>
      </c>
      <c r="F1632" t="s">
        <v>37079</v>
      </c>
      <c r="G1632" t="s">
        <v>37080</v>
      </c>
      <c r="H1632" t="s">
        <v>37081</v>
      </c>
      <c r="I1632" t="s">
        <v>37082</v>
      </c>
      <c r="J1632" t="s">
        <v>37083</v>
      </c>
      <c r="K1632" t="s">
        <v>37084</v>
      </c>
      <c r="L1632" t="s">
        <v>37085</v>
      </c>
      <c r="M1632" t="s">
        <v>37086</v>
      </c>
      <c r="N1632" t="s">
        <v>37087</v>
      </c>
      <c r="O1632" t="s">
        <v>37088</v>
      </c>
      <c r="P1632">
        <f>-626.992913960235 -18.9418305619677 -221.468159477753</f>
        <v>-867.4029039999557</v>
      </c>
      <c r="Q1632" t="s">
        <v>37089</v>
      </c>
      <c r="R1632" t="s">
        <v>37090</v>
      </c>
      <c r="S1632" t="s">
        <v>37091</v>
      </c>
      <c r="T1632" t="s">
        <v>37092</v>
      </c>
      <c r="U1632" t="s">
        <v>37093</v>
      </c>
      <c r="V1632" t="s">
        <v>37094</v>
      </c>
      <c r="W1632" t="s">
        <v>37095</v>
      </c>
      <c r="X1632" t="s">
        <v>37096</v>
      </c>
      <c r="Y1632" t="s">
        <v>37097</v>
      </c>
    </row>
    <row r="1633" spans="1:25" x14ac:dyDescent="0.3">
      <c r="A1633">
        <v>81600</v>
      </c>
      <c r="B1633" t="s">
        <v>37098</v>
      </c>
      <c r="C1633" t="s">
        <v>37099</v>
      </c>
      <c r="D1633" t="s">
        <v>37100</v>
      </c>
      <c r="E1633" t="s">
        <v>37101</v>
      </c>
      <c r="F1633" t="s">
        <v>37102</v>
      </c>
      <c r="G1633" t="s">
        <v>37103</v>
      </c>
      <c r="H1633" t="s">
        <v>37104</v>
      </c>
      <c r="I1633" t="s">
        <v>37105</v>
      </c>
      <c r="J1633" t="s">
        <v>37106</v>
      </c>
      <c r="K1633" t="s">
        <v>37107</v>
      </c>
      <c r="L1633" t="s">
        <v>37108</v>
      </c>
      <c r="M1633" t="s">
        <v>37109</v>
      </c>
      <c r="N1633" t="s">
        <v>37110</v>
      </c>
      <c r="O1633" t="s">
        <v>37111</v>
      </c>
      <c r="P1633">
        <f>-627.248338867327 -19.0513622365011 -221.496513627774</f>
        <v>-867.79621473160205</v>
      </c>
      <c r="Q1633" t="s">
        <v>37112</v>
      </c>
      <c r="R1633" t="s">
        <v>37113</v>
      </c>
      <c r="S1633" t="s">
        <v>37114</v>
      </c>
      <c r="T1633" t="s">
        <v>37115</v>
      </c>
      <c r="U1633" t="s">
        <v>37116</v>
      </c>
      <c r="V1633" t="s">
        <v>37117</v>
      </c>
      <c r="W1633" t="s">
        <v>37118</v>
      </c>
      <c r="X1633" t="s">
        <v>37119</v>
      </c>
      <c r="Y1633" t="s">
        <v>37120</v>
      </c>
    </row>
    <row r="1634" spans="1:25" x14ac:dyDescent="0.3">
      <c r="A1634">
        <v>81650</v>
      </c>
      <c r="B1634" t="s">
        <v>37121</v>
      </c>
      <c r="C1634" t="s">
        <v>37122</v>
      </c>
      <c r="D1634" t="s">
        <v>37123</v>
      </c>
      <c r="E1634" t="s">
        <v>37124</v>
      </c>
      <c r="F1634" t="s">
        <v>37125</v>
      </c>
      <c r="G1634" t="s">
        <v>37126</v>
      </c>
      <c r="H1634" t="s">
        <v>37127</v>
      </c>
      <c r="I1634" t="s">
        <v>37128</v>
      </c>
      <c r="J1634" t="s">
        <v>37129</v>
      </c>
      <c r="K1634" t="s">
        <v>37130</v>
      </c>
      <c r="L1634" t="s">
        <v>37131</v>
      </c>
      <c r="M1634" t="s">
        <v>37132</v>
      </c>
      <c r="N1634" t="s">
        <v>37133</v>
      </c>
      <c r="O1634" t="s">
        <v>37134</v>
      </c>
      <c r="P1634">
        <f>-627.706970771939 -19.3536611070974 -221.534565233318</f>
        <v>-868.59519711235453</v>
      </c>
      <c r="Q1634" t="s">
        <v>37135</v>
      </c>
      <c r="R1634" t="s">
        <v>37136</v>
      </c>
      <c r="S1634" t="s">
        <v>37137</v>
      </c>
      <c r="T1634" t="s">
        <v>37138</v>
      </c>
      <c r="U1634" t="s">
        <v>37139</v>
      </c>
      <c r="V1634" t="s">
        <v>37140</v>
      </c>
      <c r="W1634" t="s">
        <v>37141</v>
      </c>
      <c r="X1634" t="s">
        <v>37142</v>
      </c>
      <c r="Y1634" t="s">
        <v>37143</v>
      </c>
    </row>
    <row r="1635" spans="1:25" x14ac:dyDescent="0.3">
      <c r="A1635">
        <v>81700</v>
      </c>
      <c r="B1635" t="s">
        <v>37144</v>
      </c>
      <c r="C1635" t="s">
        <v>37145</v>
      </c>
      <c r="D1635" t="s">
        <v>37146</v>
      </c>
      <c r="E1635" t="s">
        <v>37147</v>
      </c>
      <c r="F1635" t="s">
        <v>37148</v>
      </c>
      <c r="G1635" t="s">
        <v>37149</v>
      </c>
      <c r="H1635" t="s">
        <v>37150</v>
      </c>
      <c r="I1635" t="s">
        <v>37151</v>
      </c>
      <c r="J1635" t="s">
        <v>37152</v>
      </c>
      <c r="K1635" t="s">
        <v>37153</v>
      </c>
      <c r="L1635" t="s">
        <v>37154</v>
      </c>
      <c r="M1635" t="s">
        <v>37155</v>
      </c>
      <c r="N1635" t="s">
        <v>37156</v>
      </c>
      <c r="O1635" t="s">
        <v>37157</v>
      </c>
      <c r="P1635">
        <f>-627.796970949103 -19.4181255598178 -221.478286235567</f>
        <v>-868.69338274448774</v>
      </c>
      <c r="Q1635" t="s">
        <v>37158</v>
      </c>
      <c r="R1635" t="s">
        <v>37159</v>
      </c>
      <c r="S1635" t="s">
        <v>37160</v>
      </c>
      <c r="T1635" t="s">
        <v>37161</v>
      </c>
      <c r="U1635" t="s">
        <v>37162</v>
      </c>
      <c r="V1635" t="s">
        <v>37163</v>
      </c>
      <c r="W1635" t="s">
        <v>37164</v>
      </c>
      <c r="X1635" t="s">
        <v>37165</v>
      </c>
      <c r="Y1635" t="s">
        <v>37166</v>
      </c>
    </row>
    <row r="1636" spans="1:25" x14ac:dyDescent="0.3">
      <c r="A1636">
        <v>81750</v>
      </c>
      <c r="B1636" t="s">
        <v>37167</v>
      </c>
      <c r="C1636" t="s">
        <v>37168</v>
      </c>
      <c r="D1636" t="s">
        <v>37169</v>
      </c>
      <c r="E1636" t="s">
        <v>37170</v>
      </c>
      <c r="F1636" t="s">
        <v>37171</v>
      </c>
      <c r="G1636" t="s">
        <v>37172</v>
      </c>
      <c r="H1636" t="s">
        <v>37173</v>
      </c>
      <c r="I1636" t="s">
        <v>37174</v>
      </c>
      <c r="J1636" t="s">
        <v>37175</v>
      </c>
      <c r="K1636" t="s">
        <v>37176</v>
      </c>
      <c r="L1636" t="s">
        <v>37177</v>
      </c>
      <c r="M1636" t="s">
        <v>37178</v>
      </c>
      <c r="N1636" t="s">
        <v>37179</v>
      </c>
      <c r="O1636" t="s">
        <v>37180</v>
      </c>
      <c r="P1636">
        <f>-627.787330676311 -19.5745270605935 -221.37938149988</f>
        <v>-868.74123923678439</v>
      </c>
      <c r="Q1636" t="s">
        <v>37181</v>
      </c>
      <c r="R1636" t="s">
        <v>37182</v>
      </c>
      <c r="S1636" t="s">
        <v>37183</v>
      </c>
      <c r="T1636" t="s">
        <v>37184</v>
      </c>
      <c r="U1636" t="s">
        <v>37185</v>
      </c>
      <c r="V1636" t="s">
        <v>37186</v>
      </c>
      <c r="W1636" t="s">
        <v>37187</v>
      </c>
      <c r="X1636" t="s">
        <v>37188</v>
      </c>
      <c r="Y1636" t="s">
        <v>37189</v>
      </c>
    </row>
    <row r="1637" spans="1:25" x14ac:dyDescent="0.3">
      <c r="A1637">
        <v>81800</v>
      </c>
      <c r="B1637" t="s">
        <v>37190</v>
      </c>
      <c r="C1637" t="s">
        <v>37191</v>
      </c>
      <c r="D1637" t="s">
        <v>37192</v>
      </c>
      <c r="E1637" t="s">
        <v>37193</v>
      </c>
      <c r="F1637" t="s">
        <v>37194</v>
      </c>
      <c r="G1637" t="s">
        <v>37195</v>
      </c>
      <c r="H1637" t="s">
        <v>37196</v>
      </c>
      <c r="I1637" t="s">
        <v>37197</v>
      </c>
      <c r="J1637" t="s">
        <v>37198</v>
      </c>
      <c r="K1637" t="s">
        <v>37199</v>
      </c>
      <c r="L1637" t="s">
        <v>37200</v>
      </c>
      <c r="M1637" t="s">
        <v>37201</v>
      </c>
      <c r="N1637" t="s">
        <v>37202</v>
      </c>
      <c r="O1637" t="s">
        <v>37203</v>
      </c>
      <c r="P1637">
        <f>-627.718508773259 -19.7306694608608 -221.37577526649</f>
        <v>-868.82495350060981</v>
      </c>
      <c r="Q1637" t="s">
        <v>37204</v>
      </c>
      <c r="R1637" t="s">
        <v>37205</v>
      </c>
      <c r="S1637" t="s">
        <v>37206</v>
      </c>
      <c r="T1637" t="s">
        <v>37207</v>
      </c>
      <c r="U1637" t="s">
        <v>37208</v>
      </c>
      <c r="V1637" t="s">
        <v>37209</v>
      </c>
      <c r="W1637" t="s">
        <v>37210</v>
      </c>
      <c r="X1637" t="s">
        <v>37211</v>
      </c>
      <c r="Y1637" t="s">
        <v>37212</v>
      </c>
    </row>
    <row r="1638" spans="1:25" x14ac:dyDescent="0.3">
      <c r="A1638">
        <v>81850</v>
      </c>
      <c r="B1638" t="s">
        <v>37213</v>
      </c>
      <c r="C1638" t="s">
        <v>37214</v>
      </c>
      <c r="D1638" t="s">
        <v>37215</v>
      </c>
      <c r="E1638" t="s">
        <v>37216</v>
      </c>
      <c r="F1638" t="s">
        <v>37217</v>
      </c>
      <c r="G1638" t="s">
        <v>37218</v>
      </c>
      <c r="H1638" t="s">
        <v>37219</v>
      </c>
      <c r="I1638" t="s">
        <v>37220</v>
      </c>
      <c r="J1638" t="s">
        <v>37221</v>
      </c>
      <c r="K1638" t="s">
        <v>37222</v>
      </c>
      <c r="L1638" t="s">
        <v>37223</v>
      </c>
      <c r="M1638" t="s">
        <v>37224</v>
      </c>
      <c r="N1638" t="s">
        <v>37225</v>
      </c>
      <c r="O1638" t="s">
        <v>37226</v>
      </c>
      <c r="P1638">
        <f>-627.772172027832 -20.1790344115716 -221.473528510912</f>
        <v>-869.4247349503155</v>
      </c>
      <c r="Q1638" t="s">
        <v>37227</v>
      </c>
      <c r="R1638" t="s">
        <v>37228</v>
      </c>
      <c r="S1638" t="s">
        <v>37229</v>
      </c>
      <c r="T1638" t="s">
        <v>37230</v>
      </c>
      <c r="U1638" t="s">
        <v>37231</v>
      </c>
      <c r="V1638" t="s">
        <v>37232</v>
      </c>
      <c r="W1638" t="s">
        <v>37233</v>
      </c>
      <c r="X1638" t="s">
        <v>37234</v>
      </c>
      <c r="Y1638" t="s">
        <v>37235</v>
      </c>
    </row>
    <row r="1639" spans="1:25" x14ac:dyDescent="0.3">
      <c r="A1639">
        <v>81900</v>
      </c>
      <c r="B1639" t="s">
        <v>37236</v>
      </c>
      <c r="C1639" t="s">
        <v>37237</v>
      </c>
      <c r="D1639" t="s">
        <v>37238</v>
      </c>
      <c r="E1639" t="s">
        <v>37239</v>
      </c>
      <c r="F1639" t="s">
        <v>37240</v>
      </c>
      <c r="G1639" t="s">
        <v>37241</v>
      </c>
      <c r="H1639" t="s">
        <v>37242</v>
      </c>
      <c r="I1639" t="s">
        <v>37243</v>
      </c>
      <c r="J1639" t="s">
        <v>37244</v>
      </c>
      <c r="K1639" t="s">
        <v>37245</v>
      </c>
      <c r="L1639" t="s">
        <v>37246</v>
      </c>
      <c r="M1639" t="s">
        <v>37247</v>
      </c>
      <c r="N1639" t="s">
        <v>37248</v>
      </c>
      <c r="O1639" t="s">
        <v>37249</v>
      </c>
      <c r="P1639">
        <f>-627.847605665015 -20.5363554842947 -221.591315162236</f>
        <v>-869.97527631154571</v>
      </c>
      <c r="Q1639" t="s">
        <v>37250</v>
      </c>
      <c r="R1639" t="s">
        <v>37251</v>
      </c>
      <c r="S1639" t="s">
        <v>37252</v>
      </c>
      <c r="T1639" t="s">
        <v>37253</v>
      </c>
      <c r="U1639" t="s">
        <v>37254</v>
      </c>
      <c r="V1639" t="s">
        <v>37255</v>
      </c>
      <c r="W1639" t="s">
        <v>37256</v>
      </c>
      <c r="X1639" t="s">
        <v>37257</v>
      </c>
      <c r="Y1639" t="s">
        <v>37258</v>
      </c>
    </row>
    <row r="1640" spans="1:25" x14ac:dyDescent="0.3">
      <c r="A1640">
        <v>81950</v>
      </c>
      <c r="B1640" t="s">
        <v>37259</v>
      </c>
      <c r="C1640" t="s">
        <v>37260</v>
      </c>
      <c r="D1640" t="s">
        <v>37261</v>
      </c>
      <c r="E1640" t="s">
        <v>37262</v>
      </c>
      <c r="F1640" t="s">
        <v>37263</v>
      </c>
      <c r="G1640" t="s">
        <v>37264</v>
      </c>
      <c r="H1640" t="s">
        <v>37265</v>
      </c>
      <c r="I1640" t="s">
        <v>37266</v>
      </c>
      <c r="J1640" t="s">
        <v>37267</v>
      </c>
      <c r="K1640" t="s">
        <v>37268</v>
      </c>
      <c r="L1640" t="s">
        <v>37269</v>
      </c>
      <c r="M1640" t="s">
        <v>37270</v>
      </c>
      <c r="N1640" t="s">
        <v>37271</v>
      </c>
      <c r="O1640" t="s">
        <v>37272</v>
      </c>
      <c r="P1640">
        <f>-628.159940400768 -21.1509603260024 -221.872438805296</f>
        <v>-871.1833395320665</v>
      </c>
      <c r="Q1640" t="s">
        <v>37273</v>
      </c>
      <c r="R1640" t="s">
        <v>37274</v>
      </c>
      <c r="S1640" t="s">
        <v>37275</v>
      </c>
      <c r="T1640" t="s">
        <v>37276</v>
      </c>
      <c r="U1640" t="s">
        <v>37277</v>
      </c>
      <c r="V1640" t="s">
        <v>37278</v>
      </c>
      <c r="W1640" t="s">
        <v>37279</v>
      </c>
      <c r="X1640" t="s">
        <v>37280</v>
      </c>
      <c r="Y1640" t="s">
        <v>37281</v>
      </c>
    </row>
    <row r="1641" spans="1:25" x14ac:dyDescent="0.3">
      <c r="A1641">
        <v>82000</v>
      </c>
      <c r="B1641" t="s">
        <v>37282</v>
      </c>
      <c r="C1641" t="s">
        <v>37283</v>
      </c>
      <c r="D1641" t="s">
        <v>37284</v>
      </c>
      <c r="E1641" t="s">
        <v>37285</v>
      </c>
      <c r="F1641" t="s">
        <v>37286</v>
      </c>
      <c r="G1641" t="s">
        <v>37287</v>
      </c>
      <c r="H1641" t="s">
        <v>37288</v>
      </c>
      <c r="I1641" t="s">
        <v>37289</v>
      </c>
      <c r="J1641" t="s">
        <v>37290</v>
      </c>
      <c r="K1641" t="s">
        <v>37291</v>
      </c>
      <c r="L1641" t="s">
        <v>37292</v>
      </c>
      <c r="M1641" t="s">
        <v>37293</v>
      </c>
      <c r="N1641" t="s">
        <v>37294</v>
      </c>
      <c r="O1641" t="s">
        <v>37295</v>
      </c>
      <c r="P1641">
        <f>-628.21767184985 -21.4142379437842 -221.997293982492</f>
        <v>-871.62920377612625</v>
      </c>
      <c r="Q1641" t="s">
        <v>37296</v>
      </c>
      <c r="R1641" t="s">
        <v>37297</v>
      </c>
      <c r="S1641" t="s">
        <v>37298</v>
      </c>
      <c r="T1641" t="s">
        <v>37299</v>
      </c>
      <c r="U1641" t="s">
        <v>37300</v>
      </c>
      <c r="V1641" t="s">
        <v>37301</v>
      </c>
      <c r="W1641" t="s">
        <v>37302</v>
      </c>
      <c r="X1641" t="s">
        <v>37303</v>
      </c>
      <c r="Y1641" t="s">
        <v>37304</v>
      </c>
    </row>
    <row r="1642" spans="1:25" x14ac:dyDescent="0.3">
      <c r="A1642">
        <v>82050</v>
      </c>
      <c r="B1642" t="s">
        <v>37305</v>
      </c>
      <c r="C1642" t="s">
        <v>37306</v>
      </c>
      <c r="D1642" t="s">
        <v>37307</v>
      </c>
      <c r="E1642" t="s">
        <v>37308</v>
      </c>
      <c r="F1642" t="s">
        <v>37309</v>
      </c>
      <c r="G1642" t="s">
        <v>37310</v>
      </c>
      <c r="H1642" t="s">
        <v>37311</v>
      </c>
      <c r="I1642" t="s">
        <v>37312</v>
      </c>
      <c r="J1642" t="s">
        <v>37313</v>
      </c>
      <c r="K1642" t="s">
        <v>37314</v>
      </c>
      <c r="L1642" t="s">
        <v>37315</v>
      </c>
      <c r="M1642" t="s">
        <v>37316</v>
      </c>
      <c r="N1642" t="s">
        <v>37317</v>
      </c>
      <c r="O1642" t="s">
        <v>37318</v>
      </c>
      <c r="P1642">
        <f>-628.735946254955 -21.5691459906293 -222.08536558645</f>
        <v>-872.39045783203437</v>
      </c>
      <c r="Q1642" t="s">
        <v>37319</v>
      </c>
      <c r="R1642" t="s">
        <v>37320</v>
      </c>
      <c r="S1642" t="s">
        <v>37321</v>
      </c>
      <c r="T1642" t="s">
        <v>37322</v>
      </c>
      <c r="U1642" t="s">
        <v>37323</v>
      </c>
      <c r="V1642" t="s">
        <v>37324</v>
      </c>
      <c r="W1642" t="s">
        <v>37325</v>
      </c>
      <c r="X1642" t="s">
        <v>37326</v>
      </c>
      <c r="Y1642" t="s">
        <v>37327</v>
      </c>
    </row>
    <row r="1643" spans="1:25" x14ac:dyDescent="0.3">
      <c r="A1643">
        <v>82100</v>
      </c>
      <c r="B1643" t="s">
        <v>37328</v>
      </c>
      <c r="C1643" t="s">
        <v>37329</v>
      </c>
      <c r="D1643" t="s">
        <v>37330</v>
      </c>
      <c r="E1643" t="s">
        <v>37331</v>
      </c>
      <c r="F1643" t="s">
        <v>37332</v>
      </c>
      <c r="G1643" t="s">
        <v>37333</v>
      </c>
      <c r="H1643" t="s">
        <v>37334</v>
      </c>
      <c r="I1643" t="s">
        <v>37335</v>
      </c>
      <c r="J1643" t="s">
        <v>37336</v>
      </c>
      <c r="K1643" t="s">
        <v>37337</v>
      </c>
      <c r="L1643" t="s">
        <v>37338</v>
      </c>
      <c r="M1643" t="s">
        <v>37339</v>
      </c>
      <c r="N1643" t="s">
        <v>37340</v>
      </c>
      <c r="O1643" t="s">
        <v>37341</v>
      </c>
      <c r="P1643">
        <f>-629.209642481859 -21.8371756002173 -222.11517471436</f>
        <v>-873.16199279643627</v>
      </c>
      <c r="Q1643" t="s">
        <v>37342</v>
      </c>
      <c r="R1643" t="s">
        <v>37343</v>
      </c>
      <c r="S1643" t="s">
        <v>37344</v>
      </c>
      <c r="T1643" t="s">
        <v>37345</v>
      </c>
      <c r="U1643" t="s">
        <v>37346</v>
      </c>
      <c r="V1643" t="s">
        <v>37347</v>
      </c>
      <c r="W1643" t="s">
        <v>37348</v>
      </c>
      <c r="X1643" t="s">
        <v>37349</v>
      </c>
      <c r="Y1643" t="s">
        <v>37350</v>
      </c>
    </row>
    <row r="1644" spans="1:25" x14ac:dyDescent="0.3">
      <c r="A1644">
        <v>82150</v>
      </c>
      <c r="B1644" t="s">
        <v>37351</v>
      </c>
      <c r="C1644" t="s">
        <v>37352</v>
      </c>
      <c r="D1644" t="s">
        <v>37353</v>
      </c>
      <c r="E1644" t="s">
        <v>37354</v>
      </c>
      <c r="F1644" t="s">
        <v>37355</v>
      </c>
      <c r="G1644" t="s">
        <v>37356</v>
      </c>
      <c r="H1644" t="s">
        <v>37357</v>
      </c>
      <c r="I1644" t="s">
        <v>37358</v>
      </c>
      <c r="J1644" t="s">
        <v>37359</v>
      </c>
      <c r="K1644" t="s">
        <v>37360</v>
      </c>
      <c r="L1644" t="s">
        <v>37361</v>
      </c>
      <c r="M1644" t="s">
        <v>37362</v>
      </c>
      <c r="N1644" t="s">
        <v>37363</v>
      </c>
      <c r="O1644" t="s">
        <v>37364</v>
      </c>
      <c r="P1644">
        <f>-630.430498030444 -22.257791240603 -221.953261246966</f>
        <v>-874.64155051801299</v>
      </c>
      <c r="Q1644" t="s">
        <v>37365</v>
      </c>
      <c r="R1644" t="s">
        <v>37366</v>
      </c>
      <c r="S1644" t="s">
        <v>37367</v>
      </c>
      <c r="T1644" t="s">
        <v>37368</v>
      </c>
      <c r="U1644" t="s">
        <v>37369</v>
      </c>
      <c r="V1644" t="s">
        <v>37370</v>
      </c>
      <c r="W1644" t="s">
        <v>37371</v>
      </c>
      <c r="X1644" t="s">
        <v>37372</v>
      </c>
      <c r="Y1644" t="s">
        <v>37373</v>
      </c>
    </row>
    <row r="1645" spans="1:25" x14ac:dyDescent="0.3">
      <c r="A1645">
        <v>82200</v>
      </c>
      <c r="B1645" t="s">
        <v>37374</v>
      </c>
      <c r="C1645" t="s">
        <v>37375</v>
      </c>
      <c r="D1645" t="s">
        <v>37376</v>
      </c>
      <c r="E1645" t="s">
        <v>37377</v>
      </c>
      <c r="F1645" t="s">
        <v>37378</v>
      </c>
      <c r="G1645" t="s">
        <v>37379</v>
      </c>
      <c r="H1645" t="s">
        <v>37380</v>
      </c>
      <c r="I1645" t="s">
        <v>37381</v>
      </c>
      <c r="J1645" t="s">
        <v>37382</v>
      </c>
      <c r="K1645" t="s">
        <v>37383</v>
      </c>
      <c r="L1645" t="s">
        <v>37384</v>
      </c>
      <c r="M1645" t="s">
        <v>37385</v>
      </c>
      <c r="N1645" t="s">
        <v>37386</v>
      </c>
      <c r="O1645" t="s">
        <v>37387</v>
      </c>
      <c r="P1645">
        <f>-631.562996416028 -22.84680513999 -221.588236588014</f>
        <v>-875.99803814403208</v>
      </c>
      <c r="Q1645" t="s">
        <v>37388</v>
      </c>
      <c r="R1645" t="s">
        <v>37389</v>
      </c>
      <c r="S1645" t="s">
        <v>37390</v>
      </c>
      <c r="T1645" t="s">
        <v>37391</v>
      </c>
      <c r="U1645" t="s">
        <v>37392</v>
      </c>
      <c r="V1645" t="s">
        <v>37393</v>
      </c>
      <c r="W1645" t="s">
        <v>37394</v>
      </c>
      <c r="X1645" t="s">
        <v>37395</v>
      </c>
      <c r="Y1645" t="s">
        <v>37396</v>
      </c>
    </row>
    <row r="1646" spans="1:25" x14ac:dyDescent="0.3">
      <c r="A1646">
        <v>82250</v>
      </c>
      <c r="B1646" t="s">
        <v>37397</v>
      </c>
      <c r="C1646" t="s">
        <v>37398</v>
      </c>
      <c r="D1646" t="s">
        <v>37399</v>
      </c>
      <c r="E1646" t="s">
        <v>37400</v>
      </c>
      <c r="F1646" t="s">
        <v>37401</v>
      </c>
      <c r="G1646" t="s">
        <v>37402</v>
      </c>
      <c r="H1646" t="s">
        <v>37403</v>
      </c>
      <c r="I1646" t="s">
        <v>37404</v>
      </c>
      <c r="J1646" t="s">
        <v>37405</v>
      </c>
      <c r="K1646" t="s">
        <v>37406</v>
      </c>
      <c r="L1646" t="s">
        <v>37407</v>
      </c>
      <c r="M1646" t="s">
        <v>37408</v>
      </c>
      <c r="N1646" t="s">
        <v>37409</v>
      </c>
      <c r="O1646" t="s">
        <v>37410</v>
      </c>
      <c r="P1646">
        <f>-632.153988002571 -22.9822020524068 -221.413753352433</f>
        <v>-876.54994340741086</v>
      </c>
      <c r="Q1646" t="s">
        <v>37411</v>
      </c>
      <c r="R1646" t="s">
        <v>37412</v>
      </c>
      <c r="S1646" t="s">
        <v>37413</v>
      </c>
      <c r="T1646" t="s">
        <v>37414</v>
      </c>
      <c r="U1646" t="s">
        <v>37415</v>
      </c>
      <c r="V1646" t="s">
        <v>37416</v>
      </c>
      <c r="W1646" t="s">
        <v>37417</v>
      </c>
      <c r="X1646" t="s">
        <v>37418</v>
      </c>
      <c r="Y1646" t="s">
        <v>37419</v>
      </c>
    </row>
    <row r="1647" spans="1:25" x14ac:dyDescent="0.3">
      <c r="A1647">
        <v>82300</v>
      </c>
      <c r="B1647" t="s">
        <v>37420</v>
      </c>
      <c r="C1647" t="s">
        <v>37421</v>
      </c>
      <c r="D1647" t="s">
        <v>37422</v>
      </c>
      <c r="E1647" t="s">
        <v>37423</v>
      </c>
      <c r="F1647" t="s">
        <v>37424</v>
      </c>
      <c r="G1647" t="s">
        <v>37425</v>
      </c>
      <c r="H1647" t="s">
        <v>37426</v>
      </c>
      <c r="I1647" t="s">
        <v>37427</v>
      </c>
      <c r="J1647" t="s">
        <v>37428</v>
      </c>
      <c r="K1647" t="s">
        <v>37429</v>
      </c>
      <c r="L1647" t="s">
        <v>37430</v>
      </c>
      <c r="M1647" t="s">
        <v>37431</v>
      </c>
      <c r="N1647" t="s">
        <v>37432</v>
      </c>
      <c r="O1647" t="s">
        <v>37433</v>
      </c>
      <c r="P1647">
        <f>-632.713616797975 -23.2659670079499 -221.223670635326</f>
        <v>-877.20325444125092</v>
      </c>
      <c r="Q1647" t="s">
        <v>37434</v>
      </c>
      <c r="R1647" t="s">
        <v>37435</v>
      </c>
      <c r="S1647" t="s">
        <v>37436</v>
      </c>
      <c r="T1647" t="s">
        <v>37437</v>
      </c>
      <c r="U1647" t="s">
        <v>37438</v>
      </c>
      <c r="V1647" t="s">
        <v>37439</v>
      </c>
      <c r="W1647" t="s">
        <v>37440</v>
      </c>
      <c r="X1647" t="s">
        <v>37441</v>
      </c>
      <c r="Y1647" t="s">
        <v>37442</v>
      </c>
    </row>
    <row r="1648" spans="1:25" x14ac:dyDescent="0.3">
      <c r="A1648">
        <v>82350</v>
      </c>
      <c r="B1648" t="s">
        <v>37443</v>
      </c>
      <c r="C1648" t="s">
        <v>37444</v>
      </c>
      <c r="D1648" t="s">
        <v>37445</v>
      </c>
      <c r="E1648" t="s">
        <v>37446</v>
      </c>
      <c r="F1648" t="s">
        <v>37447</v>
      </c>
      <c r="G1648" t="s">
        <v>37448</v>
      </c>
      <c r="H1648" t="s">
        <v>37449</v>
      </c>
      <c r="I1648" t="s">
        <v>37450</v>
      </c>
      <c r="J1648" t="s">
        <v>37451</v>
      </c>
      <c r="K1648" t="s">
        <v>37452</v>
      </c>
      <c r="L1648" t="s">
        <v>37453</v>
      </c>
      <c r="M1648" t="s">
        <v>37454</v>
      </c>
      <c r="N1648" t="s">
        <v>37455</v>
      </c>
      <c r="O1648" t="s">
        <v>37456</v>
      </c>
      <c r="P1648">
        <f>-633.717773558226 -23.9300245284016 -220.890744229799</f>
        <v>-878.53854231642663</v>
      </c>
      <c r="Q1648" t="s">
        <v>37457</v>
      </c>
      <c r="R1648" t="s">
        <v>37458</v>
      </c>
      <c r="S1648" t="s">
        <v>37459</v>
      </c>
      <c r="T1648" t="s">
        <v>37460</v>
      </c>
      <c r="U1648" t="s">
        <v>37461</v>
      </c>
      <c r="V1648" t="s">
        <v>37462</v>
      </c>
      <c r="W1648" t="s">
        <v>37463</v>
      </c>
      <c r="X1648" t="s">
        <v>37464</v>
      </c>
      <c r="Y1648" t="s">
        <v>37465</v>
      </c>
    </row>
    <row r="1649" spans="1:25" x14ac:dyDescent="0.3">
      <c r="A1649">
        <v>82400</v>
      </c>
      <c r="B1649" t="s">
        <v>37466</v>
      </c>
      <c r="C1649" t="s">
        <v>37467</v>
      </c>
      <c r="D1649" t="s">
        <v>37468</v>
      </c>
      <c r="E1649" t="s">
        <v>37469</v>
      </c>
      <c r="F1649" t="s">
        <v>37470</v>
      </c>
      <c r="G1649" t="s">
        <v>37471</v>
      </c>
      <c r="H1649" t="s">
        <v>37472</v>
      </c>
      <c r="I1649" t="s">
        <v>37473</v>
      </c>
      <c r="J1649" t="s">
        <v>37474</v>
      </c>
      <c r="K1649" t="s">
        <v>37475</v>
      </c>
      <c r="L1649" t="s">
        <v>37476</v>
      </c>
      <c r="M1649" t="s">
        <v>37477</v>
      </c>
      <c r="N1649" t="s">
        <v>37478</v>
      </c>
      <c r="O1649" t="s">
        <v>37479</v>
      </c>
      <c r="P1649">
        <f>-634.595759831782 -24.5635038973805 -220.572747506562</f>
        <v>-879.73201123572449</v>
      </c>
      <c r="Q1649" t="s">
        <v>37480</v>
      </c>
      <c r="R1649" t="s">
        <v>37481</v>
      </c>
      <c r="S1649" t="s">
        <v>37482</v>
      </c>
      <c r="T1649" t="s">
        <v>37483</v>
      </c>
      <c r="U1649" t="s">
        <v>37484</v>
      </c>
      <c r="V1649" t="s">
        <v>37485</v>
      </c>
      <c r="W1649" t="s">
        <v>37486</v>
      </c>
      <c r="X1649" t="s">
        <v>37487</v>
      </c>
      <c r="Y1649" t="s">
        <v>37488</v>
      </c>
    </row>
    <row r="1650" spans="1:25" x14ac:dyDescent="0.3">
      <c r="A1650">
        <v>82450</v>
      </c>
      <c r="B1650" t="s">
        <v>37489</v>
      </c>
      <c r="C1650" t="s">
        <v>37490</v>
      </c>
      <c r="D1650" t="s">
        <v>37491</v>
      </c>
      <c r="E1650" t="s">
        <v>37492</v>
      </c>
      <c r="F1650" t="s">
        <v>37493</v>
      </c>
      <c r="G1650" t="s">
        <v>37494</v>
      </c>
      <c r="H1650" t="s">
        <v>37495</v>
      </c>
      <c r="I1650" t="s">
        <v>37496</v>
      </c>
      <c r="J1650" t="s">
        <v>37497</v>
      </c>
      <c r="K1650" t="s">
        <v>37498</v>
      </c>
      <c r="L1650" t="s">
        <v>37499</v>
      </c>
      <c r="M1650" t="s">
        <v>37500</v>
      </c>
      <c r="N1650" t="s">
        <v>37501</v>
      </c>
      <c r="O1650">
        <f>-646.945675974393 -0.298440218709402 -501.213253910747</f>
        <v>-1148.4573701038494</v>
      </c>
      <c r="P1650">
        <f>-635.085677932639 -24.8448897078183 -220.436963545435</f>
        <v>-880.36753118589229</v>
      </c>
      <c r="Q1650" t="s">
        <v>37502</v>
      </c>
      <c r="R1650" t="s">
        <v>37503</v>
      </c>
      <c r="S1650" t="s">
        <v>37504</v>
      </c>
      <c r="T1650" t="s">
        <v>37505</v>
      </c>
      <c r="U1650" t="s">
        <v>37506</v>
      </c>
      <c r="V1650" t="s">
        <v>37507</v>
      </c>
      <c r="W1650" t="s">
        <v>37508</v>
      </c>
      <c r="X1650" t="s">
        <v>37509</v>
      </c>
      <c r="Y1650" t="s">
        <v>37510</v>
      </c>
    </row>
    <row r="1651" spans="1:25" x14ac:dyDescent="0.3">
      <c r="A1651">
        <v>82500</v>
      </c>
      <c r="B1651" t="s">
        <v>37511</v>
      </c>
      <c r="C1651" t="s">
        <v>37512</v>
      </c>
      <c r="D1651" t="s">
        <v>37513</v>
      </c>
      <c r="E1651" t="s">
        <v>37514</v>
      </c>
      <c r="F1651" t="s">
        <v>37515</v>
      </c>
      <c r="G1651" t="s">
        <v>37516</v>
      </c>
      <c r="H1651" t="s">
        <v>37517</v>
      </c>
      <c r="I1651" t="s">
        <v>37518</v>
      </c>
      <c r="J1651" t="s">
        <v>37519</v>
      </c>
      <c r="K1651" t="s">
        <v>37520</v>
      </c>
      <c r="L1651" t="s">
        <v>37521</v>
      </c>
      <c r="M1651" t="s">
        <v>37522</v>
      </c>
      <c r="N1651" t="s">
        <v>37523</v>
      </c>
      <c r="O1651">
        <f>-648.698123792674 -0.968364731434349 -501.064433090837</f>
        <v>-1150.7309216149454</v>
      </c>
      <c r="P1651">
        <f>-636.338894964137 -25.3967013706977 -220.299306894563</f>
        <v>-882.03490322939763</v>
      </c>
      <c r="Q1651" t="s">
        <v>37524</v>
      </c>
      <c r="R1651" t="s">
        <v>37525</v>
      </c>
      <c r="S1651" t="s">
        <v>37526</v>
      </c>
      <c r="T1651" t="s">
        <v>37527</v>
      </c>
      <c r="U1651" t="s">
        <v>37528</v>
      </c>
      <c r="V1651" t="s">
        <v>37529</v>
      </c>
      <c r="W1651" t="s">
        <v>37530</v>
      </c>
      <c r="X1651" t="s">
        <v>37531</v>
      </c>
      <c r="Y1651" t="s">
        <v>37532</v>
      </c>
    </row>
    <row r="1652" spans="1:25" x14ac:dyDescent="0.3">
      <c r="A1652">
        <v>82550</v>
      </c>
      <c r="B1652" t="s">
        <v>37533</v>
      </c>
      <c r="C1652" t="s">
        <v>37534</v>
      </c>
      <c r="D1652" t="s">
        <v>37535</v>
      </c>
      <c r="E1652" t="s">
        <v>37536</v>
      </c>
      <c r="F1652" t="s">
        <v>37537</v>
      </c>
      <c r="G1652" t="s">
        <v>37538</v>
      </c>
      <c r="H1652" t="s">
        <v>37539</v>
      </c>
      <c r="I1652" t="s">
        <v>37540</v>
      </c>
      <c r="J1652" t="s">
        <v>37541</v>
      </c>
      <c r="K1652" t="s">
        <v>37542</v>
      </c>
      <c r="L1652" t="s">
        <v>37543</v>
      </c>
      <c r="M1652" t="s">
        <v>37544</v>
      </c>
      <c r="N1652" t="s">
        <v>37545</v>
      </c>
      <c r="O1652">
        <f>-649.546626186181 -1.24140050345227 -501.090553481441</f>
        <v>-1151.8785801710742</v>
      </c>
      <c r="P1652">
        <f>-637.050366857078 -25.6716855231762 -220.331634080063</f>
        <v>-883.05368646031707</v>
      </c>
      <c r="Q1652" t="s">
        <v>37546</v>
      </c>
      <c r="R1652" t="s">
        <v>37547</v>
      </c>
      <c r="S1652" t="s">
        <v>37548</v>
      </c>
      <c r="T1652" t="s">
        <v>37549</v>
      </c>
      <c r="U1652" t="s">
        <v>37550</v>
      </c>
      <c r="V1652" t="s">
        <v>37551</v>
      </c>
      <c r="W1652" t="s">
        <v>37552</v>
      </c>
      <c r="X1652" t="s">
        <v>37553</v>
      </c>
      <c r="Y1652" t="s">
        <v>37554</v>
      </c>
    </row>
    <row r="1653" spans="1:25" x14ac:dyDescent="0.3">
      <c r="A1653">
        <v>82600</v>
      </c>
      <c r="B1653" t="s">
        <v>37555</v>
      </c>
      <c r="C1653" t="s">
        <v>37556</v>
      </c>
      <c r="D1653" t="s">
        <v>37557</v>
      </c>
      <c r="E1653" t="s">
        <v>37558</v>
      </c>
      <c r="F1653" t="s">
        <v>37559</v>
      </c>
      <c r="G1653" t="s">
        <v>37560</v>
      </c>
      <c r="H1653" t="s">
        <v>37561</v>
      </c>
      <c r="I1653" t="s">
        <v>37562</v>
      </c>
      <c r="J1653" t="s">
        <v>37563</v>
      </c>
      <c r="K1653" t="s">
        <v>37564</v>
      </c>
      <c r="L1653" t="s">
        <v>37565</v>
      </c>
      <c r="M1653" t="s">
        <v>37566</v>
      </c>
      <c r="N1653" t="s">
        <v>37567</v>
      </c>
      <c r="O1653">
        <f>-650.354154871601 -1.50081841232645 -501.129067797839</f>
        <v>-1152.9840410817665</v>
      </c>
      <c r="P1653">
        <f>-637.731012232074 -25.8361567181512 -220.367491923201</f>
        <v>-883.9346608734262</v>
      </c>
      <c r="Q1653" t="s">
        <v>37568</v>
      </c>
      <c r="R1653" t="s">
        <v>37569</v>
      </c>
      <c r="S1653" t="s">
        <v>37570</v>
      </c>
      <c r="T1653" t="s">
        <v>37571</v>
      </c>
      <c r="U1653" t="s">
        <v>37572</v>
      </c>
      <c r="V1653" t="s">
        <v>37573</v>
      </c>
      <c r="W1653" t="s">
        <v>37574</v>
      </c>
      <c r="X1653" t="s">
        <v>37575</v>
      </c>
      <c r="Y1653" t="s">
        <v>37576</v>
      </c>
    </row>
    <row r="1654" spans="1:25" x14ac:dyDescent="0.3">
      <c r="A1654">
        <v>82650</v>
      </c>
      <c r="B1654" t="s">
        <v>37577</v>
      </c>
      <c r="C1654" t="s">
        <v>37578</v>
      </c>
      <c r="D1654" t="s">
        <v>37579</v>
      </c>
      <c r="E1654" t="s">
        <v>37580</v>
      </c>
      <c r="F1654" t="s">
        <v>37581</v>
      </c>
      <c r="G1654" t="s">
        <v>37582</v>
      </c>
      <c r="H1654" t="s">
        <v>37583</v>
      </c>
      <c r="I1654" t="s">
        <v>37584</v>
      </c>
      <c r="J1654" t="s">
        <v>37585</v>
      </c>
      <c r="K1654" t="s">
        <v>37586</v>
      </c>
      <c r="L1654" t="s">
        <v>37587</v>
      </c>
      <c r="M1654" t="s">
        <v>37588</v>
      </c>
      <c r="N1654" t="s">
        <v>37589</v>
      </c>
      <c r="O1654">
        <f>-651.61750444568 -1.70167850838925 -501.253028316225</f>
        <v>-1154.5722112702942</v>
      </c>
      <c r="P1654">
        <f>-639.160159682041 -26.2526925454479 -220.502875265922</f>
        <v>-885.91572749341094</v>
      </c>
      <c r="Q1654" t="s">
        <v>37590</v>
      </c>
      <c r="R1654" t="s">
        <v>37591</v>
      </c>
      <c r="S1654" t="s">
        <v>37592</v>
      </c>
      <c r="T1654" t="s">
        <v>37593</v>
      </c>
      <c r="U1654" t="s">
        <v>37594</v>
      </c>
      <c r="V1654" t="s">
        <v>37595</v>
      </c>
      <c r="W1654" t="s">
        <v>37596</v>
      </c>
      <c r="X1654" t="s">
        <v>37597</v>
      </c>
      <c r="Y1654" t="s">
        <v>37598</v>
      </c>
    </row>
    <row r="1655" spans="1:25" x14ac:dyDescent="0.3">
      <c r="A1655">
        <v>82700</v>
      </c>
      <c r="B1655" t="s">
        <v>37599</v>
      </c>
      <c r="C1655" t="s">
        <v>37600</v>
      </c>
      <c r="D1655" t="s">
        <v>37601</v>
      </c>
      <c r="E1655" t="s">
        <v>37602</v>
      </c>
      <c r="F1655" t="s">
        <v>37603</v>
      </c>
      <c r="G1655" t="s">
        <v>37604</v>
      </c>
      <c r="H1655" t="s">
        <v>37605</v>
      </c>
      <c r="I1655" t="s">
        <v>37606</v>
      </c>
      <c r="J1655" t="s">
        <v>37607</v>
      </c>
      <c r="K1655" t="s">
        <v>37608</v>
      </c>
      <c r="L1655" t="s">
        <v>37609</v>
      </c>
      <c r="M1655" t="s">
        <v>37610</v>
      </c>
      <c r="N1655" t="s">
        <v>37611</v>
      </c>
      <c r="O1655">
        <f>-652.519227564744 -2.03024259979202 -501.654817247907</f>
        <v>-1156.2042874124431</v>
      </c>
      <c r="P1655">
        <f>-640.191855380545 -26.9473141183639 -220.931261783268</f>
        <v>-888.07043128217697</v>
      </c>
      <c r="Q1655" t="s">
        <v>37612</v>
      </c>
      <c r="R1655" t="s">
        <v>37613</v>
      </c>
      <c r="S1655" t="s">
        <v>37614</v>
      </c>
      <c r="T1655" t="s">
        <v>37615</v>
      </c>
      <c r="U1655" t="s">
        <v>37616</v>
      </c>
      <c r="V1655" t="s">
        <v>37617</v>
      </c>
      <c r="W1655" t="s">
        <v>37618</v>
      </c>
      <c r="X1655" t="s">
        <v>37619</v>
      </c>
      <c r="Y1655" t="s">
        <v>37620</v>
      </c>
    </row>
    <row r="1656" spans="1:25" x14ac:dyDescent="0.3">
      <c r="A1656">
        <v>82750</v>
      </c>
      <c r="B1656" t="s">
        <v>37621</v>
      </c>
      <c r="C1656" t="s">
        <v>37622</v>
      </c>
      <c r="D1656" t="s">
        <v>37623</v>
      </c>
      <c r="E1656" t="s">
        <v>37624</v>
      </c>
      <c r="F1656" t="s">
        <v>37625</v>
      </c>
      <c r="G1656" t="s">
        <v>37626</v>
      </c>
      <c r="H1656" t="s">
        <v>37627</v>
      </c>
      <c r="I1656" t="s">
        <v>37628</v>
      </c>
      <c r="J1656" t="s">
        <v>37629</v>
      </c>
      <c r="K1656" t="s">
        <v>37630</v>
      </c>
      <c r="L1656" t="s">
        <v>37631</v>
      </c>
      <c r="M1656" t="s">
        <v>37632</v>
      </c>
      <c r="N1656" t="s">
        <v>37633</v>
      </c>
      <c r="O1656">
        <f>-653.04564316177 -2.33747802621883 -501.887091476938</f>
        <v>-1157.2702126649269</v>
      </c>
      <c r="P1656">
        <f>-640.626803877288 -27.4066166778459 -221.1809804357</f>
        <v>-889.21440099083395</v>
      </c>
      <c r="Q1656" t="s">
        <v>37634</v>
      </c>
      <c r="R1656" t="s">
        <v>37635</v>
      </c>
      <c r="S1656" t="s">
        <v>37636</v>
      </c>
      <c r="T1656" t="s">
        <v>37637</v>
      </c>
      <c r="U1656" t="s">
        <v>37638</v>
      </c>
      <c r="V1656" t="s">
        <v>37639</v>
      </c>
      <c r="W1656" t="s">
        <v>37640</v>
      </c>
      <c r="X1656" t="s">
        <v>37641</v>
      </c>
      <c r="Y1656" t="s">
        <v>37642</v>
      </c>
    </row>
    <row r="1657" spans="1:25" x14ac:dyDescent="0.3">
      <c r="A1657">
        <v>82800</v>
      </c>
      <c r="B1657" t="s">
        <v>37643</v>
      </c>
      <c r="C1657" t="s">
        <v>37644</v>
      </c>
      <c r="D1657" t="s">
        <v>37645</v>
      </c>
      <c r="E1657" t="s">
        <v>37646</v>
      </c>
      <c r="F1657" t="s">
        <v>37647</v>
      </c>
      <c r="G1657" t="s">
        <v>37648</v>
      </c>
      <c r="H1657" t="s">
        <v>37649</v>
      </c>
      <c r="I1657" t="s">
        <v>37650</v>
      </c>
      <c r="J1657" t="s">
        <v>37651</v>
      </c>
      <c r="K1657" t="s">
        <v>37652</v>
      </c>
      <c r="L1657" t="s">
        <v>37653</v>
      </c>
      <c r="M1657" t="s">
        <v>37654</v>
      </c>
      <c r="N1657" t="s">
        <v>37655</v>
      </c>
      <c r="O1657">
        <f>-653.58153257572 -2.63148723554241 -502.490666090463</f>
        <v>-1158.7036859017253</v>
      </c>
      <c r="P1657">
        <f>-641.121007137994 -28.278979370672 -221.838725876557</f>
        <v>-891.23871238522293</v>
      </c>
      <c r="Q1657" t="s">
        <v>37656</v>
      </c>
      <c r="R1657" t="s">
        <v>37657</v>
      </c>
      <c r="S1657" t="s">
        <v>37658</v>
      </c>
      <c r="T1657" t="s">
        <v>37659</v>
      </c>
      <c r="U1657" t="s">
        <v>37660</v>
      </c>
      <c r="V1657" t="s">
        <v>37661</v>
      </c>
      <c r="W1657" t="s">
        <v>37662</v>
      </c>
      <c r="X1657" t="s">
        <v>37663</v>
      </c>
      <c r="Y1657" t="s">
        <v>37664</v>
      </c>
    </row>
    <row r="1658" spans="1:25" x14ac:dyDescent="0.3">
      <c r="A1658">
        <v>82850</v>
      </c>
      <c r="B1658" t="s">
        <v>37665</v>
      </c>
      <c r="C1658" t="s">
        <v>37666</v>
      </c>
      <c r="D1658" t="s">
        <v>37667</v>
      </c>
      <c r="E1658" t="s">
        <v>37668</v>
      </c>
      <c r="F1658" t="s">
        <v>37669</v>
      </c>
      <c r="G1658" t="s">
        <v>37670</v>
      </c>
      <c r="H1658" t="s">
        <v>37671</v>
      </c>
      <c r="I1658" t="s">
        <v>37672</v>
      </c>
      <c r="J1658" t="s">
        <v>37673</v>
      </c>
      <c r="K1658" t="s">
        <v>37674</v>
      </c>
      <c r="L1658" t="s">
        <v>37675</v>
      </c>
      <c r="M1658" t="s">
        <v>37676</v>
      </c>
      <c r="N1658" t="s">
        <v>37677</v>
      </c>
      <c r="O1658">
        <f>-653.615734896035 -2.55070624393647 -502.929218111268</f>
        <v>-1159.0956592512393</v>
      </c>
      <c r="P1658">
        <f>-641.263892336611 -28.6068127061374 -222.309933911745</f>
        <v>-892.18063895449336</v>
      </c>
      <c r="Q1658" t="s">
        <v>37678</v>
      </c>
      <c r="R1658" t="s">
        <v>37679</v>
      </c>
      <c r="S1658" t="s">
        <v>37680</v>
      </c>
      <c r="T1658" t="s">
        <v>37681</v>
      </c>
      <c r="U1658" t="s">
        <v>37682</v>
      </c>
      <c r="V1658" t="s">
        <v>37683</v>
      </c>
      <c r="W1658" t="s">
        <v>37684</v>
      </c>
      <c r="X1658" t="s">
        <v>37685</v>
      </c>
      <c r="Y1658" t="s">
        <v>37686</v>
      </c>
    </row>
    <row r="1659" spans="1:25" x14ac:dyDescent="0.3">
      <c r="A1659">
        <v>82900</v>
      </c>
      <c r="B1659" t="s">
        <v>37687</v>
      </c>
      <c r="C1659" t="s">
        <v>37688</v>
      </c>
      <c r="D1659" t="s">
        <v>37689</v>
      </c>
      <c r="E1659" t="s">
        <v>37690</v>
      </c>
      <c r="F1659" t="s">
        <v>37691</v>
      </c>
      <c r="G1659" t="s">
        <v>37692</v>
      </c>
      <c r="H1659" t="s">
        <v>37693</v>
      </c>
      <c r="I1659" t="s">
        <v>37694</v>
      </c>
      <c r="J1659" t="s">
        <v>37695</v>
      </c>
      <c r="K1659" t="s">
        <v>37696</v>
      </c>
      <c r="L1659" t="s">
        <v>37697</v>
      </c>
      <c r="M1659" t="s">
        <v>37698</v>
      </c>
      <c r="N1659" t="s">
        <v>37699</v>
      </c>
      <c r="O1659">
        <f>-653.547138387494 -2.71351695739736 -503.895070891109</f>
        <v>-1160.1557262360004</v>
      </c>
      <c r="P1659">
        <f>-641.451512679695 -29.7356321966597 -223.356146825944</f>
        <v>-894.5432917022988</v>
      </c>
      <c r="Q1659" t="s">
        <v>37700</v>
      </c>
      <c r="R1659" t="s">
        <v>37701</v>
      </c>
      <c r="S1659" t="s">
        <v>37702</v>
      </c>
      <c r="T1659" t="s">
        <v>37703</v>
      </c>
      <c r="U1659" t="s">
        <v>37704</v>
      </c>
      <c r="V1659" t="s">
        <v>37705</v>
      </c>
      <c r="W1659" t="s">
        <v>37706</v>
      </c>
      <c r="X1659" t="s">
        <v>37707</v>
      </c>
      <c r="Y1659" t="s">
        <v>37708</v>
      </c>
    </row>
    <row r="1660" spans="1:25" x14ac:dyDescent="0.3">
      <c r="A1660">
        <v>82950</v>
      </c>
      <c r="B1660" t="s">
        <v>37709</v>
      </c>
      <c r="C1660" t="s">
        <v>37710</v>
      </c>
      <c r="D1660" t="s">
        <v>37711</v>
      </c>
      <c r="E1660" t="s">
        <v>37712</v>
      </c>
      <c r="F1660" t="s">
        <v>37713</v>
      </c>
      <c r="G1660" t="s">
        <v>37714</v>
      </c>
      <c r="H1660" t="s">
        <v>37715</v>
      </c>
      <c r="I1660" t="s">
        <v>37716</v>
      </c>
      <c r="J1660" t="s">
        <v>37717</v>
      </c>
      <c r="K1660" t="s">
        <v>37718</v>
      </c>
      <c r="L1660" t="s">
        <v>37719</v>
      </c>
      <c r="M1660" t="s">
        <v>37720</v>
      </c>
      <c r="N1660" t="s">
        <v>37721</v>
      </c>
      <c r="O1660">
        <f>-653.528070320275 -2.96824365016323 -504.263515263754</f>
        <v>-1160.7598292341922</v>
      </c>
      <c r="P1660">
        <f>-641.394897868008 -30.4217630253302 -223.76803172796</f>
        <v>-895.58469262129813</v>
      </c>
      <c r="Q1660" t="s">
        <v>37722</v>
      </c>
      <c r="R1660" t="s">
        <v>37723</v>
      </c>
      <c r="S1660" t="s">
        <v>37724</v>
      </c>
      <c r="T1660" t="s">
        <v>37725</v>
      </c>
      <c r="U1660" t="s">
        <v>37726</v>
      </c>
      <c r="V1660" t="s">
        <v>37727</v>
      </c>
      <c r="W1660" t="s">
        <v>37728</v>
      </c>
      <c r="X1660" t="s">
        <v>37729</v>
      </c>
      <c r="Y1660" t="s">
        <v>37730</v>
      </c>
    </row>
    <row r="1661" spans="1:25" x14ac:dyDescent="0.3">
      <c r="A1661">
        <v>83000</v>
      </c>
      <c r="B1661" t="s">
        <v>37731</v>
      </c>
      <c r="C1661" t="s">
        <v>37732</v>
      </c>
      <c r="D1661" t="s">
        <v>37733</v>
      </c>
      <c r="E1661" t="s">
        <v>37734</v>
      </c>
      <c r="F1661" t="s">
        <v>37735</v>
      </c>
      <c r="G1661" t="s">
        <v>37736</v>
      </c>
      <c r="H1661" t="s">
        <v>37737</v>
      </c>
      <c r="I1661" t="s">
        <v>37738</v>
      </c>
      <c r="J1661" t="s">
        <v>37739</v>
      </c>
      <c r="K1661" t="s">
        <v>37740</v>
      </c>
      <c r="L1661" t="s">
        <v>37741</v>
      </c>
      <c r="M1661" t="s">
        <v>37742</v>
      </c>
      <c r="N1661" t="s">
        <v>37743</v>
      </c>
      <c r="O1661">
        <f>-653.625610682355 -3.64008001672437 -504.737684379919</f>
        <v>-1162.0033750789985</v>
      </c>
      <c r="P1661">
        <f>-641.361026601983 -31.2564532606066 -224.263954410435</f>
        <v>-896.88143427302452</v>
      </c>
      <c r="Q1661" t="s">
        <v>37744</v>
      </c>
      <c r="R1661" t="s">
        <v>37745</v>
      </c>
      <c r="S1661" t="s">
        <v>37746</v>
      </c>
      <c r="T1661" t="s">
        <v>37747</v>
      </c>
      <c r="U1661" t="s">
        <v>37748</v>
      </c>
      <c r="V1661" t="s">
        <v>37749</v>
      </c>
      <c r="W1661" t="s">
        <v>37750</v>
      </c>
      <c r="X1661" t="s">
        <v>37751</v>
      </c>
      <c r="Y1661" t="s">
        <v>37752</v>
      </c>
    </row>
    <row r="1662" spans="1:25" x14ac:dyDescent="0.3">
      <c r="A1662">
        <v>83050</v>
      </c>
      <c r="B1662" t="s">
        <v>37753</v>
      </c>
      <c r="C1662" t="s">
        <v>37754</v>
      </c>
      <c r="D1662" t="s">
        <v>37755</v>
      </c>
      <c r="E1662" t="s">
        <v>37756</v>
      </c>
      <c r="F1662" t="s">
        <v>37757</v>
      </c>
      <c r="G1662" t="s">
        <v>37758</v>
      </c>
      <c r="H1662" t="s">
        <v>37759</v>
      </c>
      <c r="I1662" t="s">
        <v>37760</v>
      </c>
      <c r="J1662" t="s">
        <v>37761</v>
      </c>
      <c r="K1662" t="s">
        <v>37762</v>
      </c>
      <c r="L1662" t="s">
        <v>37763</v>
      </c>
      <c r="M1662" t="s">
        <v>37764</v>
      </c>
      <c r="N1662" t="s">
        <v>37765</v>
      </c>
      <c r="O1662">
        <f>-653.641038746942 -4.0042092905303 -504.933642614616</f>
        <v>-1162.5788906520884</v>
      </c>
      <c r="P1662">
        <f>-641.503829170382 -31.6220868583277 -224.454447691196</f>
        <v>-897.58036371990579</v>
      </c>
      <c r="Q1662" t="s">
        <v>37766</v>
      </c>
      <c r="R1662" t="s">
        <v>37767</v>
      </c>
      <c r="S1662" t="s">
        <v>37768</v>
      </c>
      <c r="T1662" t="s">
        <v>37769</v>
      </c>
      <c r="U1662" t="s">
        <v>37770</v>
      </c>
      <c r="V1662" t="s">
        <v>37771</v>
      </c>
      <c r="W1662" t="s">
        <v>37772</v>
      </c>
      <c r="X1662" t="s">
        <v>37773</v>
      </c>
      <c r="Y1662" t="s">
        <v>37774</v>
      </c>
    </row>
    <row r="1663" spans="1:25" x14ac:dyDescent="0.3">
      <c r="A1663">
        <v>83100</v>
      </c>
      <c r="B1663" t="s">
        <v>37775</v>
      </c>
      <c r="C1663" t="s">
        <v>37776</v>
      </c>
      <c r="D1663" t="s">
        <v>37777</v>
      </c>
      <c r="E1663" t="s">
        <v>37778</v>
      </c>
      <c r="F1663" t="s">
        <v>37779</v>
      </c>
      <c r="G1663" t="s">
        <v>37780</v>
      </c>
      <c r="H1663" t="s">
        <v>37781</v>
      </c>
      <c r="I1663" t="s">
        <v>37782</v>
      </c>
      <c r="J1663" t="s">
        <v>37783</v>
      </c>
      <c r="K1663" t="s">
        <v>37784</v>
      </c>
      <c r="L1663" t="s">
        <v>37785</v>
      </c>
      <c r="M1663" t="s">
        <v>37786</v>
      </c>
      <c r="N1663" t="s">
        <v>37787</v>
      </c>
      <c r="O1663">
        <f>-653.61670857904 -4.19110175510878 -505.115279131823</f>
        <v>-1162.9230894659718</v>
      </c>
      <c r="P1663">
        <f>-641.712808888831 -31.9469109047784 -224.639837213572</f>
        <v>-898.29955700718142</v>
      </c>
      <c r="Q1663" t="s">
        <v>37788</v>
      </c>
      <c r="R1663" t="s">
        <v>37789</v>
      </c>
      <c r="S1663" t="s">
        <v>37790</v>
      </c>
      <c r="T1663" t="s">
        <v>37791</v>
      </c>
      <c r="U1663" t="s">
        <v>37792</v>
      </c>
      <c r="V1663" t="s">
        <v>37793</v>
      </c>
      <c r="W1663" t="s">
        <v>37794</v>
      </c>
      <c r="X1663" t="s">
        <v>37795</v>
      </c>
      <c r="Y1663" t="s">
        <v>37796</v>
      </c>
    </row>
    <row r="1664" spans="1:25" x14ac:dyDescent="0.3">
      <c r="A1664">
        <v>83150</v>
      </c>
      <c r="B1664" t="s">
        <v>37797</v>
      </c>
      <c r="C1664" t="s">
        <v>37798</v>
      </c>
      <c r="D1664" t="s">
        <v>37799</v>
      </c>
      <c r="E1664" t="s">
        <v>37800</v>
      </c>
      <c r="F1664" t="s">
        <v>37801</v>
      </c>
      <c r="G1664" t="s">
        <v>37802</v>
      </c>
      <c r="H1664" t="s">
        <v>37803</v>
      </c>
      <c r="I1664" t="s">
        <v>37804</v>
      </c>
      <c r="J1664" t="s">
        <v>37805</v>
      </c>
      <c r="K1664" t="s">
        <v>37806</v>
      </c>
      <c r="L1664" t="s">
        <v>37807</v>
      </c>
      <c r="M1664" t="s">
        <v>37808</v>
      </c>
      <c r="N1664" t="s">
        <v>37809</v>
      </c>
      <c r="O1664">
        <f>-653.47577883865 -4.68467988222437 -505.329302133176</f>
        <v>-1163.4897608540502</v>
      </c>
      <c r="P1664">
        <f>-642.039891857536 -32.7546740472717 -224.865635821528</f>
        <v>-899.66020172633569</v>
      </c>
      <c r="Q1664" t="s">
        <v>37810</v>
      </c>
      <c r="R1664" t="s">
        <v>37811</v>
      </c>
      <c r="S1664" t="s">
        <v>37812</v>
      </c>
      <c r="T1664" t="s">
        <v>37813</v>
      </c>
      <c r="U1664" t="s">
        <v>37814</v>
      </c>
      <c r="V1664" t="s">
        <v>37815</v>
      </c>
      <c r="W1664" t="s">
        <v>37816</v>
      </c>
      <c r="X1664" t="s">
        <v>37817</v>
      </c>
      <c r="Y1664" t="s">
        <v>37818</v>
      </c>
    </row>
    <row r="1665" spans="1:25" x14ac:dyDescent="0.3">
      <c r="A1665">
        <v>83200</v>
      </c>
      <c r="B1665" t="s">
        <v>37819</v>
      </c>
      <c r="C1665" t="s">
        <v>37820</v>
      </c>
      <c r="D1665" t="s">
        <v>37821</v>
      </c>
      <c r="E1665" t="s">
        <v>37822</v>
      </c>
      <c r="F1665" t="s">
        <v>37823</v>
      </c>
      <c r="G1665" t="s">
        <v>37824</v>
      </c>
      <c r="H1665" t="s">
        <v>37825</v>
      </c>
      <c r="I1665" t="s">
        <v>37826</v>
      </c>
      <c r="J1665" t="s">
        <v>37827</v>
      </c>
      <c r="K1665" t="s">
        <v>37828</v>
      </c>
      <c r="L1665" t="s">
        <v>37829</v>
      </c>
      <c r="M1665" t="s">
        <v>37830</v>
      </c>
      <c r="N1665" t="s">
        <v>37831</v>
      </c>
      <c r="O1665">
        <f>-653.34798120866 -4.93333766237856 -505.334539559122</f>
        <v>-1163.6158584301606</v>
      </c>
      <c r="P1665">
        <f>-642.141124786799 -32.8972823340382 -224.851041877465</f>
        <v>-899.88944899830221</v>
      </c>
      <c r="Q1665" t="s">
        <v>37832</v>
      </c>
      <c r="R1665" t="s">
        <v>37833</v>
      </c>
      <c r="S1665" t="s">
        <v>37834</v>
      </c>
      <c r="T1665" t="s">
        <v>37835</v>
      </c>
      <c r="U1665" t="s">
        <v>37836</v>
      </c>
      <c r="V1665" t="s">
        <v>37837</v>
      </c>
      <c r="W1665" t="s">
        <v>37838</v>
      </c>
      <c r="X1665" t="s">
        <v>37839</v>
      </c>
      <c r="Y1665" t="s">
        <v>37840</v>
      </c>
    </row>
    <row r="1666" spans="1:25" x14ac:dyDescent="0.3">
      <c r="A1666">
        <v>83250</v>
      </c>
      <c r="B1666" t="s">
        <v>37841</v>
      </c>
      <c r="C1666" t="s">
        <v>37842</v>
      </c>
      <c r="D1666" t="s">
        <v>37843</v>
      </c>
      <c r="E1666" t="s">
        <v>37844</v>
      </c>
      <c r="F1666" t="s">
        <v>37845</v>
      </c>
      <c r="G1666" t="s">
        <v>37846</v>
      </c>
      <c r="H1666" t="s">
        <v>37847</v>
      </c>
      <c r="I1666" t="s">
        <v>37848</v>
      </c>
      <c r="J1666" t="s">
        <v>37849</v>
      </c>
      <c r="K1666" t="s">
        <v>37850</v>
      </c>
      <c r="L1666" t="s">
        <v>37851</v>
      </c>
      <c r="M1666" t="s">
        <v>37852</v>
      </c>
      <c r="N1666" t="s">
        <v>37853</v>
      </c>
      <c r="O1666">
        <f>-653.070118207755 -5.26027915949908 -505.183907512714</f>
        <v>-1163.514304879968</v>
      </c>
      <c r="P1666">
        <f>-642.039534470091 -32.6265951325036 -224.634431535484</f>
        <v>-899.30056113807859</v>
      </c>
      <c r="Q1666" t="s">
        <v>37854</v>
      </c>
      <c r="R1666" t="s">
        <v>37855</v>
      </c>
      <c r="S1666" t="s">
        <v>37856</v>
      </c>
      <c r="T1666" t="s">
        <v>37857</v>
      </c>
      <c r="U1666" t="s">
        <v>37858</v>
      </c>
      <c r="V1666" t="s">
        <v>37859</v>
      </c>
      <c r="W1666" t="s">
        <v>37860</v>
      </c>
      <c r="X1666" t="s">
        <v>37861</v>
      </c>
      <c r="Y1666" t="s">
        <v>37862</v>
      </c>
    </row>
    <row r="1667" spans="1:25" x14ac:dyDescent="0.3">
      <c r="A1667">
        <v>83300</v>
      </c>
      <c r="B1667" t="s">
        <v>37863</v>
      </c>
      <c r="C1667" t="s">
        <v>37864</v>
      </c>
      <c r="D1667" t="s">
        <v>37865</v>
      </c>
      <c r="E1667" t="s">
        <v>37866</v>
      </c>
      <c r="F1667" t="s">
        <v>37867</v>
      </c>
      <c r="G1667" t="s">
        <v>37868</v>
      </c>
      <c r="H1667" t="s">
        <v>37869</v>
      </c>
      <c r="I1667" t="s">
        <v>37870</v>
      </c>
      <c r="J1667" t="s">
        <v>37871</v>
      </c>
      <c r="K1667" t="s">
        <v>37872</v>
      </c>
      <c r="L1667" t="s">
        <v>37873</v>
      </c>
      <c r="M1667" t="s">
        <v>37874</v>
      </c>
      <c r="N1667" t="s">
        <v>37875</v>
      </c>
      <c r="O1667">
        <f>-652.667126287582 -5.66024972908576 -504.960601386188</f>
        <v>-1163.2879774028559</v>
      </c>
      <c r="P1667">
        <f>-641.76599905668 -32.3295428174436 -224.339068381739</f>
        <v>-898.43461025586259</v>
      </c>
      <c r="Q1667" t="s">
        <v>37876</v>
      </c>
      <c r="R1667" t="s">
        <v>37877</v>
      </c>
      <c r="S1667" t="s">
        <v>37878</v>
      </c>
      <c r="T1667" t="s">
        <v>37879</v>
      </c>
      <c r="U1667" t="s">
        <v>37880</v>
      </c>
      <c r="V1667" t="s">
        <v>37881</v>
      </c>
      <c r="W1667" t="s">
        <v>37882</v>
      </c>
      <c r="X1667" t="s">
        <v>37883</v>
      </c>
      <c r="Y1667" t="s">
        <v>37884</v>
      </c>
    </row>
    <row r="1668" spans="1:25" x14ac:dyDescent="0.3">
      <c r="A1668">
        <v>83350</v>
      </c>
      <c r="B1668" t="s">
        <v>37885</v>
      </c>
      <c r="C1668" t="s">
        <v>37886</v>
      </c>
      <c r="D1668" t="s">
        <v>37887</v>
      </c>
      <c r="E1668" t="s">
        <v>37888</v>
      </c>
      <c r="F1668" t="s">
        <v>37889</v>
      </c>
      <c r="G1668" t="s">
        <v>37890</v>
      </c>
      <c r="H1668" t="s">
        <v>37891</v>
      </c>
      <c r="I1668" t="s">
        <v>37892</v>
      </c>
      <c r="J1668" t="s">
        <v>37893</v>
      </c>
      <c r="K1668" t="s">
        <v>37894</v>
      </c>
      <c r="L1668" t="s">
        <v>37895</v>
      </c>
      <c r="M1668" t="s">
        <v>37896</v>
      </c>
      <c r="N1668" t="s">
        <v>37897</v>
      </c>
      <c r="O1668">
        <f>-652.346685862081 -5.84924506316497 -504.884590112336</f>
        <v>-1163.080521037582</v>
      </c>
      <c r="P1668">
        <f>-641.691717672275 -32.2956469392086 -224.232406206326</f>
        <v>-898.2197708178096</v>
      </c>
      <c r="Q1668" t="s">
        <v>37898</v>
      </c>
      <c r="R1668" t="s">
        <v>37899</v>
      </c>
      <c r="S1668" t="s">
        <v>37900</v>
      </c>
      <c r="T1668" t="s">
        <v>37901</v>
      </c>
      <c r="U1668" t="s">
        <v>37902</v>
      </c>
      <c r="V1668" t="s">
        <v>37903</v>
      </c>
      <c r="W1668" t="s">
        <v>37904</v>
      </c>
      <c r="X1668" t="s">
        <v>37905</v>
      </c>
      <c r="Y1668" t="s">
        <v>37906</v>
      </c>
    </row>
    <row r="1669" spans="1:25" x14ac:dyDescent="0.3">
      <c r="A1669">
        <v>83400</v>
      </c>
      <c r="B1669" t="s">
        <v>37907</v>
      </c>
      <c r="C1669" t="s">
        <v>37908</v>
      </c>
      <c r="D1669" t="s">
        <v>37909</v>
      </c>
      <c r="E1669" t="s">
        <v>37910</v>
      </c>
      <c r="F1669" t="s">
        <v>37911</v>
      </c>
      <c r="G1669" t="s">
        <v>37912</v>
      </c>
      <c r="H1669" t="s">
        <v>37913</v>
      </c>
      <c r="I1669" t="s">
        <v>37914</v>
      </c>
      <c r="J1669" t="s">
        <v>37915</v>
      </c>
      <c r="K1669" t="s">
        <v>37916</v>
      </c>
      <c r="L1669" t="s">
        <v>37917</v>
      </c>
      <c r="M1669" t="s">
        <v>37918</v>
      </c>
      <c r="N1669" t="s">
        <v>37919</v>
      </c>
      <c r="O1669">
        <f>-651.516776542663 -6.01735433833051 -504.708863819342</f>
        <v>-1162.2429947003357</v>
      </c>
      <c r="P1669">
        <f>-641.481078635753 -31.9010669060719 -223.981333562386</f>
        <v>-897.36347910421091</v>
      </c>
      <c r="Q1669" t="s">
        <v>37920</v>
      </c>
      <c r="R1669" t="s">
        <v>37921</v>
      </c>
      <c r="S1669" t="s">
        <v>37922</v>
      </c>
      <c r="T1669" t="s">
        <v>37923</v>
      </c>
      <c r="U1669" t="s">
        <v>37924</v>
      </c>
      <c r="V1669" t="s">
        <v>37925</v>
      </c>
      <c r="W1669" t="s">
        <v>37926</v>
      </c>
      <c r="X1669" t="s">
        <v>37927</v>
      </c>
      <c r="Y1669" t="s">
        <v>37928</v>
      </c>
    </row>
    <row r="1670" spans="1:25" x14ac:dyDescent="0.3">
      <c r="A1670">
        <v>83450</v>
      </c>
      <c r="B1670" t="s">
        <v>37929</v>
      </c>
      <c r="C1670" t="s">
        <v>37930</v>
      </c>
      <c r="D1670" t="s">
        <v>37931</v>
      </c>
      <c r="E1670" t="s">
        <v>37932</v>
      </c>
      <c r="F1670" t="s">
        <v>37933</v>
      </c>
      <c r="G1670" t="s">
        <v>37934</v>
      </c>
      <c r="H1670" t="s">
        <v>37935</v>
      </c>
      <c r="I1670" t="s">
        <v>37936</v>
      </c>
      <c r="J1670" t="s">
        <v>37937</v>
      </c>
      <c r="K1670" t="s">
        <v>37938</v>
      </c>
      <c r="L1670" t="s">
        <v>37939</v>
      </c>
      <c r="M1670" t="s">
        <v>37940</v>
      </c>
      <c r="N1670" t="s">
        <v>37941</v>
      </c>
      <c r="O1670">
        <f>-651.125261571153 -6.13125896206452 -504.675045355375</f>
        <v>-1161.9315658885926</v>
      </c>
      <c r="P1670">
        <f>-641.40492262896 -31.8226439413427 -223.918831663256</f>
        <v>-897.14639823355867</v>
      </c>
      <c r="Q1670" t="s">
        <v>37942</v>
      </c>
      <c r="R1670" t="s">
        <v>37943</v>
      </c>
      <c r="S1670" t="s">
        <v>37944</v>
      </c>
      <c r="T1670" t="s">
        <v>37945</v>
      </c>
      <c r="U1670" t="s">
        <v>37946</v>
      </c>
      <c r="V1670" t="s">
        <v>37947</v>
      </c>
      <c r="W1670" t="s">
        <v>37948</v>
      </c>
      <c r="X1670" t="s">
        <v>37949</v>
      </c>
      <c r="Y1670" t="s">
        <v>37950</v>
      </c>
    </row>
    <row r="1671" spans="1:25" x14ac:dyDescent="0.3">
      <c r="A1671">
        <v>83500</v>
      </c>
      <c r="B1671" t="s">
        <v>37951</v>
      </c>
      <c r="C1671" t="s">
        <v>37952</v>
      </c>
      <c r="D1671" t="s">
        <v>37953</v>
      </c>
      <c r="E1671" t="s">
        <v>37954</v>
      </c>
      <c r="F1671" t="s">
        <v>37955</v>
      </c>
      <c r="G1671" t="s">
        <v>37956</v>
      </c>
      <c r="H1671" t="s">
        <v>37957</v>
      </c>
      <c r="I1671" t="s">
        <v>37958</v>
      </c>
      <c r="J1671" t="s">
        <v>37959</v>
      </c>
      <c r="K1671" t="s">
        <v>37960</v>
      </c>
      <c r="L1671" t="s">
        <v>37961</v>
      </c>
      <c r="M1671" t="s">
        <v>37962</v>
      </c>
      <c r="N1671" t="s">
        <v>37963</v>
      </c>
      <c r="O1671">
        <f>-650.802778003224 -6.257449767239 -504.645112612902</f>
        <v>-1161.705340383365</v>
      </c>
      <c r="P1671">
        <f>-641.265156503125 -31.754916052319 -223.865011332668</f>
        <v>-896.88508388811204</v>
      </c>
      <c r="Q1671" t="s">
        <v>37964</v>
      </c>
      <c r="R1671" t="s">
        <v>37965</v>
      </c>
      <c r="S1671" t="s">
        <v>37966</v>
      </c>
      <c r="T1671" t="s">
        <v>37967</v>
      </c>
      <c r="U1671" t="s">
        <v>37968</v>
      </c>
      <c r="V1671" t="s">
        <v>37969</v>
      </c>
      <c r="W1671" t="s">
        <v>37970</v>
      </c>
      <c r="X1671" t="s">
        <v>37971</v>
      </c>
      <c r="Y1671" t="s">
        <v>37972</v>
      </c>
    </row>
    <row r="1672" spans="1:25" x14ac:dyDescent="0.3">
      <c r="A1672">
        <v>83550</v>
      </c>
      <c r="B1672" t="s">
        <v>37973</v>
      </c>
      <c r="C1672" t="s">
        <v>37974</v>
      </c>
      <c r="D1672" t="s">
        <v>37975</v>
      </c>
      <c r="E1672" t="s">
        <v>37976</v>
      </c>
      <c r="F1672" t="s">
        <v>37977</v>
      </c>
      <c r="G1672" t="s">
        <v>37978</v>
      </c>
      <c r="H1672" t="s">
        <v>37979</v>
      </c>
      <c r="I1672" t="s">
        <v>37980</v>
      </c>
      <c r="J1672" t="s">
        <v>37981</v>
      </c>
      <c r="K1672" t="s">
        <v>37982</v>
      </c>
      <c r="L1672" t="s">
        <v>37983</v>
      </c>
      <c r="M1672" t="s">
        <v>37984</v>
      </c>
      <c r="N1672" t="s">
        <v>37985</v>
      </c>
      <c r="O1672">
        <f>-650.145027845648 -6.38941201150283 -504.59352074708</f>
        <v>-1161.1279606042308</v>
      </c>
      <c r="P1672">
        <f>-640.892416950794 -31.660057818679 -223.783339634782</f>
        <v>-896.33581440425496</v>
      </c>
      <c r="Q1672" t="s">
        <v>37986</v>
      </c>
      <c r="R1672" t="s">
        <v>37987</v>
      </c>
      <c r="S1672" t="s">
        <v>37988</v>
      </c>
      <c r="T1672" t="s">
        <v>37989</v>
      </c>
      <c r="U1672" t="s">
        <v>37990</v>
      </c>
      <c r="V1672" t="s">
        <v>37991</v>
      </c>
      <c r="W1672" t="s">
        <v>37992</v>
      </c>
      <c r="X1672" t="s">
        <v>37993</v>
      </c>
      <c r="Y1672" t="s">
        <v>37994</v>
      </c>
    </row>
    <row r="1673" spans="1:25" x14ac:dyDescent="0.3">
      <c r="A1673">
        <v>83600</v>
      </c>
      <c r="B1673" t="s">
        <v>37995</v>
      </c>
      <c r="C1673" t="s">
        <v>37996</v>
      </c>
      <c r="D1673" t="s">
        <v>37997</v>
      </c>
      <c r="E1673" t="s">
        <v>37998</v>
      </c>
      <c r="F1673" t="s">
        <v>37999</v>
      </c>
      <c r="G1673" t="s">
        <v>38000</v>
      </c>
      <c r="H1673" t="s">
        <v>38001</v>
      </c>
      <c r="I1673" t="s">
        <v>38002</v>
      </c>
      <c r="J1673" t="s">
        <v>38003</v>
      </c>
      <c r="K1673" t="s">
        <v>38004</v>
      </c>
      <c r="L1673" t="s">
        <v>38005</v>
      </c>
      <c r="M1673" t="s">
        <v>38006</v>
      </c>
      <c r="N1673" t="s">
        <v>38007</v>
      </c>
      <c r="O1673">
        <f>-649.881593910743 -6.36348938860237 -504.637569334459</f>
        <v>-1160.8826526338044</v>
      </c>
      <c r="P1673">
        <f>-640.742085911503 -31.5088347006636 -223.812444154877</f>
        <v>-896.06336476704348</v>
      </c>
      <c r="Q1673" t="s">
        <v>38008</v>
      </c>
      <c r="R1673" t="s">
        <v>38009</v>
      </c>
      <c r="S1673" t="s">
        <v>38010</v>
      </c>
      <c r="T1673" t="s">
        <v>38011</v>
      </c>
      <c r="U1673" t="s">
        <v>38012</v>
      </c>
      <c r="V1673" t="s">
        <v>38013</v>
      </c>
      <c r="W1673" t="s">
        <v>38014</v>
      </c>
      <c r="X1673" t="s">
        <v>38015</v>
      </c>
      <c r="Y1673" t="s">
        <v>38016</v>
      </c>
    </row>
    <row r="1674" spans="1:25" x14ac:dyDescent="0.3">
      <c r="A1674">
        <v>83650</v>
      </c>
      <c r="B1674" t="s">
        <v>38017</v>
      </c>
      <c r="C1674" t="s">
        <v>38018</v>
      </c>
      <c r="D1674" t="s">
        <v>38019</v>
      </c>
      <c r="E1674" t="s">
        <v>38020</v>
      </c>
      <c r="F1674" t="s">
        <v>38021</v>
      </c>
      <c r="G1674" t="s">
        <v>38022</v>
      </c>
      <c r="H1674" t="s">
        <v>38023</v>
      </c>
      <c r="I1674" t="s">
        <v>38024</v>
      </c>
      <c r="J1674" t="s">
        <v>38025</v>
      </c>
      <c r="K1674" t="s">
        <v>38026</v>
      </c>
      <c r="L1674" t="s">
        <v>38027</v>
      </c>
      <c r="M1674" t="s">
        <v>38028</v>
      </c>
      <c r="N1674" t="s">
        <v>38029</v>
      </c>
      <c r="O1674">
        <f>-649.032220568734 -6.43269277470768 -504.832825143089</f>
        <v>-1160.2977384865308</v>
      </c>
      <c r="P1674">
        <f>-640.046964565254 -31.5769707281117 -224.002580435433</f>
        <v>-895.62651572879872</v>
      </c>
      <c r="Q1674" t="s">
        <v>38030</v>
      </c>
      <c r="R1674" t="s">
        <v>38031</v>
      </c>
      <c r="S1674" t="s">
        <v>38032</v>
      </c>
      <c r="T1674" t="s">
        <v>38033</v>
      </c>
      <c r="U1674" t="s">
        <v>38034</v>
      </c>
      <c r="V1674" t="s">
        <v>38035</v>
      </c>
      <c r="W1674" t="s">
        <v>38036</v>
      </c>
      <c r="X1674" t="s">
        <v>38037</v>
      </c>
      <c r="Y1674" t="s">
        <v>38038</v>
      </c>
    </row>
    <row r="1675" spans="1:25" x14ac:dyDescent="0.3">
      <c r="A1675">
        <v>83700</v>
      </c>
      <c r="B1675" t="s">
        <v>38039</v>
      </c>
      <c r="C1675" t="s">
        <v>38040</v>
      </c>
      <c r="D1675" t="s">
        <v>38041</v>
      </c>
      <c r="E1675" t="s">
        <v>38042</v>
      </c>
      <c r="F1675" t="s">
        <v>38043</v>
      </c>
      <c r="G1675" t="s">
        <v>38044</v>
      </c>
      <c r="H1675" t="s">
        <v>38045</v>
      </c>
      <c r="I1675" t="s">
        <v>38046</v>
      </c>
      <c r="J1675" t="s">
        <v>38047</v>
      </c>
      <c r="K1675" t="s">
        <v>38048</v>
      </c>
      <c r="L1675" t="s">
        <v>38049</v>
      </c>
      <c r="M1675" t="s">
        <v>38050</v>
      </c>
      <c r="N1675" t="s">
        <v>38051</v>
      </c>
      <c r="O1675">
        <f>-648.025968427666 -6.56377126172242 -504.963752910184</f>
        <v>-1159.5534925995726</v>
      </c>
      <c r="P1675">
        <f>-639.347962685208 -31.7967890378768 -224.131724267708</f>
        <v>-895.27647599079285</v>
      </c>
      <c r="Q1675" t="s">
        <v>38052</v>
      </c>
      <c r="R1675" t="s">
        <v>38053</v>
      </c>
      <c r="S1675" t="s">
        <v>38054</v>
      </c>
      <c r="T1675" t="s">
        <v>38055</v>
      </c>
      <c r="U1675" t="s">
        <v>38056</v>
      </c>
      <c r="V1675" t="s">
        <v>38057</v>
      </c>
      <c r="W1675" t="s">
        <v>38058</v>
      </c>
      <c r="X1675" t="s">
        <v>38059</v>
      </c>
      <c r="Y1675" t="s">
        <v>38060</v>
      </c>
    </row>
    <row r="1676" spans="1:25" x14ac:dyDescent="0.3">
      <c r="A1676">
        <v>83750</v>
      </c>
      <c r="B1676" t="s">
        <v>38061</v>
      </c>
      <c r="C1676" t="s">
        <v>38062</v>
      </c>
      <c r="D1676" t="s">
        <v>38063</v>
      </c>
      <c r="E1676" t="s">
        <v>38064</v>
      </c>
      <c r="F1676" t="s">
        <v>38065</v>
      </c>
      <c r="G1676" t="s">
        <v>38066</v>
      </c>
      <c r="H1676" t="s">
        <v>38067</v>
      </c>
      <c r="I1676" t="s">
        <v>38068</v>
      </c>
      <c r="J1676" t="s">
        <v>38069</v>
      </c>
      <c r="K1676" t="s">
        <v>38070</v>
      </c>
      <c r="L1676" t="s">
        <v>38071</v>
      </c>
      <c r="M1676" t="s">
        <v>38072</v>
      </c>
      <c r="N1676" t="s">
        <v>38073</v>
      </c>
      <c r="O1676">
        <f>-647.675016917791 -6.64378122660492 -505.008029168081</f>
        <v>-1159.326827312477</v>
      </c>
      <c r="P1676">
        <f>-639.093751498198 -31.8516176021203 -224.170791289349</f>
        <v>-895.11616038966736</v>
      </c>
      <c r="Q1676" t="s">
        <v>38074</v>
      </c>
      <c r="R1676" t="s">
        <v>38075</v>
      </c>
      <c r="S1676" t="s">
        <v>38076</v>
      </c>
      <c r="T1676" t="s">
        <v>38077</v>
      </c>
      <c r="U1676" t="s">
        <v>38078</v>
      </c>
      <c r="V1676" t="s">
        <v>38079</v>
      </c>
      <c r="W1676" t="s">
        <v>38080</v>
      </c>
      <c r="X1676" t="s">
        <v>38081</v>
      </c>
      <c r="Y1676" t="s">
        <v>38082</v>
      </c>
    </row>
    <row r="1677" spans="1:25" x14ac:dyDescent="0.3">
      <c r="A1677">
        <v>83800</v>
      </c>
      <c r="B1677" t="s">
        <v>38083</v>
      </c>
      <c r="C1677" t="s">
        <v>38084</v>
      </c>
      <c r="D1677" t="s">
        <v>38085</v>
      </c>
      <c r="E1677" t="s">
        <v>38086</v>
      </c>
      <c r="F1677" t="s">
        <v>38087</v>
      </c>
      <c r="G1677" t="s">
        <v>38088</v>
      </c>
      <c r="H1677" t="s">
        <v>38089</v>
      </c>
      <c r="I1677" t="s">
        <v>38090</v>
      </c>
      <c r="J1677" t="s">
        <v>38091</v>
      </c>
      <c r="K1677" t="s">
        <v>38092</v>
      </c>
      <c r="L1677" t="s">
        <v>38093</v>
      </c>
      <c r="M1677" t="s">
        <v>38094</v>
      </c>
      <c r="N1677" t="s">
        <v>38095</v>
      </c>
      <c r="O1677">
        <f>-647.397969011714 -6.65699268691196 -505.081288133688</f>
        <v>-1159.136249832314</v>
      </c>
      <c r="P1677">
        <f>-638.985632035407 -31.8290012272982 -224.235723221723</f>
        <v>-895.05035648442822</v>
      </c>
      <c r="Q1677" t="s">
        <v>38096</v>
      </c>
      <c r="R1677" t="s">
        <v>38097</v>
      </c>
      <c r="S1677" t="s">
        <v>38098</v>
      </c>
      <c r="T1677" t="s">
        <v>38099</v>
      </c>
      <c r="U1677" t="s">
        <v>38100</v>
      </c>
      <c r="V1677" t="s">
        <v>38101</v>
      </c>
      <c r="W1677" t="s">
        <v>38102</v>
      </c>
      <c r="X1677" t="s">
        <v>38103</v>
      </c>
      <c r="Y1677" t="s">
        <v>38104</v>
      </c>
    </row>
    <row r="1678" spans="1:25" x14ac:dyDescent="0.3">
      <c r="A1678">
        <v>83850</v>
      </c>
      <c r="B1678" t="s">
        <v>38105</v>
      </c>
      <c r="C1678" t="s">
        <v>38106</v>
      </c>
      <c r="D1678" t="s">
        <v>38107</v>
      </c>
      <c r="E1678" t="s">
        <v>38108</v>
      </c>
      <c r="F1678" t="s">
        <v>38109</v>
      </c>
      <c r="G1678" t="s">
        <v>38110</v>
      </c>
      <c r="H1678" t="s">
        <v>38111</v>
      </c>
      <c r="I1678" t="s">
        <v>38112</v>
      </c>
      <c r="J1678" t="s">
        <v>38113</v>
      </c>
      <c r="K1678" t="s">
        <v>38114</v>
      </c>
      <c r="L1678" t="s">
        <v>38115</v>
      </c>
      <c r="M1678" t="s">
        <v>38116</v>
      </c>
      <c r="N1678" t="s">
        <v>38117</v>
      </c>
      <c r="O1678">
        <f>-646.614371097661 -6.80861586159358 -505.331735761458</f>
        <v>-1158.7547227207126</v>
      </c>
      <c r="P1678">
        <f>-638.555665950362 -32.2044313455344 -224.495963397899</f>
        <v>-895.25606069379546</v>
      </c>
      <c r="Q1678" t="s">
        <v>38118</v>
      </c>
      <c r="R1678" t="s">
        <v>38119</v>
      </c>
      <c r="S1678" t="s">
        <v>38120</v>
      </c>
      <c r="T1678" t="s">
        <v>38121</v>
      </c>
      <c r="U1678" t="s">
        <v>38122</v>
      </c>
      <c r="V1678" t="s">
        <v>38123</v>
      </c>
      <c r="W1678" t="s">
        <v>38124</v>
      </c>
      <c r="X1678" t="s">
        <v>38125</v>
      </c>
      <c r="Y1678" t="s">
        <v>38126</v>
      </c>
    </row>
    <row r="1679" spans="1:25" x14ac:dyDescent="0.3">
      <c r="A1679">
        <v>83900</v>
      </c>
      <c r="B1679" t="s">
        <v>38127</v>
      </c>
      <c r="C1679" t="s">
        <v>38128</v>
      </c>
      <c r="D1679" t="s">
        <v>38129</v>
      </c>
      <c r="E1679" t="s">
        <v>38130</v>
      </c>
      <c r="F1679" t="s">
        <v>38131</v>
      </c>
      <c r="G1679" t="s">
        <v>38132</v>
      </c>
      <c r="H1679" t="s">
        <v>38133</v>
      </c>
      <c r="I1679" t="s">
        <v>38134</v>
      </c>
      <c r="J1679" t="s">
        <v>38135</v>
      </c>
      <c r="K1679" t="s">
        <v>38136</v>
      </c>
      <c r="L1679" t="s">
        <v>38137</v>
      </c>
      <c r="M1679" t="s">
        <v>38138</v>
      </c>
      <c r="N1679" t="s">
        <v>38139</v>
      </c>
      <c r="O1679">
        <f>-645.832772302942 -6.95026612354013 -505.717978082256</f>
        <v>-1158.5010165087381</v>
      </c>
      <c r="P1679">
        <f>-638.137228066254 -32.920258341964 -224.924653592077</f>
        <v>-895.98214000029498</v>
      </c>
      <c r="Q1679" t="s">
        <v>38140</v>
      </c>
      <c r="R1679" t="s">
        <v>38141</v>
      </c>
      <c r="S1679" t="s">
        <v>38142</v>
      </c>
      <c r="T1679" t="s">
        <v>38143</v>
      </c>
      <c r="U1679" t="s">
        <v>38144</v>
      </c>
      <c r="V1679" t="s">
        <v>38145</v>
      </c>
      <c r="W1679" t="s">
        <v>38146</v>
      </c>
      <c r="X1679" t="s">
        <v>38147</v>
      </c>
      <c r="Y1679" t="s">
        <v>38148</v>
      </c>
    </row>
    <row r="1680" spans="1:25" x14ac:dyDescent="0.3">
      <c r="A1680">
        <v>83950</v>
      </c>
      <c r="B1680" t="s">
        <v>38149</v>
      </c>
      <c r="C1680" t="s">
        <v>38150</v>
      </c>
      <c r="D1680" t="s">
        <v>38151</v>
      </c>
      <c r="E1680" t="s">
        <v>38152</v>
      </c>
      <c r="F1680" t="s">
        <v>38153</v>
      </c>
      <c r="G1680" t="s">
        <v>38154</v>
      </c>
      <c r="H1680" t="s">
        <v>38155</v>
      </c>
      <c r="I1680" t="s">
        <v>38156</v>
      </c>
      <c r="J1680" t="s">
        <v>38157</v>
      </c>
      <c r="K1680" t="s">
        <v>38158</v>
      </c>
      <c r="L1680" t="s">
        <v>38159</v>
      </c>
      <c r="M1680" t="s">
        <v>38160</v>
      </c>
      <c r="N1680" t="s">
        <v>38161</v>
      </c>
      <c r="O1680">
        <f>-645.47095904914 -7.01968548349282 -505.937855836021</f>
        <v>-1158.4285003686539</v>
      </c>
      <c r="P1680">
        <f>-638.007223834312 -33.1970363355547 -225.157393869464</f>
        <v>-896.36165403933069</v>
      </c>
      <c r="Q1680" t="s">
        <v>38162</v>
      </c>
      <c r="R1680" t="s">
        <v>38163</v>
      </c>
      <c r="S1680" t="s">
        <v>38164</v>
      </c>
      <c r="T1680" t="s">
        <v>38165</v>
      </c>
      <c r="U1680" t="s">
        <v>38166</v>
      </c>
      <c r="V1680" t="s">
        <v>38167</v>
      </c>
      <c r="W1680" t="s">
        <v>38168</v>
      </c>
      <c r="X1680" t="s">
        <v>38169</v>
      </c>
      <c r="Y1680" t="s">
        <v>38170</v>
      </c>
    </row>
    <row r="1681" spans="1:25" x14ac:dyDescent="0.3">
      <c r="A1681">
        <v>84000</v>
      </c>
      <c r="B1681" t="s">
        <v>38171</v>
      </c>
      <c r="C1681" t="s">
        <v>38172</v>
      </c>
      <c r="D1681" t="s">
        <v>38173</v>
      </c>
      <c r="E1681" t="s">
        <v>38174</v>
      </c>
      <c r="F1681" t="s">
        <v>38175</v>
      </c>
      <c r="G1681" t="s">
        <v>38176</v>
      </c>
      <c r="H1681" t="s">
        <v>38177</v>
      </c>
      <c r="I1681" t="s">
        <v>38178</v>
      </c>
      <c r="J1681" t="s">
        <v>38179</v>
      </c>
      <c r="K1681" t="s">
        <v>38180</v>
      </c>
      <c r="L1681" t="s">
        <v>38181</v>
      </c>
      <c r="M1681" t="s">
        <v>38182</v>
      </c>
      <c r="N1681" t="s">
        <v>38183</v>
      </c>
      <c r="O1681">
        <f>-644.881461745699 -7.05464854949764 -506.423477566054</f>
        <v>-1158.3595878612505</v>
      </c>
      <c r="P1681">
        <f>-637.847885034791 -33.8478294773722 -225.690047336347</f>
        <v>-897.38576184851024</v>
      </c>
      <c r="Q1681" t="s">
        <v>38184</v>
      </c>
      <c r="R1681" t="s">
        <v>38185</v>
      </c>
      <c r="S1681" t="s">
        <v>38186</v>
      </c>
      <c r="T1681" t="s">
        <v>38187</v>
      </c>
      <c r="U1681" t="s">
        <v>38188</v>
      </c>
      <c r="V1681" t="s">
        <v>38189</v>
      </c>
      <c r="W1681" t="s">
        <v>38190</v>
      </c>
      <c r="X1681" t="s">
        <v>38191</v>
      </c>
      <c r="Y1681" t="s">
        <v>38192</v>
      </c>
    </row>
    <row r="1682" spans="1:25" x14ac:dyDescent="0.3">
      <c r="A1682">
        <v>84050</v>
      </c>
      <c r="B1682" t="s">
        <v>38193</v>
      </c>
      <c r="C1682" t="s">
        <v>38194</v>
      </c>
      <c r="D1682" t="s">
        <v>38195</v>
      </c>
      <c r="E1682" t="s">
        <v>38196</v>
      </c>
      <c r="F1682" t="s">
        <v>38197</v>
      </c>
      <c r="G1682" t="s">
        <v>38198</v>
      </c>
      <c r="H1682" t="s">
        <v>38199</v>
      </c>
      <c r="I1682" t="s">
        <v>38200</v>
      </c>
      <c r="J1682" t="s">
        <v>38201</v>
      </c>
      <c r="K1682" t="s">
        <v>38202</v>
      </c>
      <c r="L1682" t="s">
        <v>38203</v>
      </c>
      <c r="M1682" t="s">
        <v>38204</v>
      </c>
      <c r="N1682" t="s">
        <v>38205</v>
      </c>
      <c r="O1682">
        <f>-644.610094344035 -7.03369745578834 -506.694083689934</f>
        <v>-1158.3378754897574</v>
      </c>
      <c r="P1682">
        <f>-637.803327331032 -34.1827011119085 -225.989248778582</f>
        <v>-897.97527722152256</v>
      </c>
      <c r="Q1682" t="s">
        <v>38206</v>
      </c>
      <c r="R1682" t="s">
        <v>38207</v>
      </c>
      <c r="S1682" t="s">
        <v>38208</v>
      </c>
      <c r="T1682" t="s">
        <v>38209</v>
      </c>
      <c r="U1682" t="s">
        <v>38210</v>
      </c>
      <c r="V1682" t="s">
        <v>38211</v>
      </c>
      <c r="W1682" t="s">
        <v>38212</v>
      </c>
      <c r="X1682" t="s">
        <v>38213</v>
      </c>
      <c r="Y1682" t="s">
        <v>38214</v>
      </c>
    </row>
    <row r="1683" spans="1:25" x14ac:dyDescent="0.3">
      <c r="A1683">
        <v>84100</v>
      </c>
      <c r="B1683" t="s">
        <v>38215</v>
      </c>
      <c r="C1683" t="s">
        <v>38216</v>
      </c>
      <c r="D1683" t="s">
        <v>38217</v>
      </c>
      <c r="E1683" t="s">
        <v>38218</v>
      </c>
      <c r="F1683" t="s">
        <v>38219</v>
      </c>
      <c r="G1683" t="s">
        <v>38220</v>
      </c>
      <c r="H1683" t="s">
        <v>38221</v>
      </c>
      <c r="I1683" t="s">
        <v>38222</v>
      </c>
      <c r="J1683" t="s">
        <v>38223</v>
      </c>
      <c r="K1683" t="s">
        <v>38224</v>
      </c>
      <c r="L1683" t="s">
        <v>38225</v>
      </c>
      <c r="M1683" t="s">
        <v>38226</v>
      </c>
      <c r="N1683" t="s">
        <v>38227</v>
      </c>
      <c r="O1683">
        <f>-644.373864906346 -6.96605707687354 -506.988060577222</f>
        <v>-1158.3279825604413</v>
      </c>
      <c r="P1683">
        <f>-637.790323948111 -34.4187501834183 -226.30735419826</f>
        <v>-898.51642832978928</v>
      </c>
      <c r="Q1683" t="s">
        <v>38228</v>
      </c>
      <c r="R1683" t="s">
        <v>38229</v>
      </c>
      <c r="S1683" t="s">
        <v>38230</v>
      </c>
      <c r="T1683" t="s">
        <v>38231</v>
      </c>
      <c r="U1683" t="s">
        <v>38232</v>
      </c>
      <c r="V1683" t="s">
        <v>38233</v>
      </c>
      <c r="W1683" t="s">
        <v>38234</v>
      </c>
      <c r="X1683" t="s">
        <v>38235</v>
      </c>
      <c r="Y1683" t="s">
        <v>38236</v>
      </c>
    </row>
    <row r="1684" spans="1:25" x14ac:dyDescent="0.3">
      <c r="A1684">
        <v>84150</v>
      </c>
      <c r="B1684" t="s">
        <v>38237</v>
      </c>
      <c r="C1684" t="s">
        <v>38238</v>
      </c>
      <c r="D1684" t="s">
        <v>38239</v>
      </c>
      <c r="E1684" t="s">
        <v>38240</v>
      </c>
      <c r="F1684" t="s">
        <v>38241</v>
      </c>
      <c r="G1684" t="s">
        <v>38242</v>
      </c>
      <c r="H1684" t="s">
        <v>38243</v>
      </c>
      <c r="I1684" t="s">
        <v>38244</v>
      </c>
      <c r="J1684" t="s">
        <v>38245</v>
      </c>
      <c r="K1684" t="s">
        <v>38246</v>
      </c>
      <c r="L1684" t="s">
        <v>38247</v>
      </c>
      <c r="M1684" t="s">
        <v>38248</v>
      </c>
      <c r="N1684" t="s">
        <v>38249</v>
      </c>
      <c r="O1684">
        <f>-643.992449477386 -6.94599200771336 -507.52786789927</f>
        <v>-1158.4663093843694</v>
      </c>
      <c r="P1684">
        <f>-637.766482930067 -35.0962625863672 -226.908295999635</f>
        <v>-899.7710415160692</v>
      </c>
      <c r="Q1684" t="s">
        <v>38250</v>
      </c>
      <c r="R1684" t="s">
        <v>38251</v>
      </c>
      <c r="S1684" t="s">
        <v>38252</v>
      </c>
      <c r="T1684" t="s">
        <v>38253</v>
      </c>
      <c r="U1684" t="s">
        <v>38254</v>
      </c>
      <c r="V1684" t="s">
        <v>38255</v>
      </c>
      <c r="W1684" t="s">
        <v>38256</v>
      </c>
      <c r="X1684" t="s">
        <v>38257</v>
      </c>
      <c r="Y1684" t="s">
        <v>38258</v>
      </c>
    </row>
    <row r="1685" spans="1:25" x14ac:dyDescent="0.3">
      <c r="A1685">
        <v>84200</v>
      </c>
      <c r="B1685" t="s">
        <v>38259</v>
      </c>
      <c r="C1685" t="s">
        <v>38260</v>
      </c>
      <c r="D1685" t="s">
        <v>38261</v>
      </c>
      <c r="E1685" t="s">
        <v>38262</v>
      </c>
      <c r="F1685" t="s">
        <v>38263</v>
      </c>
      <c r="G1685" t="s">
        <v>38264</v>
      </c>
      <c r="H1685" t="s">
        <v>38265</v>
      </c>
      <c r="I1685" t="s">
        <v>38266</v>
      </c>
      <c r="J1685" t="s">
        <v>38267</v>
      </c>
      <c r="K1685" t="s">
        <v>38268</v>
      </c>
      <c r="L1685" t="s">
        <v>38269</v>
      </c>
      <c r="M1685" t="s">
        <v>38270</v>
      </c>
      <c r="N1685" t="s">
        <v>38271</v>
      </c>
      <c r="O1685">
        <f>-643.544042353614 -6.79203918958842 -508.023190297222</f>
        <v>-1158.3592718404245</v>
      </c>
      <c r="P1685">
        <f>-637.748456359543 -35.5471745599648 -227.455797308608</f>
        <v>-900.75142822811574</v>
      </c>
      <c r="Q1685" t="s">
        <v>38272</v>
      </c>
      <c r="R1685" t="s">
        <v>38273</v>
      </c>
      <c r="S1685" t="s">
        <v>38274</v>
      </c>
      <c r="T1685" t="s">
        <v>38275</v>
      </c>
      <c r="U1685" t="s">
        <v>38276</v>
      </c>
      <c r="V1685" t="s">
        <v>38277</v>
      </c>
      <c r="W1685" t="s">
        <v>38278</v>
      </c>
      <c r="X1685" t="s">
        <v>38279</v>
      </c>
      <c r="Y1685" t="s">
        <v>38280</v>
      </c>
    </row>
    <row r="1686" spans="1:25" x14ac:dyDescent="0.3">
      <c r="A1686">
        <v>84250</v>
      </c>
      <c r="B1686" t="s">
        <v>38281</v>
      </c>
      <c r="C1686" t="s">
        <v>38282</v>
      </c>
      <c r="D1686" t="s">
        <v>38283</v>
      </c>
      <c r="E1686" t="s">
        <v>38284</v>
      </c>
      <c r="F1686" t="s">
        <v>38285</v>
      </c>
      <c r="G1686" t="s">
        <v>38286</v>
      </c>
      <c r="H1686" t="s">
        <v>38287</v>
      </c>
      <c r="I1686" t="s">
        <v>38288</v>
      </c>
      <c r="J1686" t="s">
        <v>38289</v>
      </c>
      <c r="K1686" t="s">
        <v>38290</v>
      </c>
      <c r="L1686" t="s">
        <v>38291</v>
      </c>
      <c r="M1686" t="s">
        <v>38292</v>
      </c>
      <c r="N1686" t="s">
        <v>38293</v>
      </c>
      <c r="O1686">
        <f>-643.295260978455 -6.65422578808329 -508.205934743066</f>
        <v>-1158.1554215096044</v>
      </c>
      <c r="P1686">
        <f>-637.70442567187 -35.6834308251725 -227.662572772298</f>
        <v>-901.05042926934061</v>
      </c>
      <c r="Q1686" t="s">
        <v>38294</v>
      </c>
      <c r="R1686" t="s">
        <v>38295</v>
      </c>
      <c r="S1686" t="s">
        <v>38296</v>
      </c>
      <c r="T1686" t="s">
        <v>38297</v>
      </c>
      <c r="U1686" t="s">
        <v>38298</v>
      </c>
      <c r="V1686" t="s">
        <v>38299</v>
      </c>
      <c r="W1686" t="s">
        <v>38300</v>
      </c>
      <c r="X1686" t="s">
        <v>38301</v>
      </c>
      <c r="Y1686" t="s">
        <v>38302</v>
      </c>
    </row>
    <row r="1687" spans="1:25" x14ac:dyDescent="0.3">
      <c r="A1687">
        <v>84300</v>
      </c>
      <c r="B1687" t="s">
        <v>38303</v>
      </c>
      <c r="C1687" t="s">
        <v>38304</v>
      </c>
      <c r="D1687" t="s">
        <v>38305</v>
      </c>
      <c r="E1687" t="s">
        <v>38306</v>
      </c>
      <c r="F1687" t="s">
        <v>38307</v>
      </c>
      <c r="G1687" t="s">
        <v>38308</v>
      </c>
      <c r="H1687" t="s">
        <v>38309</v>
      </c>
      <c r="I1687" t="s">
        <v>38310</v>
      </c>
      <c r="J1687" t="s">
        <v>38311</v>
      </c>
      <c r="K1687" t="s">
        <v>38312</v>
      </c>
      <c r="L1687" t="s">
        <v>38313</v>
      </c>
      <c r="M1687" t="s">
        <v>38314</v>
      </c>
      <c r="N1687" t="s">
        <v>38315</v>
      </c>
      <c r="O1687">
        <f>-643.027400775111 -6.59303333101207 -508.307202342783</f>
        <v>-1157.927636448906</v>
      </c>
      <c r="P1687">
        <f>-637.637948955992 -35.8103626311454 -227.779213041884</f>
        <v>-901.22752462902133</v>
      </c>
      <c r="Q1687" t="s">
        <v>38316</v>
      </c>
      <c r="R1687" t="s">
        <v>38317</v>
      </c>
      <c r="S1687" t="s">
        <v>38318</v>
      </c>
      <c r="T1687" t="s">
        <v>38319</v>
      </c>
      <c r="U1687" t="s">
        <v>38320</v>
      </c>
      <c r="V1687" t="s">
        <v>38321</v>
      </c>
      <c r="W1687" t="s">
        <v>38322</v>
      </c>
      <c r="X1687" t="s">
        <v>38323</v>
      </c>
      <c r="Y1687" t="s">
        <v>38324</v>
      </c>
    </row>
    <row r="1688" spans="1:25" x14ac:dyDescent="0.3">
      <c r="A1688">
        <v>84350</v>
      </c>
      <c r="B1688" t="s">
        <v>38325</v>
      </c>
      <c r="C1688" t="s">
        <v>38326</v>
      </c>
      <c r="D1688" t="s">
        <v>38327</v>
      </c>
      <c r="E1688" t="s">
        <v>38328</v>
      </c>
      <c r="F1688" t="s">
        <v>38329</v>
      </c>
      <c r="G1688" t="s">
        <v>38330</v>
      </c>
      <c r="H1688" t="s">
        <v>38331</v>
      </c>
      <c r="I1688" t="s">
        <v>38332</v>
      </c>
      <c r="J1688" t="s">
        <v>38333</v>
      </c>
      <c r="K1688" t="s">
        <v>38334</v>
      </c>
      <c r="L1688" t="s">
        <v>38335</v>
      </c>
      <c r="M1688" t="s">
        <v>38336</v>
      </c>
      <c r="N1688" t="s">
        <v>38337</v>
      </c>
      <c r="O1688">
        <f>-642.788760561355 -6.62090934100229 -508.380227428352</f>
        <v>-1157.7898973307092</v>
      </c>
      <c r="P1688">
        <f>-637.721539253903 -35.9073358138066 -227.853586976098</f>
        <v>-901.48246204380757</v>
      </c>
      <c r="Q1688" t="s">
        <v>38338</v>
      </c>
      <c r="R1688" t="s">
        <v>38339</v>
      </c>
      <c r="S1688" t="s">
        <v>38340</v>
      </c>
      <c r="T1688" t="s">
        <v>38341</v>
      </c>
      <c r="U1688" t="s">
        <v>38342</v>
      </c>
      <c r="V1688" t="s">
        <v>38343</v>
      </c>
      <c r="W1688" t="s">
        <v>38344</v>
      </c>
      <c r="X1688" t="s">
        <v>38345</v>
      </c>
      <c r="Y1688" t="s">
        <v>38346</v>
      </c>
    </row>
    <row r="1689" spans="1:25" x14ac:dyDescent="0.3">
      <c r="A1689">
        <v>84400</v>
      </c>
      <c r="B1689" t="s">
        <v>38347</v>
      </c>
      <c r="C1689" t="s">
        <v>38348</v>
      </c>
      <c r="D1689" t="s">
        <v>38349</v>
      </c>
      <c r="E1689" t="s">
        <v>38350</v>
      </c>
      <c r="F1689" t="s">
        <v>38351</v>
      </c>
      <c r="G1689" t="s">
        <v>38352</v>
      </c>
      <c r="H1689" t="s">
        <v>38353</v>
      </c>
      <c r="I1689" t="s">
        <v>38354</v>
      </c>
      <c r="J1689" t="s">
        <v>38355</v>
      </c>
      <c r="K1689" t="s">
        <v>38356</v>
      </c>
      <c r="L1689" t="s">
        <v>38357</v>
      </c>
      <c r="M1689" t="s">
        <v>38358</v>
      </c>
      <c r="N1689" t="s">
        <v>38359</v>
      </c>
      <c r="O1689">
        <f>-642.670379797599 -6.60310020278803 -508.375879481327</f>
        <v>-1157.6493594817141</v>
      </c>
      <c r="P1689">
        <f>-637.817568957583 -35.7535810378117 -227.831137076757</f>
        <v>-901.40228707215169</v>
      </c>
      <c r="Q1689" t="s">
        <v>38360</v>
      </c>
      <c r="R1689" t="s">
        <v>38361</v>
      </c>
      <c r="S1689" t="s">
        <v>38362</v>
      </c>
      <c r="T1689" t="s">
        <v>38363</v>
      </c>
      <c r="U1689" t="s">
        <v>38364</v>
      </c>
      <c r="V1689" t="s">
        <v>38365</v>
      </c>
      <c r="W1689" t="s">
        <v>38366</v>
      </c>
      <c r="X1689" t="s">
        <v>38367</v>
      </c>
      <c r="Y1689" t="s">
        <v>38368</v>
      </c>
    </row>
    <row r="1690" spans="1:25" x14ac:dyDescent="0.3">
      <c r="A1690">
        <v>84450</v>
      </c>
      <c r="B1690" t="s">
        <v>38369</v>
      </c>
      <c r="C1690" t="s">
        <v>38370</v>
      </c>
      <c r="D1690" t="s">
        <v>38371</v>
      </c>
      <c r="E1690" t="s">
        <v>38372</v>
      </c>
      <c r="F1690" t="s">
        <v>38373</v>
      </c>
      <c r="G1690" t="s">
        <v>38374</v>
      </c>
      <c r="H1690" t="s">
        <v>38375</v>
      </c>
      <c r="I1690" t="s">
        <v>38376</v>
      </c>
      <c r="J1690" t="s">
        <v>38377</v>
      </c>
      <c r="K1690" t="s">
        <v>38378</v>
      </c>
      <c r="L1690" t="s">
        <v>38379</v>
      </c>
      <c r="M1690" t="s">
        <v>38380</v>
      </c>
      <c r="N1690" t="s">
        <v>38381</v>
      </c>
      <c r="O1690">
        <f>-642.243782239616 -6.76500878635602 -508.411880449085</f>
        <v>-1157.4206714750571</v>
      </c>
      <c r="P1690">
        <f>-637.908928812583 -35.8004499148046 -227.84683827444</f>
        <v>-901.55621700182758</v>
      </c>
      <c r="Q1690" t="s">
        <v>38382</v>
      </c>
      <c r="R1690" t="s">
        <v>38383</v>
      </c>
      <c r="S1690" t="s">
        <v>38384</v>
      </c>
      <c r="T1690" t="s">
        <v>38385</v>
      </c>
      <c r="U1690" t="s">
        <v>38386</v>
      </c>
      <c r="V1690" t="s">
        <v>38387</v>
      </c>
      <c r="W1690" t="s">
        <v>38388</v>
      </c>
      <c r="X1690" t="s">
        <v>38389</v>
      </c>
      <c r="Y1690" t="s">
        <v>38390</v>
      </c>
    </row>
    <row r="1691" spans="1:25" x14ac:dyDescent="0.3">
      <c r="A1691">
        <v>84500</v>
      </c>
      <c r="B1691" t="s">
        <v>38391</v>
      </c>
      <c r="C1691" t="s">
        <v>38392</v>
      </c>
      <c r="D1691" t="s">
        <v>38393</v>
      </c>
      <c r="E1691" t="s">
        <v>38394</v>
      </c>
      <c r="F1691" t="s">
        <v>38395</v>
      </c>
      <c r="G1691" t="s">
        <v>38396</v>
      </c>
      <c r="H1691" t="s">
        <v>38397</v>
      </c>
      <c r="I1691" t="s">
        <v>38398</v>
      </c>
      <c r="J1691" t="s">
        <v>38399</v>
      </c>
      <c r="K1691" t="s">
        <v>38400</v>
      </c>
      <c r="L1691" t="s">
        <v>38401</v>
      </c>
      <c r="M1691" t="s">
        <v>38402</v>
      </c>
      <c r="N1691" t="s">
        <v>38403</v>
      </c>
      <c r="O1691">
        <f>-642.145864703073 -6.93538568168992 -508.39733618371</f>
        <v>-1157.478586568473</v>
      </c>
      <c r="P1691">
        <f>-638.01223391155 -36.0171385017638 -227.834028894888</f>
        <v>-901.86340130820179</v>
      </c>
      <c r="Q1691" t="s">
        <v>38404</v>
      </c>
      <c r="R1691" t="s">
        <v>38405</v>
      </c>
      <c r="S1691" t="s">
        <v>38406</v>
      </c>
      <c r="T1691" t="s">
        <v>38407</v>
      </c>
      <c r="U1691" t="s">
        <v>38408</v>
      </c>
      <c r="V1691" t="s">
        <v>38409</v>
      </c>
      <c r="W1691" t="s">
        <v>38410</v>
      </c>
      <c r="X1691" t="s">
        <v>38411</v>
      </c>
      <c r="Y1691" t="s">
        <v>38412</v>
      </c>
    </row>
    <row r="1692" spans="1:25" x14ac:dyDescent="0.3">
      <c r="A1692">
        <v>84550</v>
      </c>
      <c r="B1692" t="s">
        <v>38413</v>
      </c>
      <c r="C1692" t="s">
        <v>38414</v>
      </c>
      <c r="D1692" t="s">
        <v>38415</v>
      </c>
      <c r="E1692" t="s">
        <v>38416</v>
      </c>
      <c r="F1692" t="s">
        <v>38417</v>
      </c>
      <c r="G1692" t="s">
        <v>38418</v>
      </c>
      <c r="H1692" t="s">
        <v>38419</v>
      </c>
      <c r="I1692" t="s">
        <v>38420</v>
      </c>
      <c r="J1692" t="s">
        <v>38421</v>
      </c>
      <c r="K1692" t="s">
        <v>38422</v>
      </c>
      <c r="L1692" t="s">
        <v>38423</v>
      </c>
      <c r="M1692" t="s">
        <v>38424</v>
      </c>
      <c r="N1692" t="s">
        <v>38425</v>
      </c>
      <c r="O1692">
        <f>-642.065820218194 -7.28682632944015 -508.347079753194</f>
        <v>-1157.6997263008282</v>
      </c>
      <c r="P1692">
        <f>-638.287363189345 -36.3293464461176 -227.774641011814</f>
        <v>-902.39135064727657</v>
      </c>
      <c r="Q1692" t="s">
        <v>38426</v>
      </c>
      <c r="R1692" t="s">
        <v>38427</v>
      </c>
      <c r="S1692" t="s">
        <v>38428</v>
      </c>
      <c r="T1692" t="s">
        <v>38429</v>
      </c>
      <c r="U1692" t="s">
        <v>38430</v>
      </c>
      <c r="V1692" t="s">
        <v>38431</v>
      </c>
      <c r="W1692" t="s">
        <v>38432</v>
      </c>
      <c r="X1692" t="s">
        <v>38433</v>
      </c>
      <c r="Y1692" t="s">
        <v>38434</v>
      </c>
    </row>
    <row r="1693" spans="1:25" x14ac:dyDescent="0.3">
      <c r="A1693">
        <v>84600</v>
      </c>
      <c r="B1693" t="s">
        <v>38435</v>
      </c>
      <c r="C1693" t="s">
        <v>38436</v>
      </c>
      <c r="D1693" t="s">
        <v>38437</v>
      </c>
      <c r="E1693" t="s">
        <v>38438</v>
      </c>
      <c r="F1693" t="s">
        <v>38439</v>
      </c>
      <c r="G1693" t="s">
        <v>38440</v>
      </c>
      <c r="H1693" t="s">
        <v>38441</v>
      </c>
      <c r="I1693" t="s">
        <v>38442</v>
      </c>
      <c r="J1693" t="s">
        <v>38443</v>
      </c>
      <c r="K1693" t="s">
        <v>38444</v>
      </c>
      <c r="L1693" t="s">
        <v>38445</v>
      </c>
      <c r="M1693" t="s">
        <v>38446</v>
      </c>
      <c r="N1693" t="s">
        <v>38447</v>
      </c>
      <c r="O1693">
        <f>-641.963761785669 -7.40282435689824 -508.32068994276</f>
        <v>-1157.6872760853273</v>
      </c>
      <c r="P1693">
        <f>-638.448552341133 -36.2370036899538 -227.723612301777</f>
        <v>-902.40916833286383</v>
      </c>
      <c r="Q1693" t="s">
        <v>38448</v>
      </c>
      <c r="R1693" t="s">
        <v>38449</v>
      </c>
      <c r="S1693" t="s">
        <v>38450</v>
      </c>
      <c r="T1693" t="s">
        <v>38451</v>
      </c>
      <c r="U1693" t="s">
        <v>38452</v>
      </c>
      <c r="V1693" t="s">
        <v>38453</v>
      </c>
      <c r="W1693" t="s">
        <v>38454</v>
      </c>
      <c r="X1693" t="s">
        <v>38455</v>
      </c>
      <c r="Y1693" t="s">
        <v>38456</v>
      </c>
    </row>
    <row r="1694" spans="1:25" x14ac:dyDescent="0.3">
      <c r="A1694">
        <v>84650</v>
      </c>
      <c r="B1694" t="s">
        <v>38457</v>
      </c>
      <c r="C1694" t="s">
        <v>38458</v>
      </c>
      <c r="D1694" t="s">
        <v>38459</v>
      </c>
      <c r="E1694" t="s">
        <v>38460</v>
      </c>
      <c r="F1694" t="s">
        <v>38461</v>
      </c>
      <c r="G1694" t="s">
        <v>38462</v>
      </c>
      <c r="H1694" t="s">
        <v>38463</v>
      </c>
      <c r="I1694" t="s">
        <v>38464</v>
      </c>
      <c r="J1694" t="s">
        <v>38465</v>
      </c>
      <c r="K1694" t="s">
        <v>38466</v>
      </c>
      <c r="L1694" t="s">
        <v>38467</v>
      </c>
      <c r="M1694" t="s">
        <v>38468</v>
      </c>
      <c r="N1694" t="s">
        <v>38469</v>
      </c>
      <c r="O1694">
        <f>-641.770711248435 -7.68531871754749 -508.264458144575</f>
        <v>-1157.7204881105574</v>
      </c>
      <c r="P1694">
        <f>-638.72500266878 -36.3344945646111 -227.642784482532</f>
        <v>-902.70228171592305</v>
      </c>
      <c r="Q1694" t="s">
        <v>38470</v>
      </c>
      <c r="R1694" t="s">
        <v>38471</v>
      </c>
      <c r="S1694" t="s">
        <v>38472</v>
      </c>
      <c r="T1694" t="s">
        <v>38473</v>
      </c>
      <c r="U1694" t="s">
        <v>38474</v>
      </c>
      <c r="V1694" t="s">
        <v>38475</v>
      </c>
      <c r="W1694" t="s">
        <v>38476</v>
      </c>
      <c r="X1694" t="s">
        <v>38477</v>
      </c>
      <c r="Y1694" t="s">
        <v>38478</v>
      </c>
    </row>
    <row r="1695" spans="1:25" x14ac:dyDescent="0.3">
      <c r="A1695">
        <v>84700</v>
      </c>
      <c r="B1695" t="s">
        <v>38479</v>
      </c>
      <c r="C1695" t="s">
        <v>38480</v>
      </c>
      <c r="D1695" t="s">
        <v>38481</v>
      </c>
      <c r="E1695" t="s">
        <v>38482</v>
      </c>
      <c r="F1695" t="s">
        <v>38483</v>
      </c>
      <c r="G1695" t="s">
        <v>38484</v>
      </c>
      <c r="H1695" t="s">
        <v>38485</v>
      </c>
      <c r="I1695" t="s">
        <v>38486</v>
      </c>
      <c r="J1695" t="s">
        <v>38487</v>
      </c>
      <c r="K1695" t="s">
        <v>38488</v>
      </c>
      <c r="L1695" t="s">
        <v>38489</v>
      </c>
      <c r="M1695" t="s">
        <v>38490</v>
      </c>
      <c r="N1695" t="s">
        <v>38491</v>
      </c>
      <c r="O1695">
        <f>-641.66046396115 -7.77938971319509 -508.274322296317</f>
        <v>-1157.7141759706619</v>
      </c>
      <c r="P1695">
        <f>-638.859048187348 -36.4771955420229 -227.655021207901</f>
        <v>-902.99126493727181</v>
      </c>
      <c r="Q1695" t="s">
        <v>38492</v>
      </c>
      <c r="R1695" t="s">
        <v>38493</v>
      </c>
      <c r="S1695" t="s">
        <v>38494</v>
      </c>
      <c r="T1695" t="s">
        <v>38495</v>
      </c>
      <c r="U1695" t="s">
        <v>38496</v>
      </c>
      <c r="V1695" t="s">
        <v>38497</v>
      </c>
      <c r="W1695" t="s">
        <v>38498</v>
      </c>
      <c r="X1695" t="s">
        <v>38499</v>
      </c>
      <c r="Y1695" t="s">
        <v>38500</v>
      </c>
    </row>
    <row r="1696" spans="1:25" x14ac:dyDescent="0.3">
      <c r="A1696">
        <v>84750</v>
      </c>
      <c r="B1696" t="s">
        <v>38501</v>
      </c>
      <c r="C1696" t="s">
        <v>38502</v>
      </c>
      <c r="D1696" t="s">
        <v>38503</v>
      </c>
      <c r="E1696" t="s">
        <v>38504</v>
      </c>
      <c r="F1696" t="s">
        <v>38505</v>
      </c>
      <c r="G1696" t="s">
        <v>38506</v>
      </c>
      <c r="H1696" t="s">
        <v>38507</v>
      </c>
      <c r="I1696" t="s">
        <v>38508</v>
      </c>
      <c r="J1696" t="s">
        <v>38509</v>
      </c>
      <c r="K1696" t="s">
        <v>38510</v>
      </c>
      <c r="L1696" t="s">
        <v>38511</v>
      </c>
      <c r="M1696" t="s">
        <v>38512</v>
      </c>
      <c r="N1696" t="s">
        <v>38513</v>
      </c>
      <c r="O1696">
        <f>-641.273042942805 -8.01340469372872 -508.28630108434</f>
        <v>-1157.5727487208737</v>
      </c>
      <c r="P1696">
        <f>-639.206334022498 -37.0186634135555 -227.692224508657</f>
        <v>-903.91722194471049</v>
      </c>
      <c r="Q1696" t="s">
        <v>38514</v>
      </c>
      <c r="R1696" t="s">
        <v>38515</v>
      </c>
      <c r="S1696" t="s">
        <v>38516</v>
      </c>
      <c r="T1696" t="s">
        <v>38517</v>
      </c>
      <c r="U1696" t="s">
        <v>38518</v>
      </c>
      <c r="V1696" t="s">
        <v>38519</v>
      </c>
      <c r="W1696" t="s">
        <v>38520</v>
      </c>
      <c r="X1696" t="s">
        <v>38521</v>
      </c>
      <c r="Y1696" t="s">
        <v>38522</v>
      </c>
    </row>
    <row r="1697" spans="1:25" x14ac:dyDescent="0.3">
      <c r="A1697">
        <v>84800</v>
      </c>
      <c r="B1697" t="s">
        <v>38523</v>
      </c>
      <c r="C1697" t="s">
        <v>38524</v>
      </c>
      <c r="D1697" t="s">
        <v>38525</v>
      </c>
      <c r="E1697" t="s">
        <v>38526</v>
      </c>
      <c r="F1697" t="s">
        <v>38527</v>
      </c>
      <c r="G1697" t="s">
        <v>38528</v>
      </c>
      <c r="H1697" t="s">
        <v>38529</v>
      </c>
      <c r="I1697" t="s">
        <v>38530</v>
      </c>
      <c r="J1697" t="s">
        <v>38531</v>
      </c>
      <c r="K1697" t="s">
        <v>38532</v>
      </c>
      <c r="L1697" t="s">
        <v>38533</v>
      </c>
      <c r="M1697" t="s">
        <v>38534</v>
      </c>
      <c r="N1697" t="s">
        <v>38535</v>
      </c>
      <c r="O1697">
        <f>-640.796485131389 -8.15042681862337 -508.268696349707</f>
        <v>-1157.2156082997194</v>
      </c>
      <c r="P1697">
        <f>-639.110334298997 -37.2763002569898 -227.684646609277</f>
        <v>-904.07128116526383</v>
      </c>
      <c r="Q1697" t="s">
        <v>38536</v>
      </c>
      <c r="R1697" t="s">
        <v>38537</v>
      </c>
      <c r="S1697" t="s">
        <v>38538</v>
      </c>
      <c r="T1697" t="s">
        <v>38539</v>
      </c>
      <c r="U1697" t="s">
        <v>38540</v>
      </c>
      <c r="V1697" t="s">
        <v>38541</v>
      </c>
      <c r="W1697" t="s">
        <v>38542</v>
      </c>
      <c r="X1697" t="s">
        <v>38543</v>
      </c>
      <c r="Y1697" t="s">
        <v>38544</v>
      </c>
    </row>
    <row r="1698" spans="1:25" x14ac:dyDescent="0.3">
      <c r="A1698">
        <v>84850</v>
      </c>
      <c r="B1698" t="s">
        <v>38545</v>
      </c>
      <c r="C1698" t="s">
        <v>38546</v>
      </c>
      <c r="D1698" t="s">
        <v>38547</v>
      </c>
      <c r="E1698" t="s">
        <v>38548</v>
      </c>
      <c r="F1698" t="s">
        <v>38549</v>
      </c>
      <c r="G1698" t="s">
        <v>38550</v>
      </c>
      <c r="H1698" t="s">
        <v>38551</v>
      </c>
      <c r="I1698" t="s">
        <v>38552</v>
      </c>
      <c r="J1698" t="s">
        <v>38553</v>
      </c>
      <c r="K1698" t="s">
        <v>38554</v>
      </c>
      <c r="L1698" t="s">
        <v>38555</v>
      </c>
      <c r="M1698" t="s">
        <v>38556</v>
      </c>
      <c r="N1698" t="s">
        <v>38557</v>
      </c>
      <c r="O1698">
        <f>-640.064506515645 -8.23056798483503 -508.196771407492</f>
        <v>-1156.491845907972</v>
      </c>
      <c r="P1698">
        <f>-638.615799944528 -36.9858543167945 -227.573151842334</f>
        <v>-903.17480610365658</v>
      </c>
      <c r="Q1698" t="s">
        <v>38558</v>
      </c>
      <c r="R1698" t="s">
        <v>38559</v>
      </c>
      <c r="S1698" t="s">
        <v>38560</v>
      </c>
      <c r="T1698" t="s">
        <v>38561</v>
      </c>
      <c r="U1698" t="s">
        <v>38562</v>
      </c>
      <c r="V1698" t="s">
        <v>38563</v>
      </c>
      <c r="W1698" t="s">
        <v>38564</v>
      </c>
      <c r="X1698" t="s">
        <v>38565</v>
      </c>
      <c r="Y1698" t="s">
        <v>38566</v>
      </c>
    </row>
    <row r="1699" spans="1:25" x14ac:dyDescent="0.3">
      <c r="A1699">
        <v>84900</v>
      </c>
      <c r="B1699" t="s">
        <v>38567</v>
      </c>
      <c r="C1699" t="s">
        <v>38568</v>
      </c>
      <c r="D1699" t="s">
        <v>38569</v>
      </c>
      <c r="E1699" t="s">
        <v>38570</v>
      </c>
      <c r="F1699" t="s">
        <v>38571</v>
      </c>
      <c r="G1699" t="s">
        <v>38572</v>
      </c>
      <c r="H1699" t="s">
        <v>38573</v>
      </c>
      <c r="I1699" t="s">
        <v>38574</v>
      </c>
      <c r="J1699" t="s">
        <v>38575</v>
      </c>
      <c r="K1699" t="s">
        <v>38576</v>
      </c>
      <c r="L1699" t="s">
        <v>38577</v>
      </c>
      <c r="M1699" t="s">
        <v>38578</v>
      </c>
      <c r="N1699" t="s">
        <v>38579</v>
      </c>
      <c r="O1699">
        <f>-639.873855358287 -8.37209359307712 -508.088182518708</f>
        <v>-1156.334131470072</v>
      </c>
      <c r="P1699">
        <f>-638.355294605418 -36.9749045716014 -227.449222207451</f>
        <v>-902.77942138447042</v>
      </c>
      <c r="Q1699" t="s">
        <v>38580</v>
      </c>
      <c r="R1699" t="s">
        <v>38581</v>
      </c>
      <c r="S1699" t="s">
        <v>38582</v>
      </c>
      <c r="T1699" t="s">
        <v>38583</v>
      </c>
      <c r="U1699" t="s">
        <v>38584</v>
      </c>
      <c r="V1699" t="s">
        <v>38585</v>
      </c>
      <c r="W1699" t="s">
        <v>38586</v>
      </c>
      <c r="X1699" t="s">
        <v>38587</v>
      </c>
      <c r="Y1699" t="s">
        <v>38588</v>
      </c>
    </row>
    <row r="1700" spans="1:25" x14ac:dyDescent="0.3">
      <c r="A1700">
        <v>84950</v>
      </c>
      <c r="B1700" t="s">
        <v>38589</v>
      </c>
      <c r="C1700" t="s">
        <v>38590</v>
      </c>
      <c r="D1700" t="s">
        <v>38591</v>
      </c>
      <c r="E1700" t="s">
        <v>38592</v>
      </c>
      <c r="F1700" t="s">
        <v>38593</v>
      </c>
      <c r="G1700" t="s">
        <v>38594</v>
      </c>
      <c r="H1700" t="s">
        <v>38595</v>
      </c>
      <c r="I1700" t="s">
        <v>38596</v>
      </c>
      <c r="J1700" t="s">
        <v>38597</v>
      </c>
      <c r="K1700" t="s">
        <v>38598</v>
      </c>
      <c r="L1700" t="s">
        <v>38599</v>
      </c>
      <c r="M1700" t="s">
        <v>38600</v>
      </c>
      <c r="N1700" t="s">
        <v>38601</v>
      </c>
      <c r="O1700">
        <f>-639.535311753705 -8.50941030335139 -507.911677592791</f>
        <v>-1155.9563996498473</v>
      </c>
      <c r="P1700">
        <f>-638.090034783422 -37.0845500132398 -227.269488088521</f>
        <v>-902.44407288518278</v>
      </c>
      <c r="Q1700" t="s">
        <v>38602</v>
      </c>
      <c r="R1700" t="s">
        <v>38603</v>
      </c>
      <c r="S1700" t="s">
        <v>38604</v>
      </c>
      <c r="T1700" t="s">
        <v>38605</v>
      </c>
      <c r="U1700" t="s">
        <v>38606</v>
      </c>
      <c r="V1700" t="s">
        <v>38607</v>
      </c>
      <c r="W1700" t="s">
        <v>38608</v>
      </c>
      <c r="X1700" t="s">
        <v>38609</v>
      </c>
      <c r="Y1700" t="s">
        <v>38610</v>
      </c>
    </row>
    <row r="1701" spans="1:25" x14ac:dyDescent="0.3">
      <c r="A1701">
        <v>85000</v>
      </c>
      <c r="B1701" t="s">
        <v>38611</v>
      </c>
      <c r="C1701" t="s">
        <v>38612</v>
      </c>
      <c r="D1701" t="s">
        <v>38613</v>
      </c>
      <c r="E1701" t="s">
        <v>38614</v>
      </c>
      <c r="F1701" t="s">
        <v>38615</v>
      </c>
      <c r="G1701" t="s">
        <v>38616</v>
      </c>
      <c r="H1701" t="s">
        <v>38617</v>
      </c>
      <c r="I1701" t="s">
        <v>38618</v>
      </c>
      <c r="J1701" t="s">
        <v>38619</v>
      </c>
      <c r="K1701" t="s">
        <v>38620</v>
      </c>
      <c r="L1701" t="s">
        <v>38621</v>
      </c>
      <c r="M1701" t="s">
        <v>38622</v>
      </c>
      <c r="N1701" t="s">
        <v>38623</v>
      </c>
      <c r="O1701">
        <f>-639.279099300701 -8.78872510572864 -507.631450942142</f>
        <v>-1155.6992753485715</v>
      </c>
      <c r="P1701">
        <f>-638.174849964421 -37.2840974079218 -226.979781110252</f>
        <v>-902.4387284825948</v>
      </c>
      <c r="Q1701" t="s">
        <v>38624</v>
      </c>
      <c r="R1701" t="s">
        <v>38625</v>
      </c>
      <c r="S1701" t="s">
        <v>38626</v>
      </c>
      <c r="T1701" t="s">
        <v>38627</v>
      </c>
      <c r="U1701" t="s">
        <v>38628</v>
      </c>
      <c r="V1701" t="s">
        <v>38629</v>
      </c>
      <c r="W1701" t="s">
        <v>38630</v>
      </c>
      <c r="X1701" t="s">
        <v>38631</v>
      </c>
      <c r="Y1701" t="s">
        <v>38632</v>
      </c>
    </row>
    <row r="1702" spans="1:25" x14ac:dyDescent="0.3">
      <c r="A1702">
        <v>85050</v>
      </c>
      <c r="B1702" t="s">
        <v>38633</v>
      </c>
      <c r="C1702" t="s">
        <v>38634</v>
      </c>
      <c r="D1702" t="s">
        <v>38635</v>
      </c>
      <c r="E1702" t="s">
        <v>38636</v>
      </c>
      <c r="F1702" t="s">
        <v>38637</v>
      </c>
      <c r="G1702" t="s">
        <v>38638</v>
      </c>
      <c r="H1702" t="s">
        <v>38639</v>
      </c>
      <c r="I1702" t="s">
        <v>38640</v>
      </c>
      <c r="J1702" t="s">
        <v>38641</v>
      </c>
      <c r="K1702" t="s">
        <v>38642</v>
      </c>
      <c r="L1702" t="s">
        <v>38643</v>
      </c>
      <c r="M1702" t="s">
        <v>38644</v>
      </c>
      <c r="N1702" t="s">
        <v>38645</v>
      </c>
      <c r="O1702">
        <f>-639.153594788344 -8.96107653745139 -507.509692105618</f>
        <v>-1155.6243634314133</v>
      </c>
      <c r="P1702">
        <f>-638.160203896601 -37.3128293364684 -226.84323729704</f>
        <v>-902.31627053010948</v>
      </c>
      <c r="Q1702" t="s">
        <v>38646</v>
      </c>
      <c r="R1702" t="s">
        <v>38647</v>
      </c>
      <c r="S1702" t="s">
        <v>38648</v>
      </c>
      <c r="T1702" t="s">
        <v>38649</v>
      </c>
      <c r="U1702" t="s">
        <v>38650</v>
      </c>
      <c r="V1702" t="s">
        <v>38651</v>
      </c>
      <c r="W1702" t="s">
        <v>38652</v>
      </c>
      <c r="X1702" t="s">
        <v>38653</v>
      </c>
      <c r="Y1702" t="s">
        <v>38654</v>
      </c>
    </row>
    <row r="1703" spans="1:25" x14ac:dyDescent="0.3">
      <c r="A1703">
        <v>85100</v>
      </c>
      <c r="B1703" t="s">
        <v>38655</v>
      </c>
      <c r="C1703" t="s">
        <v>38656</v>
      </c>
      <c r="D1703" t="s">
        <v>38657</v>
      </c>
      <c r="E1703" t="s">
        <v>38658</v>
      </c>
      <c r="F1703" t="s">
        <v>38659</v>
      </c>
      <c r="G1703" t="s">
        <v>38660</v>
      </c>
      <c r="H1703" t="s">
        <v>38661</v>
      </c>
      <c r="I1703" t="s">
        <v>38662</v>
      </c>
      <c r="J1703" t="s">
        <v>38663</v>
      </c>
      <c r="K1703" t="s">
        <v>38664</v>
      </c>
      <c r="L1703" t="s">
        <v>38665</v>
      </c>
      <c r="M1703" t="s">
        <v>38666</v>
      </c>
      <c r="N1703" t="s">
        <v>38667</v>
      </c>
      <c r="O1703">
        <f>-639.018656684485 -9.18998535853484 -507.340086827674</f>
        <v>-1155.5487288706938</v>
      </c>
      <c r="P1703">
        <f>-637.988717018942 -37.3969280910558 -226.659017452653</f>
        <v>-902.04466256265073</v>
      </c>
      <c r="Q1703" t="s">
        <v>38668</v>
      </c>
      <c r="R1703" t="s">
        <v>38669</v>
      </c>
      <c r="S1703" t="s">
        <v>38670</v>
      </c>
      <c r="T1703" t="s">
        <v>38671</v>
      </c>
      <c r="U1703" t="s">
        <v>38672</v>
      </c>
      <c r="V1703" t="s">
        <v>38673</v>
      </c>
      <c r="W1703" t="s">
        <v>38674</v>
      </c>
      <c r="X1703" t="s">
        <v>38675</v>
      </c>
      <c r="Y1703" t="s">
        <v>38676</v>
      </c>
    </row>
    <row r="1704" spans="1:25" x14ac:dyDescent="0.3">
      <c r="A1704">
        <v>85150</v>
      </c>
      <c r="B1704" t="s">
        <v>38677</v>
      </c>
      <c r="C1704" t="s">
        <v>38678</v>
      </c>
      <c r="D1704" t="s">
        <v>38679</v>
      </c>
      <c r="E1704" t="s">
        <v>38680</v>
      </c>
      <c r="F1704" t="s">
        <v>38681</v>
      </c>
      <c r="G1704" t="s">
        <v>38682</v>
      </c>
      <c r="H1704" t="s">
        <v>38683</v>
      </c>
      <c r="I1704" t="s">
        <v>38684</v>
      </c>
      <c r="J1704" t="s">
        <v>38685</v>
      </c>
      <c r="K1704" t="s">
        <v>38686</v>
      </c>
      <c r="L1704" t="s">
        <v>38687</v>
      </c>
      <c r="M1704" t="s">
        <v>38688</v>
      </c>
      <c r="N1704" t="s">
        <v>38689</v>
      </c>
      <c r="O1704">
        <f>-639.004556591048 -9.68429543123943 -506.982250916377</f>
        <v>-1155.6711029386643</v>
      </c>
      <c r="P1704">
        <f>-637.922801659634 -37.4890231461525 -226.261128420585</f>
        <v>-901.67295322637153</v>
      </c>
      <c r="Q1704" t="s">
        <v>38690</v>
      </c>
      <c r="R1704" t="s">
        <v>38691</v>
      </c>
      <c r="S1704" t="s">
        <v>38692</v>
      </c>
      <c r="T1704" t="s">
        <v>38693</v>
      </c>
      <c r="U1704" t="s">
        <v>38694</v>
      </c>
      <c r="V1704" t="s">
        <v>38695</v>
      </c>
      <c r="W1704" t="s">
        <v>38696</v>
      </c>
      <c r="X1704" t="s">
        <v>38697</v>
      </c>
      <c r="Y1704" t="s">
        <v>38698</v>
      </c>
    </row>
    <row r="1705" spans="1:25" x14ac:dyDescent="0.3">
      <c r="A1705">
        <v>85200</v>
      </c>
      <c r="B1705" t="s">
        <v>38699</v>
      </c>
      <c r="C1705" t="s">
        <v>38700</v>
      </c>
      <c r="D1705" t="s">
        <v>38701</v>
      </c>
      <c r="E1705" t="s">
        <v>38702</v>
      </c>
      <c r="F1705" t="s">
        <v>38703</v>
      </c>
      <c r="G1705" t="s">
        <v>38704</v>
      </c>
      <c r="H1705" t="s">
        <v>38705</v>
      </c>
      <c r="I1705" t="s">
        <v>38706</v>
      </c>
      <c r="J1705" t="s">
        <v>38707</v>
      </c>
      <c r="K1705" t="s">
        <v>38708</v>
      </c>
      <c r="L1705" t="s">
        <v>38709</v>
      </c>
      <c r="M1705" t="s">
        <v>38710</v>
      </c>
      <c r="N1705" t="s">
        <v>38711</v>
      </c>
      <c r="O1705">
        <f>-639.102798566344 -9.92310880191963 -506.820017326245</f>
        <v>-1155.8459246945085</v>
      </c>
      <c r="P1705">
        <f>-638.085332548886 -37.6118577073125 -226.08713941797</f>
        <v>-901.78432967416848</v>
      </c>
      <c r="Q1705" t="s">
        <v>38712</v>
      </c>
      <c r="R1705" t="s">
        <v>38713</v>
      </c>
      <c r="S1705" t="s">
        <v>38714</v>
      </c>
      <c r="T1705" t="s">
        <v>38715</v>
      </c>
      <c r="U1705" t="s">
        <v>38716</v>
      </c>
      <c r="V1705" t="s">
        <v>38717</v>
      </c>
      <c r="W1705" t="s">
        <v>38718</v>
      </c>
      <c r="X1705" t="s">
        <v>38719</v>
      </c>
      <c r="Y1705" t="s">
        <v>38720</v>
      </c>
    </row>
    <row r="1706" spans="1:25" x14ac:dyDescent="0.3">
      <c r="A1706">
        <v>85250</v>
      </c>
      <c r="B1706" t="s">
        <v>38721</v>
      </c>
      <c r="C1706" t="s">
        <v>38722</v>
      </c>
      <c r="D1706" t="s">
        <v>38723</v>
      </c>
      <c r="E1706" t="s">
        <v>38724</v>
      </c>
      <c r="F1706" t="s">
        <v>38725</v>
      </c>
      <c r="G1706" t="s">
        <v>38726</v>
      </c>
      <c r="H1706" t="s">
        <v>38727</v>
      </c>
      <c r="I1706" t="s">
        <v>38728</v>
      </c>
      <c r="J1706" t="s">
        <v>38729</v>
      </c>
      <c r="K1706" t="s">
        <v>38730</v>
      </c>
      <c r="L1706" t="s">
        <v>38731</v>
      </c>
      <c r="M1706" t="s">
        <v>38732</v>
      </c>
      <c r="N1706" t="s">
        <v>38733</v>
      </c>
      <c r="O1706">
        <f>-638.98227362299 -10.2907172801272 -506.620986590005</f>
        <v>-1155.8939774931221</v>
      </c>
      <c r="P1706">
        <f>-638.369317546104 -37.972934458777 -225.886351671773</f>
        <v>-902.22860367665396</v>
      </c>
      <c r="Q1706" t="s">
        <v>38734</v>
      </c>
      <c r="R1706" t="s">
        <v>38735</v>
      </c>
      <c r="S1706" t="s">
        <v>38736</v>
      </c>
      <c r="T1706" t="s">
        <v>38737</v>
      </c>
      <c r="U1706" t="s">
        <v>38738</v>
      </c>
      <c r="V1706" t="s">
        <v>38739</v>
      </c>
      <c r="W1706" t="s">
        <v>38740</v>
      </c>
      <c r="X1706" t="s">
        <v>38741</v>
      </c>
      <c r="Y1706" t="s">
        <v>38742</v>
      </c>
    </row>
    <row r="1707" spans="1:25" x14ac:dyDescent="0.3">
      <c r="A1707">
        <v>85300</v>
      </c>
      <c r="B1707" t="s">
        <v>38743</v>
      </c>
      <c r="C1707" t="s">
        <v>38744</v>
      </c>
      <c r="D1707" t="s">
        <v>38745</v>
      </c>
      <c r="E1707" t="s">
        <v>38746</v>
      </c>
      <c r="F1707" t="s">
        <v>38747</v>
      </c>
      <c r="G1707" t="s">
        <v>38748</v>
      </c>
      <c r="H1707" t="s">
        <v>38749</v>
      </c>
      <c r="I1707" t="s">
        <v>38750</v>
      </c>
      <c r="J1707" t="s">
        <v>38751</v>
      </c>
      <c r="K1707" t="s">
        <v>38752</v>
      </c>
      <c r="L1707" t="s">
        <v>38753</v>
      </c>
      <c r="M1707" t="s">
        <v>38754</v>
      </c>
      <c r="N1707" t="s">
        <v>38755</v>
      </c>
      <c r="O1707">
        <f>-638.637693942399 -10.626763619445 -506.56324412152</f>
        <v>-1155.827701683364</v>
      </c>
      <c r="P1707">
        <f>-638.364872851948 -38.3278824061422 -225.829946903862</f>
        <v>-902.52270216195222</v>
      </c>
      <c r="Q1707" t="s">
        <v>38756</v>
      </c>
      <c r="R1707" t="s">
        <v>38757</v>
      </c>
      <c r="S1707" t="s">
        <v>38758</v>
      </c>
      <c r="T1707" t="s">
        <v>38759</v>
      </c>
      <c r="U1707" t="s">
        <v>38760</v>
      </c>
      <c r="V1707" t="s">
        <v>38761</v>
      </c>
      <c r="W1707" t="s">
        <v>38762</v>
      </c>
      <c r="X1707" t="s">
        <v>38763</v>
      </c>
      <c r="Y1707" t="s">
        <v>38764</v>
      </c>
    </row>
    <row r="1708" spans="1:25" x14ac:dyDescent="0.3">
      <c r="A1708">
        <v>85350</v>
      </c>
      <c r="B1708" t="s">
        <v>38765</v>
      </c>
      <c r="C1708" t="s">
        <v>38766</v>
      </c>
      <c r="D1708" t="s">
        <v>38767</v>
      </c>
      <c r="E1708" t="s">
        <v>38768</v>
      </c>
      <c r="F1708" t="s">
        <v>38769</v>
      </c>
      <c r="G1708" t="s">
        <v>38770</v>
      </c>
      <c r="H1708" t="s">
        <v>38771</v>
      </c>
      <c r="I1708" t="s">
        <v>38772</v>
      </c>
      <c r="J1708" t="s">
        <v>38773</v>
      </c>
      <c r="K1708" t="s">
        <v>38774</v>
      </c>
      <c r="L1708" t="s">
        <v>38775</v>
      </c>
      <c r="M1708" t="s">
        <v>38776</v>
      </c>
      <c r="N1708" t="s">
        <v>38777</v>
      </c>
      <c r="O1708">
        <f>-638.36513021287 -11.1451138159214 -506.244520168596</f>
        <v>-1155.7547641973874</v>
      </c>
      <c r="P1708">
        <f>-638.535813231303 -38.4512110314827 -225.472502434385</f>
        <v>-902.45952669717065</v>
      </c>
      <c r="Q1708" t="s">
        <v>38778</v>
      </c>
      <c r="R1708" t="s">
        <v>38779</v>
      </c>
      <c r="S1708" t="s">
        <v>38780</v>
      </c>
      <c r="T1708" t="s">
        <v>38781</v>
      </c>
      <c r="U1708" t="s">
        <v>38782</v>
      </c>
      <c r="V1708" t="s">
        <v>38783</v>
      </c>
      <c r="W1708" t="s">
        <v>38784</v>
      </c>
      <c r="X1708" t="s">
        <v>38785</v>
      </c>
      <c r="Y1708" t="s">
        <v>38786</v>
      </c>
    </row>
    <row r="1709" spans="1:25" x14ac:dyDescent="0.3">
      <c r="A1709">
        <v>85400</v>
      </c>
      <c r="B1709" t="s">
        <v>38787</v>
      </c>
      <c r="C1709" t="s">
        <v>38788</v>
      </c>
      <c r="D1709" t="s">
        <v>38789</v>
      </c>
      <c r="E1709" t="s">
        <v>38790</v>
      </c>
      <c r="F1709" t="s">
        <v>38791</v>
      </c>
      <c r="G1709" t="s">
        <v>38792</v>
      </c>
      <c r="H1709" t="s">
        <v>38793</v>
      </c>
      <c r="I1709" t="s">
        <v>38794</v>
      </c>
      <c r="J1709" t="s">
        <v>38795</v>
      </c>
      <c r="K1709" t="s">
        <v>38796</v>
      </c>
      <c r="L1709" t="s">
        <v>38797</v>
      </c>
      <c r="M1709" t="s">
        <v>38798</v>
      </c>
      <c r="N1709" t="s">
        <v>38799</v>
      </c>
      <c r="O1709">
        <f>-638.498303176085 -11.4630188652393 -505.89134275959</f>
        <v>-1155.8526648009142</v>
      </c>
      <c r="P1709">
        <f>-638.484692578299 -38.3290155292366 -225.076761939404</f>
        <v>-901.89047004693964</v>
      </c>
      <c r="Q1709" t="s">
        <v>38800</v>
      </c>
      <c r="R1709" t="s">
        <v>38801</v>
      </c>
      <c r="S1709" t="s">
        <v>38802</v>
      </c>
      <c r="T1709" t="s">
        <v>38803</v>
      </c>
      <c r="U1709" t="s">
        <v>38804</v>
      </c>
      <c r="V1709" t="s">
        <v>38805</v>
      </c>
      <c r="W1709" t="s">
        <v>38806</v>
      </c>
      <c r="X1709" t="s">
        <v>38807</v>
      </c>
      <c r="Y1709" t="s">
        <v>38808</v>
      </c>
    </row>
    <row r="1710" spans="1:25" x14ac:dyDescent="0.3">
      <c r="A1710">
        <v>85450</v>
      </c>
      <c r="B1710" t="s">
        <v>38809</v>
      </c>
      <c r="C1710" t="s">
        <v>38810</v>
      </c>
      <c r="D1710" t="s">
        <v>38811</v>
      </c>
      <c r="E1710" t="s">
        <v>38812</v>
      </c>
      <c r="F1710" t="s">
        <v>38813</v>
      </c>
      <c r="G1710" t="s">
        <v>38814</v>
      </c>
      <c r="H1710" t="s">
        <v>38815</v>
      </c>
      <c r="I1710" t="s">
        <v>38816</v>
      </c>
      <c r="J1710" t="s">
        <v>38817</v>
      </c>
      <c r="K1710" t="s">
        <v>38818</v>
      </c>
      <c r="L1710" t="s">
        <v>38819</v>
      </c>
      <c r="M1710" t="s">
        <v>38820</v>
      </c>
      <c r="N1710" t="s">
        <v>38821</v>
      </c>
      <c r="O1710">
        <f>-638.64147113253 -11.4680300540374 -505.80350113765</f>
        <v>-1155.9130023242174</v>
      </c>
      <c r="P1710">
        <f>-638.533283846448 -38.1294416406085 -224.969484311192</f>
        <v>-901.63220979824848</v>
      </c>
      <c r="Q1710" t="s">
        <v>38822</v>
      </c>
      <c r="R1710" t="s">
        <v>38823</v>
      </c>
      <c r="S1710" t="s">
        <v>38824</v>
      </c>
      <c r="T1710" t="s">
        <v>38825</v>
      </c>
      <c r="U1710" t="s">
        <v>38826</v>
      </c>
      <c r="V1710" t="s">
        <v>38827</v>
      </c>
      <c r="W1710" t="s">
        <v>38828</v>
      </c>
      <c r="X1710" t="s">
        <v>38829</v>
      </c>
      <c r="Y1710" t="s">
        <v>38830</v>
      </c>
    </row>
    <row r="1711" spans="1:25" x14ac:dyDescent="0.3">
      <c r="A1711">
        <v>85500</v>
      </c>
      <c r="B1711" t="s">
        <v>38831</v>
      </c>
      <c r="C1711" t="s">
        <v>38832</v>
      </c>
      <c r="D1711" t="s">
        <v>38833</v>
      </c>
      <c r="E1711" t="s">
        <v>38834</v>
      </c>
      <c r="F1711" t="s">
        <v>38835</v>
      </c>
      <c r="G1711" t="s">
        <v>38836</v>
      </c>
      <c r="H1711" t="s">
        <v>38837</v>
      </c>
      <c r="I1711" t="s">
        <v>38838</v>
      </c>
      <c r="J1711" t="s">
        <v>38839</v>
      </c>
      <c r="K1711" t="s">
        <v>38840</v>
      </c>
      <c r="L1711" t="s">
        <v>38841</v>
      </c>
      <c r="M1711" t="s">
        <v>38842</v>
      </c>
      <c r="N1711" t="s">
        <v>38843</v>
      </c>
      <c r="O1711">
        <f>-638.753055959913 -11.396933703666 -505.740980213474</f>
        <v>-1155.8909698770531</v>
      </c>
      <c r="P1711">
        <f>-638.566166802084 -37.998943632803 -224.901389058194</f>
        <v>-901.46649949308107</v>
      </c>
      <c r="Q1711" t="s">
        <v>38844</v>
      </c>
      <c r="R1711" t="s">
        <v>38845</v>
      </c>
      <c r="S1711" t="s">
        <v>38846</v>
      </c>
      <c r="T1711" t="s">
        <v>38847</v>
      </c>
      <c r="U1711" t="s">
        <v>38848</v>
      </c>
      <c r="V1711" t="s">
        <v>38849</v>
      </c>
      <c r="W1711" t="s">
        <v>38850</v>
      </c>
      <c r="X1711" t="s">
        <v>38851</v>
      </c>
      <c r="Y1711" t="s">
        <v>38852</v>
      </c>
    </row>
    <row r="1712" spans="1:25" x14ac:dyDescent="0.3">
      <c r="A1712">
        <v>85550</v>
      </c>
      <c r="B1712" t="s">
        <v>38853</v>
      </c>
      <c r="C1712" t="s">
        <v>38854</v>
      </c>
      <c r="D1712" t="s">
        <v>38855</v>
      </c>
      <c r="E1712" t="s">
        <v>38856</v>
      </c>
      <c r="F1712" t="s">
        <v>38857</v>
      </c>
      <c r="G1712" t="s">
        <v>38858</v>
      </c>
      <c r="H1712" t="s">
        <v>38859</v>
      </c>
      <c r="I1712" t="s">
        <v>38860</v>
      </c>
      <c r="J1712" t="s">
        <v>38861</v>
      </c>
      <c r="K1712" t="s">
        <v>38862</v>
      </c>
      <c r="L1712" t="s">
        <v>38863</v>
      </c>
      <c r="M1712" t="s">
        <v>38864</v>
      </c>
      <c r="N1712" t="s">
        <v>38865</v>
      </c>
      <c r="O1712">
        <f>-638.69319439055 -11.2188531906086 -505.697324987965</f>
        <v>-1155.6093725691235</v>
      </c>
      <c r="P1712">
        <f>-638.851834152631 -37.4565934897869 -224.823396625535</f>
        <v>-901.13182426795288</v>
      </c>
      <c r="Q1712" t="s">
        <v>38866</v>
      </c>
      <c r="R1712" t="s">
        <v>38867</v>
      </c>
      <c r="S1712" t="s">
        <v>38868</v>
      </c>
      <c r="T1712" t="s">
        <v>38869</v>
      </c>
      <c r="U1712" t="s">
        <v>38870</v>
      </c>
      <c r="V1712" t="s">
        <v>38871</v>
      </c>
      <c r="W1712" t="s">
        <v>38872</v>
      </c>
      <c r="X1712" t="s">
        <v>38873</v>
      </c>
      <c r="Y1712" t="s">
        <v>38874</v>
      </c>
    </row>
    <row r="1713" spans="1:25" x14ac:dyDescent="0.3">
      <c r="A1713">
        <v>85600</v>
      </c>
      <c r="B1713" t="s">
        <v>38875</v>
      </c>
      <c r="C1713" t="s">
        <v>38876</v>
      </c>
      <c r="D1713" t="s">
        <v>38877</v>
      </c>
      <c r="E1713" t="s">
        <v>38878</v>
      </c>
      <c r="F1713" t="s">
        <v>38879</v>
      </c>
      <c r="G1713" t="s">
        <v>38880</v>
      </c>
      <c r="H1713" t="s">
        <v>38881</v>
      </c>
      <c r="I1713" t="s">
        <v>38882</v>
      </c>
      <c r="J1713" t="s">
        <v>38883</v>
      </c>
      <c r="K1713" t="s">
        <v>38884</v>
      </c>
      <c r="L1713" t="s">
        <v>38885</v>
      </c>
      <c r="M1713" t="s">
        <v>38886</v>
      </c>
      <c r="N1713" t="s">
        <v>38887</v>
      </c>
      <c r="O1713">
        <f>-638.621367348568 -11.0686815732552 -505.664402852326</f>
        <v>-1155.3544517741493</v>
      </c>
      <c r="P1713">
        <f>-639.115924483173 -37.1550231392152 -224.776934529329</f>
        <v>-901.0478821517172</v>
      </c>
      <c r="Q1713" t="s">
        <v>38888</v>
      </c>
      <c r="R1713" t="s">
        <v>38889</v>
      </c>
      <c r="S1713" t="s">
        <v>38890</v>
      </c>
      <c r="T1713" t="s">
        <v>38891</v>
      </c>
      <c r="U1713" t="s">
        <v>38892</v>
      </c>
      <c r="V1713" t="s">
        <v>38893</v>
      </c>
      <c r="W1713" t="s">
        <v>38894</v>
      </c>
      <c r="X1713" t="s">
        <v>38895</v>
      </c>
      <c r="Y1713" t="s">
        <v>38896</v>
      </c>
    </row>
    <row r="1714" spans="1:25" x14ac:dyDescent="0.3">
      <c r="A1714">
        <v>85650</v>
      </c>
      <c r="B1714" t="s">
        <v>38897</v>
      </c>
      <c r="C1714" t="s">
        <v>38898</v>
      </c>
      <c r="D1714" t="s">
        <v>38899</v>
      </c>
      <c r="E1714" t="s">
        <v>38900</v>
      </c>
      <c r="F1714" t="s">
        <v>38901</v>
      </c>
      <c r="G1714" t="s">
        <v>38902</v>
      </c>
      <c r="H1714" t="s">
        <v>38903</v>
      </c>
      <c r="I1714" t="s">
        <v>38904</v>
      </c>
      <c r="J1714" t="s">
        <v>38905</v>
      </c>
      <c r="K1714" t="s">
        <v>38906</v>
      </c>
      <c r="L1714" t="s">
        <v>38907</v>
      </c>
      <c r="M1714" t="s">
        <v>38908</v>
      </c>
      <c r="N1714" t="s">
        <v>38909</v>
      </c>
      <c r="O1714">
        <f>-638.331690683493 -10.9560689302912 -505.641108372766</f>
        <v>-1154.9288679865501</v>
      </c>
      <c r="P1714">
        <f>-640.19565730677 -36.8693585640028 -224.743125162218</f>
        <v>-901.80814103299087</v>
      </c>
      <c r="Q1714" t="s">
        <v>38910</v>
      </c>
      <c r="R1714" t="s">
        <v>38911</v>
      </c>
      <c r="S1714" t="s">
        <v>38912</v>
      </c>
      <c r="T1714" t="s">
        <v>38913</v>
      </c>
      <c r="U1714" t="s">
        <v>38914</v>
      </c>
      <c r="V1714" t="s">
        <v>38915</v>
      </c>
      <c r="W1714" t="s">
        <v>38916</v>
      </c>
      <c r="X1714" t="s">
        <v>38917</v>
      </c>
      <c r="Y1714" t="s">
        <v>38918</v>
      </c>
    </row>
    <row r="1715" spans="1:25" x14ac:dyDescent="0.3">
      <c r="A1715">
        <v>85700</v>
      </c>
      <c r="B1715" t="s">
        <v>38919</v>
      </c>
      <c r="C1715" t="s">
        <v>38920</v>
      </c>
      <c r="D1715" t="s">
        <v>38921</v>
      </c>
      <c r="E1715" t="s">
        <v>38922</v>
      </c>
      <c r="F1715" t="s">
        <v>38923</v>
      </c>
      <c r="G1715" t="s">
        <v>38924</v>
      </c>
      <c r="H1715" t="s">
        <v>38925</v>
      </c>
      <c r="I1715" t="s">
        <v>38926</v>
      </c>
      <c r="J1715" t="s">
        <v>38927</v>
      </c>
      <c r="K1715" t="s">
        <v>38928</v>
      </c>
      <c r="L1715" t="s">
        <v>38929</v>
      </c>
      <c r="M1715" t="s">
        <v>38930</v>
      </c>
      <c r="N1715" t="s">
        <v>38931</v>
      </c>
      <c r="O1715">
        <f>-637.901154373429 -10.7912022113444 -505.623644972021</f>
        <v>-1154.3160015567944</v>
      </c>
      <c r="P1715">
        <f>-642.045112147835 -36.4997396191529 -224.731386876788</f>
        <v>-903.27623864377597</v>
      </c>
      <c r="Q1715" t="s">
        <v>38932</v>
      </c>
      <c r="R1715" t="s">
        <v>38933</v>
      </c>
      <c r="S1715" t="s">
        <v>38934</v>
      </c>
      <c r="T1715" t="s">
        <v>38935</v>
      </c>
      <c r="U1715" t="s">
        <v>38936</v>
      </c>
      <c r="V1715" t="s">
        <v>38937</v>
      </c>
      <c r="W1715" t="s">
        <v>38938</v>
      </c>
      <c r="X1715" t="s">
        <v>38939</v>
      </c>
      <c r="Y1715" t="s">
        <v>38940</v>
      </c>
    </row>
    <row r="1716" spans="1:25" x14ac:dyDescent="0.3">
      <c r="A1716">
        <v>85750</v>
      </c>
      <c r="B1716" t="s">
        <v>38941</v>
      </c>
      <c r="C1716" t="s">
        <v>38942</v>
      </c>
      <c r="D1716" t="s">
        <v>38943</v>
      </c>
      <c r="E1716" t="s">
        <v>38944</v>
      </c>
      <c r="F1716" t="s">
        <v>38945</v>
      </c>
      <c r="G1716" t="s">
        <v>38946</v>
      </c>
      <c r="H1716" t="s">
        <v>38947</v>
      </c>
      <c r="I1716" t="s">
        <v>38948</v>
      </c>
      <c r="J1716" t="s">
        <v>38949</v>
      </c>
      <c r="K1716" t="s">
        <v>38950</v>
      </c>
      <c r="L1716" t="s">
        <v>38951</v>
      </c>
      <c r="M1716" t="s">
        <v>38952</v>
      </c>
      <c r="N1716" t="s">
        <v>38953</v>
      </c>
      <c r="O1716">
        <f>-637.610562093874 -10.7274825341287 -505.685693161698</f>
        <v>-1154.0237377897008</v>
      </c>
      <c r="P1716">
        <f>-643.425547367266 -36.3362033591325 -224.813967373239</f>
        <v>-904.57571809963747</v>
      </c>
      <c r="Q1716" t="s">
        <v>38954</v>
      </c>
      <c r="R1716" t="s">
        <v>38955</v>
      </c>
      <c r="S1716" t="s">
        <v>38956</v>
      </c>
      <c r="T1716" t="s">
        <v>38957</v>
      </c>
      <c r="U1716" t="s">
        <v>38958</v>
      </c>
      <c r="V1716" t="s">
        <v>38959</v>
      </c>
      <c r="W1716" t="s">
        <v>38960</v>
      </c>
      <c r="X1716" t="s">
        <v>38961</v>
      </c>
      <c r="Y1716" t="s">
        <v>38962</v>
      </c>
    </row>
    <row r="1717" spans="1:25" x14ac:dyDescent="0.3">
      <c r="A1717">
        <v>85800</v>
      </c>
      <c r="B1717" t="s">
        <v>38963</v>
      </c>
      <c r="C1717" t="s">
        <v>38964</v>
      </c>
      <c r="D1717" t="s">
        <v>38965</v>
      </c>
      <c r="E1717" t="s">
        <v>38966</v>
      </c>
      <c r="F1717" t="s">
        <v>38967</v>
      </c>
      <c r="G1717" t="s">
        <v>38968</v>
      </c>
      <c r="H1717" t="s">
        <v>38969</v>
      </c>
      <c r="I1717" t="s">
        <v>38970</v>
      </c>
      <c r="J1717" t="s">
        <v>38971</v>
      </c>
      <c r="K1717" t="s">
        <v>38972</v>
      </c>
      <c r="L1717" t="s">
        <v>38973</v>
      </c>
      <c r="M1717" t="s">
        <v>38974</v>
      </c>
      <c r="N1717" t="s">
        <v>38975</v>
      </c>
      <c r="O1717">
        <f>-637.219762224464 -10.6871364396015 -505.72159313635</f>
        <v>-1153.6284918004155</v>
      </c>
      <c r="P1717">
        <f>-644.767741120779 -36.0958482657434 -224.872879583455</f>
        <v>-905.7364689699773</v>
      </c>
      <c r="Q1717" t="s">
        <v>38976</v>
      </c>
      <c r="R1717" t="s">
        <v>38977</v>
      </c>
      <c r="S1717" t="s">
        <v>38978</v>
      </c>
      <c r="T1717" t="s">
        <v>38979</v>
      </c>
      <c r="U1717" t="s">
        <v>38980</v>
      </c>
      <c r="V1717" t="s">
        <v>38981</v>
      </c>
      <c r="W1717" t="s">
        <v>38982</v>
      </c>
      <c r="X1717" t="s">
        <v>38983</v>
      </c>
      <c r="Y1717" t="s">
        <v>38984</v>
      </c>
    </row>
    <row r="1718" spans="1:25" x14ac:dyDescent="0.3">
      <c r="A1718">
        <v>85850</v>
      </c>
      <c r="B1718" t="s">
        <v>38985</v>
      </c>
      <c r="C1718" t="s">
        <v>38986</v>
      </c>
      <c r="D1718" t="s">
        <v>38987</v>
      </c>
      <c r="E1718" t="s">
        <v>38988</v>
      </c>
      <c r="F1718" t="s">
        <v>38989</v>
      </c>
      <c r="G1718" t="s">
        <v>38990</v>
      </c>
      <c r="H1718" t="s">
        <v>38991</v>
      </c>
      <c r="I1718" t="s">
        <v>38992</v>
      </c>
      <c r="J1718" t="s">
        <v>38993</v>
      </c>
      <c r="K1718" t="s">
        <v>38994</v>
      </c>
      <c r="L1718" t="s">
        <v>38995</v>
      </c>
      <c r="M1718" t="s">
        <v>38996</v>
      </c>
      <c r="N1718" t="s">
        <v>38997</v>
      </c>
      <c r="O1718">
        <f>-635.891653538809 -10.4915891648659 -505.860500357278</f>
        <v>-1152.243743060953</v>
      </c>
      <c r="P1718">
        <f>-647.063943208186 -35.2594648820532 -225.07550768493</f>
        <v>-907.39891577516914</v>
      </c>
      <c r="Q1718" t="s">
        <v>38998</v>
      </c>
      <c r="R1718" t="s">
        <v>38999</v>
      </c>
      <c r="S1718" t="s">
        <v>39000</v>
      </c>
      <c r="T1718" t="s">
        <v>39001</v>
      </c>
      <c r="U1718" t="s">
        <v>39002</v>
      </c>
      <c r="V1718" t="s">
        <v>39003</v>
      </c>
      <c r="W1718" t="s">
        <v>39004</v>
      </c>
      <c r="X1718" t="s">
        <v>39005</v>
      </c>
      <c r="Y1718" t="s">
        <v>39006</v>
      </c>
    </row>
    <row r="1719" spans="1:25" x14ac:dyDescent="0.3">
      <c r="A1719">
        <v>85900</v>
      </c>
      <c r="B1719" t="s">
        <v>39007</v>
      </c>
      <c r="C1719" t="s">
        <v>39008</v>
      </c>
      <c r="D1719" t="s">
        <v>39009</v>
      </c>
      <c r="E1719" t="s">
        <v>39010</v>
      </c>
      <c r="F1719" t="s">
        <v>39011</v>
      </c>
      <c r="G1719" t="s">
        <v>39012</v>
      </c>
      <c r="H1719" t="s">
        <v>39013</v>
      </c>
      <c r="I1719" t="s">
        <v>39014</v>
      </c>
      <c r="J1719" t="s">
        <v>39015</v>
      </c>
      <c r="K1719" t="s">
        <v>39016</v>
      </c>
      <c r="L1719" t="s">
        <v>39017</v>
      </c>
      <c r="M1719" t="s">
        <v>39018</v>
      </c>
      <c r="N1719" t="s">
        <v>39019</v>
      </c>
      <c r="O1719">
        <f>-634.923213164241 -10.4594343329568 -505.945463671624</f>
        <v>-1151.3281111688218</v>
      </c>
      <c r="P1719">
        <f>-647.76417514273 -35.2763445437915 -225.235976594282</f>
        <v>-908.27649628080349</v>
      </c>
      <c r="Q1719" t="s">
        <v>39020</v>
      </c>
      <c r="R1719" t="s">
        <v>39021</v>
      </c>
      <c r="S1719" t="s">
        <v>39022</v>
      </c>
      <c r="T1719" t="s">
        <v>39023</v>
      </c>
      <c r="U1719" t="s">
        <v>39024</v>
      </c>
      <c r="V1719" t="s">
        <v>39025</v>
      </c>
      <c r="W1719" t="s">
        <v>39026</v>
      </c>
      <c r="X1719" t="s">
        <v>39027</v>
      </c>
      <c r="Y1719" t="s">
        <v>39028</v>
      </c>
    </row>
    <row r="1720" spans="1:25" x14ac:dyDescent="0.3">
      <c r="A1720">
        <v>85950</v>
      </c>
      <c r="B1720" t="s">
        <v>39029</v>
      </c>
      <c r="C1720" t="s">
        <v>39030</v>
      </c>
      <c r="D1720" t="s">
        <v>39031</v>
      </c>
      <c r="E1720" t="s">
        <v>39032</v>
      </c>
      <c r="F1720" t="s">
        <v>39033</v>
      </c>
      <c r="G1720" t="s">
        <v>39034</v>
      </c>
      <c r="H1720" t="s">
        <v>39035</v>
      </c>
      <c r="I1720" t="s">
        <v>39036</v>
      </c>
      <c r="J1720" t="s">
        <v>39037</v>
      </c>
      <c r="K1720" t="s">
        <v>39038</v>
      </c>
      <c r="L1720" t="s">
        <v>39039</v>
      </c>
      <c r="M1720" t="s">
        <v>39040</v>
      </c>
      <c r="N1720" t="s">
        <v>39041</v>
      </c>
      <c r="O1720">
        <f>-632.847295191338 -10.2542722574253 -506.162907275492</f>
        <v>-1149.2644747242553</v>
      </c>
      <c r="P1720">
        <f>-648.59605504721 -35.1082288979355 -225.604802597948</f>
        <v>-909.3090865430936</v>
      </c>
      <c r="Q1720" t="s">
        <v>39042</v>
      </c>
      <c r="R1720" t="s">
        <v>39043</v>
      </c>
      <c r="S1720" t="s">
        <v>39044</v>
      </c>
      <c r="T1720" t="s">
        <v>39045</v>
      </c>
      <c r="U1720" t="s">
        <v>39046</v>
      </c>
      <c r="V1720" t="s">
        <v>39047</v>
      </c>
      <c r="W1720" t="s">
        <v>39048</v>
      </c>
      <c r="X1720" t="s">
        <v>39049</v>
      </c>
      <c r="Y1720" t="s">
        <v>39050</v>
      </c>
    </row>
    <row r="1721" spans="1:25" x14ac:dyDescent="0.3">
      <c r="A1721">
        <v>86000</v>
      </c>
      <c r="B1721" t="s">
        <v>39051</v>
      </c>
      <c r="C1721" t="s">
        <v>39052</v>
      </c>
      <c r="D1721" t="s">
        <v>39053</v>
      </c>
      <c r="E1721" t="s">
        <v>39054</v>
      </c>
      <c r="F1721" t="s">
        <v>39055</v>
      </c>
      <c r="G1721" t="s">
        <v>39056</v>
      </c>
      <c r="H1721" t="s">
        <v>39057</v>
      </c>
      <c r="I1721" t="s">
        <v>39058</v>
      </c>
      <c r="J1721" t="s">
        <v>39059</v>
      </c>
      <c r="K1721" t="s">
        <v>39060</v>
      </c>
      <c r="L1721" t="s">
        <v>39061</v>
      </c>
      <c r="M1721" t="s">
        <v>39062</v>
      </c>
      <c r="N1721" t="s">
        <v>39063</v>
      </c>
      <c r="O1721">
        <f>-631.983925625119 -10.1486487613652 -506.269573651229</f>
        <v>-1148.4021480377132</v>
      </c>
      <c r="P1721">
        <f>-648.872545118297 -34.6867636317152 -225.749970557432</f>
        <v>-909.30927930744417</v>
      </c>
      <c r="Q1721" t="s">
        <v>39064</v>
      </c>
      <c r="R1721" t="s">
        <v>39065</v>
      </c>
      <c r="S1721" t="s">
        <v>39066</v>
      </c>
      <c r="T1721" t="s">
        <v>39067</v>
      </c>
      <c r="U1721" t="s">
        <v>39068</v>
      </c>
      <c r="V1721" t="s">
        <v>39069</v>
      </c>
      <c r="W1721" t="s">
        <v>39070</v>
      </c>
      <c r="X1721" t="s">
        <v>39071</v>
      </c>
      <c r="Y1721" t="s">
        <v>39072</v>
      </c>
    </row>
    <row r="1722" spans="1:25" x14ac:dyDescent="0.3">
      <c r="A1722">
        <v>86050</v>
      </c>
      <c r="B1722" t="s">
        <v>39073</v>
      </c>
      <c r="C1722" t="s">
        <v>39074</v>
      </c>
      <c r="D1722" t="s">
        <v>39075</v>
      </c>
      <c r="E1722" t="s">
        <v>39076</v>
      </c>
      <c r="F1722" t="s">
        <v>39077</v>
      </c>
      <c r="G1722" t="s">
        <v>39078</v>
      </c>
      <c r="H1722" t="s">
        <v>39079</v>
      </c>
      <c r="I1722" t="s">
        <v>39080</v>
      </c>
      <c r="J1722" t="s">
        <v>39081</v>
      </c>
      <c r="K1722" t="s">
        <v>39082</v>
      </c>
      <c r="L1722" t="s">
        <v>39083</v>
      </c>
      <c r="M1722" t="s">
        <v>39084</v>
      </c>
      <c r="N1722" t="s">
        <v>39085</v>
      </c>
      <c r="O1722">
        <f>-630.38636853659 -10.1268592561512 -506.364781793099</f>
        <v>-1146.8780095858401</v>
      </c>
      <c r="P1722">
        <f>-648.012655197882 -34.6788897220913 -225.891760859681</f>
        <v>-908.58330577965432</v>
      </c>
      <c r="Q1722" t="s">
        <v>39086</v>
      </c>
      <c r="R1722" t="s">
        <v>39087</v>
      </c>
      <c r="S1722" t="s">
        <v>39088</v>
      </c>
      <c r="T1722" t="s">
        <v>39089</v>
      </c>
      <c r="U1722" t="s">
        <v>39090</v>
      </c>
      <c r="V1722" t="s">
        <v>39091</v>
      </c>
      <c r="W1722" t="s">
        <v>39092</v>
      </c>
      <c r="X1722" t="s">
        <v>39093</v>
      </c>
      <c r="Y1722" t="s">
        <v>39094</v>
      </c>
    </row>
    <row r="1723" spans="1:25" x14ac:dyDescent="0.3">
      <c r="A1723">
        <v>86100</v>
      </c>
      <c r="B1723" t="s">
        <v>39095</v>
      </c>
      <c r="C1723" t="s">
        <v>39096</v>
      </c>
      <c r="D1723" t="s">
        <v>39097</v>
      </c>
      <c r="E1723" t="s">
        <v>39098</v>
      </c>
      <c r="F1723" t="s">
        <v>39099</v>
      </c>
      <c r="G1723" t="s">
        <v>39100</v>
      </c>
      <c r="H1723" t="s">
        <v>39101</v>
      </c>
      <c r="I1723" t="s">
        <v>39102</v>
      </c>
      <c r="J1723" t="s">
        <v>39103</v>
      </c>
      <c r="K1723" t="s">
        <v>39104</v>
      </c>
      <c r="L1723" t="s">
        <v>39105</v>
      </c>
      <c r="M1723" t="s">
        <v>39106</v>
      </c>
      <c r="N1723" t="s">
        <v>39107</v>
      </c>
      <c r="O1723">
        <f>-629.104045395876 -10.0988452857205 -506.415282651576</f>
        <v>-1145.6181733331725</v>
      </c>
      <c r="P1723">
        <f>-646.492726889356 -34.5205810629896 -225.916113215276</f>
        <v>-906.92942116762163</v>
      </c>
      <c r="Q1723" t="s">
        <v>39108</v>
      </c>
      <c r="R1723" t="s">
        <v>39109</v>
      </c>
      <c r="S1723" t="s">
        <v>39110</v>
      </c>
      <c r="T1723" t="s">
        <v>39111</v>
      </c>
      <c r="U1723" t="s">
        <v>39112</v>
      </c>
      <c r="V1723" t="s">
        <v>39113</v>
      </c>
      <c r="W1723" t="s">
        <v>39114</v>
      </c>
      <c r="X1723" t="s">
        <v>39115</v>
      </c>
      <c r="Y1723" t="s">
        <v>39116</v>
      </c>
    </row>
    <row r="1724" spans="1:25" x14ac:dyDescent="0.3">
      <c r="A1724">
        <v>86150</v>
      </c>
      <c r="B1724" t="s">
        <v>39117</v>
      </c>
      <c r="C1724" t="s">
        <v>39118</v>
      </c>
      <c r="D1724" t="s">
        <v>39119</v>
      </c>
      <c r="E1724" t="s">
        <v>39120</v>
      </c>
      <c r="F1724" t="s">
        <v>39121</v>
      </c>
      <c r="G1724" t="s">
        <v>39122</v>
      </c>
      <c r="H1724" t="s">
        <v>39123</v>
      </c>
      <c r="I1724" t="s">
        <v>39124</v>
      </c>
      <c r="J1724" t="s">
        <v>39125</v>
      </c>
      <c r="K1724" t="s">
        <v>39126</v>
      </c>
      <c r="L1724" t="s">
        <v>39127</v>
      </c>
      <c r="M1724" t="s">
        <v>39128</v>
      </c>
      <c r="N1724" t="s">
        <v>39129</v>
      </c>
      <c r="O1724">
        <f>-628.481177454694 -10.1699961383831 -506.304820773939</f>
        <v>-1144.955994367016</v>
      </c>
      <c r="P1724">
        <f>-645.711499669611 -34.3575824992236 -225.775603675204</f>
        <v>-905.84468584403862</v>
      </c>
      <c r="Q1724" t="s">
        <v>39130</v>
      </c>
      <c r="R1724" t="s">
        <v>39131</v>
      </c>
      <c r="S1724" t="s">
        <v>39132</v>
      </c>
      <c r="T1724" t="s">
        <v>39133</v>
      </c>
      <c r="U1724" t="s">
        <v>39134</v>
      </c>
      <c r="V1724" t="s">
        <v>39135</v>
      </c>
      <c r="W1724" t="s">
        <v>39136</v>
      </c>
      <c r="X1724" t="s">
        <v>39137</v>
      </c>
      <c r="Y1724" t="s">
        <v>39138</v>
      </c>
    </row>
    <row r="1725" spans="1:25" x14ac:dyDescent="0.3">
      <c r="A1725">
        <v>86200</v>
      </c>
      <c r="B1725" t="s">
        <v>39139</v>
      </c>
      <c r="C1725" t="s">
        <v>39140</v>
      </c>
      <c r="D1725" t="s">
        <v>39141</v>
      </c>
      <c r="E1725" t="s">
        <v>39142</v>
      </c>
      <c r="F1725" t="s">
        <v>39143</v>
      </c>
      <c r="G1725" t="s">
        <v>39144</v>
      </c>
      <c r="H1725" t="s">
        <v>39145</v>
      </c>
      <c r="I1725" t="s">
        <v>39146</v>
      </c>
      <c r="J1725" t="s">
        <v>39147</v>
      </c>
      <c r="K1725" t="s">
        <v>39148</v>
      </c>
      <c r="L1725" t="s">
        <v>39149</v>
      </c>
      <c r="M1725" t="s">
        <v>39150</v>
      </c>
      <c r="N1725" t="s">
        <v>39151</v>
      </c>
      <c r="O1725">
        <f>-627.401763998844 -10.3102128225307 -505.979902549115</f>
        <v>-1143.6918793704897</v>
      </c>
      <c r="P1725">
        <f>-644.604435647418 -33.4710758473902 -225.362354646005</f>
        <v>-903.43786614081318</v>
      </c>
      <c r="Q1725" t="s">
        <v>39152</v>
      </c>
      <c r="R1725" t="s">
        <v>39153</v>
      </c>
      <c r="S1725" t="s">
        <v>39154</v>
      </c>
      <c r="T1725" t="s">
        <v>39155</v>
      </c>
      <c r="U1725" t="s">
        <v>39156</v>
      </c>
      <c r="V1725" t="s">
        <v>39157</v>
      </c>
      <c r="W1725" t="s">
        <v>39158</v>
      </c>
      <c r="X1725" t="s">
        <v>39159</v>
      </c>
      <c r="Y1725" t="s">
        <v>39160</v>
      </c>
    </row>
    <row r="1726" spans="1:25" x14ac:dyDescent="0.3">
      <c r="A1726">
        <v>86250</v>
      </c>
      <c r="B1726" t="s">
        <v>39161</v>
      </c>
      <c r="C1726" t="s">
        <v>39162</v>
      </c>
      <c r="D1726" t="s">
        <v>39163</v>
      </c>
      <c r="E1726" t="s">
        <v>39164</v>
      </c>
      <c r="F1726" t="s">
        <v>39165</v>
      </c>
      <c r="G1726" t="s">
        <v>39166</v>
      </c>
      <c r="H1726" t="s">
        <v>39167</v>
      </c>
      <c r="I1726" t="s">
        <v>39168</v>
      </c>
      <c r="J1726" t="s">
        <v>39169</v>
      </c>
      <c r="K1726" t="s">
        <v>39170</v>
      </c>
      <c r="L1726" t="s">
        <v>39171</v>
      </c>
      <c r="M1726" t="s">
        <v>39172</v>
      </c>
      <c r="N1726" t="s">
        <v>39173</v>
      </c>
      <c r="O1726">
        <f>-627.005611084511 -10.3013780011931 -505.816920291794</f>
        <v>-1143.1239093774982</v>
      </c>
      <c r="P1726">
        <f>-644.272429634235 -32.9610459386668 -225.162326468285</f>
        <v>-902.3958020411867</v>
      </c>
      <c r="Q1726" t="s">
        <v>39174</v>
      </c>
      <c r="R1726" t="s">
        <v>39175</v>
      </c>
      <c r="S1726" t="s">
        <v>39176</v>
      </c>
      <c r="T1726" t="s">
        <v>39177</v>
      </c>
      <c r="U1726" t="s">
        <v>39178</v>
      </c>
      <c r="V1726" t="s">
        <v>39179</v>
      </c>
      <c r="W1726" t="s">
        <v>39180</v>
      </c>
      <c r="X1726" t="s">
        <v>39181</v>
      </c>
      <c r="Y1726" t="s">
        <v>39182</v>
      </c>
    </row>
    <row r="1727" spans="1:25" x14ac:dyDescent="0.3">
      <c r="A1727">
        <v>86300</v>
      </c>
      <c r="B1727" t="s">
        <v>39183</v>
      </c>
      <c r="C1727" t="s">
        <v>39184</v>
      </c>
      <c r="D1727" t="s">
        <v>39185</v>
      </c>
      <c r="E1727" t="s">
        <v>39186</v>
      </c>
      <c r="F1727" t="s">
        <v>39187</v>
      </c>
      <c r="G1727" t="s">
        <v>39188</v>
      </c>
      <c r="H1727" t="s">
        <v>39189</v>
      </c>
      <c r="I1727" t="s">
        <v>39190</v>
      </c>
      <c r="J1727" t="s">
        <v>39191</v>
      </c>
      <c r="K1727" t="s">
        <v>39192</v>
      </c>
      <c r="L1727" t="s">
        <v>39193</v>
      </c>
      <c r="M1727" t="s">
        <v>39194</v>
      </c>
      <c r="N1727" t="s">
        <v>39195</v>
      </c>
      <c r="O1727">
        <f>-626.728366696432 -10.2198834797223 -505.652778671029</f>
        <v>-1142.6010288471832</v>
      </c>
      <c r="P1727">
        <f>-644.016115420216 -32.7283927275755 -224.987459322569</f>
        <v>-901.73196747036059</v>
      </c>
      <c r="Q1727" t="s">
        <v>39196</v>
      </c>
      <c r="R1727" t="s">
        <v>39197</v>
      </c>
      <c r="S1727" t="s">
        <v>39198</v>
      </c>
      <c r="T1727" t="s">
        <v>39199</v>
      </c>
      <c r="U1727" t="s">
        <v>39200</v>
      </c>
      <c r="V1727" t="s">
        <v>39201</v>
      </c>
      <c r="W1727" t="s">
        <v>39202</v>
      </c>
      <c r="X1727" t="s">
        <v>39203</v>
      </c>
      <c r="Y1727" t="s">
        <v>39204</v>
      </c>
    </row>
    <row r="1728" spans="1:25" x14ac:dyDescent="0.3">
      <c r="A1728">
        <v>86350</v>
      </c>
      <c r="B1728" t="s">
        <v>39205</v>
      </c>
      <c r="C1728" t="s">
        <v>39206</v>
      </c>
      <c r="D1728" t="s">
        <v>39207</v>
      </c>
      <c r="E1728" t="s">
        <v>39208</v>
      </c>
      <c r="F1728" t="s">
        <v>39209</v>
      </c>
      <c r="G1728" t="s">
        <v>39210</v>
      </c>
      <c r="H1728" t="s">
        <v>39211</v>
      </c>
      <c r="I1728" t="s">
        <v>39212</v>
      </c>
      <c r="J1728" t="s">
        <v>39213</v>
      </c>
      <c r="K1728" t="s">
        <v>39214</v>
      </c>
      <c r="L1728" t="s">
        <v>39215</v>
      </c>
      <c r="M1728" t="s">
        <v>39216</v>
      </c>
      <c r="N1728" t="s">
        <v>39217</v>
      </c>
      <c r="O1728">
        <f>-626.534210757985 -9.9852785949563 -505.391604387288</f>
        <v>-1141.9110937402293</v>
      </c>
      <c r="P1728">
        <f>-643.746273745706 -32.4568576909924 -224.718712746988</f>
        <v>-900.9218441836864</v>
      </c>
      <c r="Q1728" t="s">
        <v>39218</v>
      </c>
      <c r="R1728" t="s">
        <v>39219</v>
      </c>
      <c r="S1728" t="s">
        <v>39220</v>
      </c>
      <c r="T1728" t="s">
        <v>39221</v>
      </c>
      <c r="U1728" t="s">
        <v>39222</v>
      </c>
      <c r="V1728" t="s">
        <v>39223</v>
      </c>
      <c r="W1728" t="s">
        <v>39224</v>
      </c>
      <c r="X1728" t="s">
        <v>39225</v>
      </c>
      <c r="Y1728" t="s">
        <v>39226</v>
      </c>
    </row>
    <row r="1729" spans="1:25" x14ac:dyDescent="0.3">
      <c r="A1729">
        <v>86400</v>
      </c>
      <c r="B1729" t="s">
        <v>39227</v>
      </c>
      <c r="C1729" t="s">
        <v>39228</v>
      </c>
      <c r="D1729" t="s">
        <v>39229</v>
      </c>
      <c r="E1729" t="s">
        <v>39230</v>
      </c>
      <c r="F1729" t="s">
        <v>39231</v>
      </c>
      <c r="G1729" t="s">
        <v>39232</v>
      </c>
      <c r="H1729" t="s">
        <v>39233</v>
      </c>
      <c r="I1729" t="s">
        <v>39234</v>
      </c>
      <c r="J1729" t="s">
        <v>39235</v>
      </c>
      <c r="K1729" t="s">
        <v>39236</v>
      </c>
      <c r="L1729" t="s">
        <v>39237</v>
      </c>
      <c r="M1729" t="s">
        <v>39238</v>
      </c>
      <c r="N1729" t="s">
        <v>39239</v>
      </c>
      <c r="O1729">
        <f>-626.728292664935 -9.89634356744182 -504.978297808053</f>
        <v>-1141.6029340404298</v>
      </c>
      <c r="P1729">
        <f>-643.718291064416 -31.9078274509802 -224.255243057672</f>
        <v>-899.88136157306826</v>
      </c>
      <c r="Q1729" t="s">
        <v>39240</v>
      </c>
      <c r="R1729" t="s">
        <v>39241</v>
      </c>
      <c r="S1729" t="s">
        <v>39242</v>
      </c>
      <c r="T1729" t="s">
        <v>39243</v>
      </c>
      <c r="U1729" t="s">
        <v>39244</v>
      </c>
      <c r="V1729" t="s">
        <v>39245</v>
      </c>
      <c r="W1729" t="s">
        <v>39246</v>
      </c>
      <c r="X1729" t="s">
        <v>39247</v>
      </c>
      <c r="Y1729" t="s">
        <v>39248</v>
      </c>
    </row>
    <row r="1730" spans="1:25" x14ac:dyDescent="0.3">
      <c r="A1730">
        <v>86450</v>
      </c>
      <c r="B1730" t="s">
        <v>39249</v>
      </c>
      <c r="C1730" t="s">
        <v>39250</v>
      </c>
      <c r="D1730" t="s">
        <v>39251</v>
      </c>
      <c r="E1730" t="s">
        <v>39252</v>
      </c>
      <c r="F1730" t="s">
        <v>39253</v>
      </c>
      <c r="G1730" t="s">
        <v>39254</v>
      </c>
      <c r="H1730" t="s">
        <v>39255</v>
      </c>
      <c r="I1730" t="s">
        <v>39256</v>
      </c>
      <c r="J1730" t="s">
        <v>39257</v>
      </c>
      <c r="K1730" t="s">
        <v>39258</v>
      </c>
      <c r="L1730" t="s">
        <v>39259</v>
      </c>
      <c r="M1730" t="s">
        <v>39260</v>
      </c>
      <c r="N1730" t="s">
        <v>39261</v>
      </c>
      <c r="O1730">
        <f>-626.812916155143 -9.88158431830038 -504.762983761724</f>
        <v>-1141.4574842351674</v>
      </c>
      <c r="P1730">
        <f>-643.882736518792 -31.33943430419 -224.001904976187</f>
        <v>-899.22407579916899</v>
      </c>
      <c r="Q1730" t="s">
        <v>39262</v>
      </c>
      <c r="R1730" t="s">
        <v>39263</v>
      </c>
      <c r="S1730" t="s">
        <v>39264</v>
      </c>
      <c r="T1730" t="s">
        <v>39265</v>
      </c>
      <c r="U1730" t="s">
        <v>39266</v>
      </c>
      <c r="V1730" t="s">
        <v>39267</v>
      </c>
      <c r="W1730" t="s">
        <v>39268</v>
      </c>
      <c r="X1730" t="s">
        <v>39269</v>
      </c>
      <c r="Y1730" t="s">
        <v>39270</v>
      </c>
    </row>
    <row r="1731" spans="1:25" x14ac:dyDescent="0.3">
      <c r="A1731">
        <v>86500</v>
      </c>
      <c r="B1731" t="s">
        <v>39271</v>
      </c>
      <c r="C1731" t="s">
        <v>39272</v>
      </c>
      <c r="D1731" t="s">
        <v>39273</v>
      </c>
      <c r="E1731" t="s">
        <v>39274</v>
      </c>
      <c r="F1731" t="s">
        <v>39275</v>
      </c>
      <c r="G1731" t="s">
        <v>39276</v>
      </c>
      <c r="H1731" t="s">
        <v>39277</v>
      </c>
      <c r="I1731" t="s">
        <v>39278</v>
      </c>
      <c r="J1731" t="s">
        <v>39279</v>
      </c>
      <c r="K1731" t="s">
        <v>39280</v>
      </c>
      <c r="L1731" t="s">
        <v>39281</v>
      </c>
      <c r="M1731" t="s">
        <v>39282</v>
      </c>
      <c r="N1731" t="s">
        <v>39283</v>
      </c>
      <c r="O1731">
        <f>-626.912422730451 -9.94432994764361 -504.536949279693</f>
        <v>-1141.3937019577875</v>
      </c>
      <c r="P1731">
        <f>-644.049479771401 -30.8045099664043 -223.734840534807</f>
        <v>-898.58883027261231</v>
      </c>
      <c r="Q1731" t="s">
        <v>39284</v>
      </c>
      <c r="R1731" t="s">
        <v>39285</v>
      </c>
      <c r="S1731" t="s">
        <v>39286</v>
      </c>
      <c r="T1731" t="s">
        <v>39287</v>
      </c>
      <c r="U1731" t="s">
        <v>39288</v>
      </c>
      <c r="V1731" t="s">
        <v>39289</v>
      </c>
      <c r="W1731" t="s">
        <v>39290</v>
      </c>
      <c r="X1731" t="s">
        <v>39291</v>
      </c>
      <c r="Y1731" t="s">
        <v>39292</v>
      </c>
    </row>
    <row r="1732" spans="1:25" x14ac:dyDescent="0.3">
      <c r="A1732">
        <v>86550</v>
      </c>
      <c r="B1732" t="s">
        <v>39293</v>
      </c>
      <c r="C1732" t="s">
        <v>39294</v>
      </c>
      <c r="D1732" t="s">
        <v>39295</v>
      </c>
      <c r="E1732" t="s">
        <v>39296</v>
      </c>
      <c r="F1732" t="s">
        <v>39297</v>
      </c>
      <c r="G1732" t="s">
        <v>39298</v>
      </c>
      <c r="H1732" t="s">
        <v>39299</v>
      </c>
      <c r="I1732" t="s">
        <v>39300</v>
      </c>
      <c r="J1732" t="s">
        <v>39301</v>
      </c>
      <c r="K1732" t="s">
        <v>39302</v>
      </c>
      <c r="L1732" t="s">
        <v>39303</v>
      </c>
      <c r="M1732" t="s">
        <v>39304</v>
      </c>
      <c r="N1732" t="s">
        <v>39305</v>
      </c>
      <c r="O1732">
        <f>-627.189916346671 -10.1236969748879 -504.051254946889</f>
        <v>-1141.3648682684479</v>
      </c>
      <c r="P1732">
        <f>-644.408864682101 -29.4742810871189 -223.146172203589</f>
        <v>-897.02931797280894</v>
      </c>
      <c r="Q1732" t="s">
        <v>39306</v>
      </c>
      <c r="R1732" t="s">
        <v>39307</v>
      </c>
      <c r="S1732" t="s">
        <v>39308</v>
      </c>
      <c r="T1732" t="s">
        <v>39309</v>
      </c>
      <c r="U1732" t="s">
        <v>39310</v>
      </c>
      <c r="V1732" t="s">
        <v>39311</v>
      </c>
      <c r="W1732" t="s">
        <v>39312</v>
      </c>
      <c r="X1732" t="s">
        <v>39313</v>
      </c>
      <c r="Y1732" t="s">
        <v>39314</v>
      </c>
    </row>
    <row r="1733" spans="1:25" x14ac:dyDescent="0.3">
      <c r="A1733">
        <v>86600</v>
      </c>
      <c r="B1733" t="s">
        <v>39315</v>
      </c>
      <c r="C1733" t="s">
        <v>39316</v>
      </c>
      <c r="D1733" t="s">
        <v>39317</v>
      </c>
      <c r="E1733" t="s">
        <v>39318</v>
      </c>
      <c r="F1733" t="s">
        <v>39319</v>
      </c>
      <c r="G1733" t="s">
        <v>39320</v>
      </c>
      <c r="H1733" t="s">
        <v>39321</v>
      </c>
      <c r="I1733" t="s">
        <v>39322</v>
      </c>
      <c r="J1733" t="s">
        <v>39323</v>
      </c>
      <c r="K1733" t="s">
        <v>39324</v>
      </c>
      <c r="L1733" t="s">
        <v>39325</v>
      </c>
      <c r="M1733" t="s">
        <v>39326</v>
      </c>
      <c r="N1733" t="s">
        <v>39327</v>
      </c>
      <c r="O1733">
        <f>-627.356691139496 -10.2956823765292 -503.591846576825</f>
        <v>-1141.2442200928501</v>
      </c>
      <c r="P1733">
        <f>-645.518760872629 -28.7537932771038 -222.686103653941</f>
        <v>-896.95865780367376</v>
      </c>
      <c r="Q1733" t="s">
        <v>39328</v>
      </c>
      <c r="R1733" t="s">
        <v>39329</v>
      </c>
      <c r="S1733" t="s">
        <v>39330</v>
      </c>
      <c r="T1733" t="s">
        <v>39331</v>
      </c>
      <c r="U1733" t="s">
        <v>39332</v>
      </c>
      <c r="V1733" t="s">
        <v>39333</v>
      </c>
      <c r="W1733" t="s">
        <v>39334</v>
      </c>
      <c r="X1733" t="s">
        <v>39335</v>
      </c>
      <c r="Y1733" t="s">
        <v>39336</v>
      </c>
    </row>
    <row r="1734" spans="1:25" x14ac:dyDescent="0.3">
      <c r="A1734">
        <v>86650</v>
      </c>
      <c r="B1734" t="s">
        <v>39337</v>
      </c>
      <c r="C1734" t="s">
        <v>39338</v>
      </c>
      <c r="D1734" t="s">
        <v>39339</v>
      </c>
      <c r="E1734" t="s">
        <v>39340</v>
      </c>
      <c r="F1734" t="s">
        <v>39341</v>
      </c>
      <c r="G1734" t="s">
        <v>39342</v>
      </c>
      <c r="H1734" t="s">
        <v>39343</v>
      </c>
      <c r="I1734" t="s">
        <v>39344</v>
      </c>
      <c r="J1734" t="s">
        <v>39345</v>
      </c>
      <c r="K1734" t="s">
        <v>39346</v>
      </c>
      <c r="L1734" t="s">
        <v>39347</v>
      </c>
      <c r="M1734" t="s">
        <v>39348</v>
      </c>
      <c r="N1734" t="s">
        <v>39349</v>
      </c>
      <c r="O1734">
        <f>-627.471377285039 -10.2594986866418 -503.481691787152</f>
        <v>-1141.2125677588328</v>
      </c>
      <c r="P1734">
        <f>-645.888636347736 -28.3175100846938 -222.56653601066</f>
        <v>-896.77268244308982</v>
      </c>
      <c r="Q1734" t="s">
        <v>39350</v>
      </c>
      <c r="R1734" t="s">
        <v>39351</v>
      </c>
      <c r="S1734" t="s">
        <v>39352</v>
      </c>
      <c r="T1734" t="s">
        <v>39353</v>
      </c>
      <c r="U1734" t="s">
        <v>39354</v>
      </c>
      <c r="V1734" t="s">
        <v>39355</v>
      </c>
      <c r="W1734" t="s">
        <v>39356</v>
      </c>
      <c r="X1734" t="s">
        <v>39357</v>
      </c>
      <c r="Y1734" t="s">
        <v>39358</v>
      </c>
    </row>
    <row r="1735" spans="1:25" x14ac:dyDescent="0.3">
      <c r="A1735">
        <v>86700</v>
      </c>
      <c r="B1735" t="s">
        <v>39359</v>
      </c>
      <c r="C1735" t="s">
        <v>39360</v>
      </c>
      <c r="D1735" t="s">
        <v>39361</v>
      </c>
      <c r="E1735" t="s">
        <v>39362</v>
      </c>
      <c r="F1735" t="s">
        <v>39363</v>
      </c>
      <c r="G1735" t="s">
        <v>39364</v>
      </c>
      <c r="H1735" t="s">
        <v>39365</v>
      </c>
      <c r="I1735" t="s">
        <v>39366</v>
      </c>
      <c r="J1735" t="s">
        <v>39367</v>
      </c>
      <c r="K1735" t="s">
        <v>39368</v>
      </c>
      <c r="L1735" t="s">
        <v>39369</v>
      </c>
      <c r="M1735" t="s">
        <v>39370</v>
      </c>
      <c r="N1735" t="s">
        <v>39371</v>
      </c>
      <c r="O1735">
        <f>-627.587440344321 -10.2418939203233 -503.414409643623</f>
        <v>-1141.2437439082673</v>
      </c>
      <c r="P1735">
        <f>-646.123478130409 -28.1437682012852 -222.497204559364</f>
        <v>-896.76445089105823</v>
      </c>
      <c r="Q1735" t="s">
        <v>39372</v>
      </c>
      <c r="R1735" t="s">
        <v>39373</v>
      </c>
      <c r="S1735" t="s">
        <v>39374</v>
      </c>
      <c r="T1735" t="s">
        <v>39375</v>
      </c>
      <c r="U1735" t="s">
        <v>39376</v>
      </c>
      <c r="V1735" t="s">
        <v>39377</v>
      </c>
      <c r="W1735" t="s">
        <v>39378</v>
      </c>
      <c r="X1735" t="s">
        <v>39379</v>
      </c>
      <c r="Y1735" t="s">
        <v>39380</v>
      </c>
    </row>
    <row r="1736" spans="1:25" x14ac:dyDescent="0.3">
      <c r="A1736">
        <v>86750</v>
      </c>
      <c r="B1736" t="s">
        <v>39381</v>
      </c>
      <c r="C1736" t="s">
        <v>39382</v>
      </c>
      <c r="D1736" t="s">
        <v>39383</v>
      </c>
      <c r="E1736" t="s">
        <v>39384</v>
      </c>
      <c r="F1736" t="s">
        <v>39385</v>
      </c>
      <c r="G1736" t="s">
        <v>39386</v>
      </c>
      <c r="H1736" t="s">
        <v>39387</v>
      </c>
      <c r="I1736" t="s">
        <v>39388</v>
      </c>
      <c r="J1736" t="s">
        <v>39389</v>
      </c>
      <c r="K1736" t="s">
        <v>39390</v>
      </c>
      <c r="L1736" t="s">
        <v>39391</v>
      </c>
      <c r="M1736" t="s">
        <v>39392</v>
      </c>
      <c r="N1736" t="s">
        <v>39393</v>
      </c>
      <c r="O1736">
        <f>-627.636473235137 -10.2351429624744 -503.353725437759</f>
        <v>-1141.2253416353703</v>
      </c>
      <c r="P1736">
        <f>-646.976287313107 -27.5203805084248 -222.451956090823</f>
        <v>-896.94862391235483</v>
      </c>
      <c r="Q1736" t="s">
        <v>39394</v>
      </c>
      <c r="R1736" t="s">
        <v>39395</v>
      </c>
      <c r="S1736" t="s">
        <v>39396</v>
      </c>
      <c r="T1736" t="s">
        <v>39397</v>
      </c>
      <c r="U1736" t="s">
        <v>39398</v>
      </c>
      <c r="V1736" t="s">
        <v>39399</v>
      </c>
      <c r="W1736" t="s">
        <v>39400</v>
      </c>
      <c r="X1736" t="s">
        <v>39401</v>
      </c>
      <c r="Y1736" t="s">
        <v>39402</v>
      </c>
    </row>
    <row r="1737" spans="1:25" x14ac:dyDescent="0.3">
      <c r="A1737">
        <v>86800</v>
      </c>
      <c r="B1737" t="s">
        <v>39403</v>
      </c>
      <c r="C1737" t="s">
        <v>39404</v>
      </c>
      <c r="D1737" t="s">
        <v>39405</v>
      </c>
      <c r="E1737" t="s">
        <v>39406</v>
      </c>
      <c r="F1737" t="s">
        <v>39407</v>
      </c>
      <c r="G1737" t="s">
        <v>39408</v>
      </c>
      <c r="H1737" t="s">
        <v>39409</v>
      </c>
      <c r="I1737" t="s">
        <v>39410</v>
      </c>
      <c r="J1737" t="s">
        <v>39411</v>
      </c>
      <c r="K1737" t="s">
        <v>39412</v>
      </c>
      <c r="L1737" t="s">
        <v>39413</v>
      </c>
      <c r="M1737" t="s">
        <v>39414</v>
      </c>
      <c r="N1737" t="s">
        <v>39415</v>
      </c>
      <c r="O1737">
        <f>-627.659044621341 -10.1633245140388 -503.268552267267</f>
        <v>-1141.0909214026467</v>
      </c>
      <c r="P1737">
        <f>-647.490146167834 -27.1692055101732 -222.384048770185</f>
        <v>-897.0434004481923</v>
      </c>
      <c r="Q1737" t="s">
        <v>39416</v>
      </c>
      <c r="R1737" t="s">
        <v>39417</v>
      </c>
      <c r="S1737" t="s">
        <v>39418</v>
      </c>
      <c r="T1737" t="s">
        <v>39419</v>
      </c>
      <c r="U1737" t="s">
        <v>39420</v>
      </c>
      <c r="V1737" t="s">
        <v>39421</v>
      </c>
      <c r="W1737" t="s">
        <v>39422</v>
      </c>
      <c r="X1737" t="s">
        <v>39423</v>
      </c>
      <c r="Y1737" t="s">
        <v>39424</v>
      </c>
    </row>
    <row r="1738" spans="1:25" x14ac:dyDescent="0.3">
      <c r="A1738">
        <v>86850</v>
      </c>
      <c r="B1738" t="s">
        <v>39425</v>
      </c>
      <c r="C1738" t="s">
        <v>39426</v>
      </c>
      <c r="D1738" t="s">
        <v>39427</v>
      </c>
      <c r="E1738" t="s">
        <v>39428</v>
      </c>
      <c r="F1738" t="s">
        <v>39429</v>
      </c>
      <c r="G1738" t="s">
        <v>39430</v>
      </c>
      <c r="H1738" t="s">
        <v>39431</v>
      </c>
      <c r="I1738" t="s">
        <v>39432</v>
      </c>
      <c r="J1738" t="s">
        <v>39433</v>
      </c>
      <c r="K1738" t="s">
        <v>39434</v>
      </c>
      <c r="L1738" t="s">
        <v>39435</v>
      </c>
      <c r="M1738" t="s">
        <v>39436</v>
      </c>
      <c r="N1738" t="s">
        <v>39437</v>
      </c>
      <c r="O1738">
        <f>-627.987265615647 -9.8076641671621 -503.343961807586</f>
        <v>-1141.1388915903951</v>
      </c>
      <c r="P1738">
        <f>-648.709563737346 -27.0746516472693 -222.539726145831</f>
        <v>-898.32394153044629</v>
      </c>
      <c r="Q1738" t="s">
        <v>39438</v>
      </c>
      <c r="R1738" t="s">
        <v>39439</v>
      </c>
      <c r="S1738" t="s">
        <v>39440</v>
      </c>
      <c r="T1738" t="s">
        <v>39441</v>
      </c>
      <c r="U1738" t="s">
        <v>39442</v>
      </c>
      <c r="V1738" t="s">
        <v>39443</v>
      </c>
      <c r="W1738" t="s">
        <v>39444</v>
      </c>
      <c r="X1738" t="s">
        <v>39445</v>
      </c>
      <c r="Y1738" t="s">
        <v>39446</v>
      </c>
    </row>
    <row r="1739" spans="1:25" x14ac:dyDescent="0.3">
      <c r="A1739">
        <v>86900</v>
      </c>
      <c r="B1739" t="s">
        <v>39447</v>
      </c>
      <c r="C1739" t="s">
        <v>39448</v>
      </c>
      <c r="D1739" t="s">
        <v>39449</v>
      </c>
      <c r="E1739" t="s">
        <v>39450</v>
      </c>
      <c r="F1739" t="s">
        <v>39451</v>
      </c>
      <c r="G1739" t="s">
        <v>39452</v>
      </c>
      <c r="H1739" t="s">
        <v>39453</v>
      </c>
      <c r="I1739" t="s">
        <v>39454</v>
      </c>
      <c r="J1739" t="s">
        <v>39455</v>
      </c>
      <c r="K1739" t="s">
        <v>39456</v>
      </c>
      <c r="L1739" t="s">
        <v>39457</v>
      </c>
      <c r="M1739" t="s">
        <v>39458</v>
      </c>
      <c r="N1739" t="s">
        <v>39459</v>
      </c>
      <c r="O1739">
        <f>-628.094666756263 -9.38922799822672 -503.646224481121</f>
        <v>-1141.1301192356107</v>
      </c>
      <c r="P1739">
        <f>-649.511804674638 -27.0917975869454 -222.921193077537</f>
        <v>-899.52479533912037</v>
      </c>
      <c r="Q1739" t="s">
        <v>39460</v>
      </c>
      <c r="R1739" t="s">
        <v>39461</v>
      </c>
      <c r="S1739" t="s">
        <v>39462</v>
      </c>
      <c r="T1739" t="s">
        <v>39463</v>
      </c>
      <c r="U1739" t="s">
        <v>39464</v>
      </c>
      <c r="V1739" t="s">
        <v>39465</v>
      </c>
      <c r="W1739" t="s">
        <v>39466</v>
      </c>
      <c r="X1739" t="s">
        <v>39467</v>
      </c>
      <c r="Y1739" t="s">
        <v>39468</v>
      </c>
    </row>
    <row r="1740" spans="1:25" x14ac:dyDescent="0.3">
      <c r="A1740">
        <v>86950</v>
      </c>
      <c r="B1740" t="s">
        <v>39469</v>
      </c>
      <c r="C1740" t="s">
        <v>39470</v>
      </c>
      <c r="D1740" t="s">
        <v>39471</v>
      </c>
      <c r="E1740" t="s">
        <v>39472</v>
      </c>
      <c r="F1740" t="s">
        <v>39473</v>
      </c>
      <c r="G1740" t="s">
        <v>39474</v>
      </c>
      <c r="H1740" t="s">
        <v>39475</v>
      </c>
      <c r="I1740" t="s">
        <v>39476</v>
      </c>
      <c r="J1740" t="s">
        <v>39477</v>
      </c>
      <c r="K1740" t="s">
        <v>39478</v>
      </c>
      <c r="L1740" t="s">
        <v>39479</v>
      </c>
      <c r="M1740" t="s">
        <v>39480</v>
      </c>
      <c r="N1740" t="s">
        <v>39481</v>
      </c>
      <c r="O1740">
        <f>-628.070676182028 -9.2646479559096 -503.721457841648</f>
        <v>-1141.0567819795856</v>
      </c>
      <c r="P1740">
        <f>-649.797704994994 -27.1677530225406 -223.033118286175</f>
        <v>-899.99857630370957</v>
      </c>
      <c r="Q1740" t="s">
        <v>39482</v>
      </c>
      <c r="R1740" t="s">
        <v>39483</v>
      </c>
      <c r="S1740" t="s">
        <v>39484</v>
      </c>
      <c r="T1740" t="s">
        <v>39485</v>
      </c>
      <c r="U1740" t="s">
        <v>39486</v>
      </c>
      <c r="V1740" t="s">
        <v>39487</v>
      </c>
      <c r="W1740" t="s">
        <v>39488</v>
      </c>
      <c r="X1740" t="s">
        <v>39489</v>
      </c>
      <c r="Y1740" t="s">
        <v>39490</v>
      </c>
    </row>
    <row r="1741" spans="1:25" x14ac:dyDescent="0.3">
      <c r="A1741">
        <v>87000</v>
      </c>
      <c r="B1741" t="s">
        <v>39491</v>
      </c>
      <c r="C1741" t="s">
        <v>39492</v>
      </c>
      <c r="D1741" t="s">
        <v>39493</v>
      </c>
      <c r="E1741" t="s">
        <v>39494</v>
      </c>
      <c r="F1741" t="s">
        <v>39495</v>
      </c>
      <c r="G1741" t="s">
        <v>39496</v>
      </c>
      <c r="H1741" t="s">
        <v>39497</v>
      </c>
      <c r="I1741" t="s">
        <v>39498</v>
      </c>
      <c r="J1741" t="s">
        <v>39499</v>
      </c>
      <c r="K1741" t="s">
        <v>39500</v>
      </c>
      <c r="L1741" t="s">
        <v>39501</v>
      </c>
      <c r="M1741" t="s">
        <v>39502</v>
      </c>
      <c r="N1741" t="s">
        <v>39503</v>
      </c>
      <c r="O1741">
        <f>-628.066275419312 -9.03034042336662 -503.867106824661</f>
        <v>-1140.9637226673397</v>
      </c>
      <c r="P1741">
        <f>-649.919441671859 -27.0386072898814 -223.195251265523</f>
        <v>-900.15330022726334</v>
      </c>
      <c r="Q1741" t="s">
        <v>39504</v>
      </c>
      <c r="R1741" t="s">
        <v>39505</v>
      </c>
      <c r="S1741" t="s">
        <v>39506</v>
      </c>
      <c r="T1741" t="s">
        <v>39507</v>
      </c>
      <c r="U1741" t="s">
        <v>39508</v>
      </c>
      <c r="V1741" t="s">
        <v>39509</v>
      </c>
      <c r="W1741" t="s">
        <v>39510</v>
      </c>
      <c r="X1741" t="s">
        <v>39511</v>
      </c>
      <c r="Y1741" t="s">
        <v>39512</v>
      </c>
    </row>
    <row r="1742" spans="1:25" x14ac:dyDescent="0.3">
      <c r="A1742">
        <v>87050</v>
      </c>
      <c r="B1742" t="s">
        <v>39513</v>
      </c>
      <c r="C1742" t="s">
        <v>39514</v>
      </c>
      <c r="D1742" t="s">
        <v>39515</v>
      </c>
      <c r="E1742" t="s">
        <v>39516</v>
      </c>
      <c r="F1742" t="s">
        <v>39517</v>
      </c>
      <c r="G1742" t="s">
        <v>39518</v>
      </c>
      <c r="H1742" t="s">
        <v>39519</v>
      </c>
      <c r="I1742" t="s">
        <v>39520</v>
      </c>
      <c r="J1742" t="s">
        <v>39521</v>
      </c>
      <c r="K1742" t="s">
        <v>39522</v>
      </c>
      <c r="L1742" t="s">
        <v>39523</v>
      </c>
      <c r="M1742" t="s">
        <v>39524</v>
      </c>
      <c r="N1742" t="s">
        <v>39525</v>
      </c>
      <c r="O1742">
        <f>-627.984631486017 -8.33374477121902 -504.307757013595</f>
        <v>-1140.6261332708309</v>
      </c>
      <c r="P1742">
        <f>-649.791482292151 -26.9626269435466 -223.672707880017</f>
        <v>-900.4268171157147</v>
      </c>
      <c r="Q1742" t="s">
        <v>39526</v>
      </c>
      <c r="R1742" t="s">
        <v>39527</v>
      </c>
      <c r="S1742" t="s">
        <v>39528</v>
      </c>
      <c r="T1742" t="s">
        <v>39529</v>
      </c>
      <c r="U1742" t="s">
        <v>39530</v>
      </c>
      <c r="V1742" t="s">
        <v>39531</v>
      </c>
      <c r="W1742" t="s">
        <v>39532</v>
      </c>
      <c r="X1742" t="s">
        <v>39533</v>
      </c>
      <c r="Y1742" t="s">
        <v>39534</v>
      </c>
    </row>
    <row r="1743" spans="1:25" x14ac:dyDescent="0.3">
      <c r="A1743">
        <v>87100</v>
      </c>
      <c r="B1743" t="s">
        <v>39535</v>
      </c>
      <c r="C1743" t="s">
        <v>39536</v>
      </c>
      <c r="D1743" t="s">
        <v>39537</v>
      </c>
      <c r="E1743" t="s">
        <v>39538</v>
      </c>
      <c r="F1743" t="s">
        <v>39539</v>
      </c>
      <c r="G1743" t="s">
        <v>39540</v>
      </c>
      <c r="H1743" t="s">
        <v>39541</v>
      </c>
      <c r="I1743" t="s">
        <v>39542</v>
      </c>
      <c r="J1743" t="s">
        <v>39543</v>
      </c>
      <c r="K1743" t="s">
        <v>39544</v>
      </c>
      <c r="L1743" t="s">
        <v>39545</v>
      </c>
      <c r="M1743" t="s">
        <v>39546</v>
      </c>
      <c r="N1743" t="s">
        <v>39547</v>
      </c>
      <c r="O1743">
        <f>-627.966630422699 -7.96234328231321 -504.594315250974</f>
        <v>-1140.5232889559861</v>
      </c>
      <c r="P1743">
        <f>-649.5195844131 -26.9550870377593 -223.964020302753</f>
        <v>-900.43869175361237</v>
      </c>
      <c r="Q1743" t="s">
        <v>39548</v>
      </c>
      <c r="R1743" t="s">
        <v>39549</v>
      </c>
      <c r="S1743" t="s">
        <v>39550</v>
      </c>
      <c r="T1743" t="s">
        <v>39551</v>
      </c>
      <c r="U1743" t="s">
        <v>39552</v>
      </c>
      <c r="V1743" t="s">
        <v>39553</v>
      </c>
      <c r="W1743" t="s">
        <v>39554</v>
      </c>
      <c r="X1743" t="s">
        <v>39555</v>
      </c>
      <c r="Y1743" t="s">
        <v>39556</v>
      </c>
    </row>
    <row r="1744" spans="1:25" x14ac:dyDescent="0.3">
      <c r="A1744">
        <v>87150</v>
      </c>
      <c r="B1744" t="s">
        <v>39557</v>
      </c>
      <c r="C1744" t="s">
        <v>39558</v>
      </c>
      <c r="D1744" t="s">
        <v>39559</v>
      </c>
      <c r="E1744" t="s">
        <v>39560</v>
      </c>
      <c r="F1744" t="s">
        <v>39561</v>
      </c>
      <c r="G1744" t="s">
        <v>39562</v>
      </c>
      <c r="H1744" t="s">
        <v>39563</v>
      </c>
      <c r="I1744" t="s">
        <v>39564</v>
      </c>
      <c r="J1744" t="s">
        <v>39565</v>
      </c>
      <c r="K1744" t="s">
        <v>39566</v>
      </c>
      <c r="L1744" t="s">
        <v>39567</v>
      </c>
      <c r="M1744" t="s">
        <v>39568</v>
      </c>
      <c r="N1744" t="s">
        <v>39569</v>
      </c>
      <c r="O1744">
        <f>-628.137766099804 -7.12555979310059 -505.190345393375</f>
        <v>-1140.4536712862796</v>
      </c>
      <c r="P1744">
        <f>-649.09761827632 -27.0024983374221 -224.576539471919</f>
        <v>-900.67665608566108</v>
      </c>
      <c r="Q1744" t="s">
        <v>39570</v>
      </c>
      <c r="R1744" t="s">
        <v>39571</v>
      </c>
      <c r="S1744" t="s">
        <v>39572</v>
      </c>
      <c r="T1744" t="s">
        <v>39573</v>
      </c>
      <c r="U1744" t="s">
        <v>39574</v>
      </c>
      <c r="V1744" t="s">
        <v>39575</v>
      </c>
      <c r="W1744" t="s">
        <v>39576</v>
      </c>
      <c r="X1744" t="s">
        <v>39577</v>
      </c>
      <c r="Y1744" t="s">
        <v>39578</v>
      </c>
    </row>
    <row r="1745" spans="1:25" x14ac:dyDescent="0.3">
      <c r="A1745">
        <v>87200</v>
      </c>
      <c r="B1745" t="s">
        <v>39579</v>
      </c>
      <c r="C1745" t="s">
        <v>39580</v>
      </c>
      <c r="D1745" t="s">
        <v>39581</v>
      </c>
      <c r="E1745" t="s">
        <v>39582</v>
      </c>
      <c r="F1745" t="s">
        <v>39583</v>
      </c>
      <c r="G1745" t="s">
        <v>39584</v>
      </c>
      <c r="H1745" t="s">
        <v>39585</v>
      </c>
      <c r="I1745" t="s">
        <v>39586</v>
      </c>
      <c r="J1745" t="s">
        <v>39587</v>
      </c>
      <c r="K1745" t="s">
        <v>39588</v>
      </c>
      <c r="L1745" t="s">
        <v>39589</v>
      </c>
      <c r="M1745" t="s">
        <v>39590</v>
      </c>
      <c r="N1745" t="s">
        <v>39591</v>
      </c>
      <c r="O1745">
        <f>-628.285922650974 -6.33545299463026 -505.771010719862</f>
        <v>-1140.3923863654663</v>
      </c>
      <c r="P1745">
        <f>-648.820577467264 -27.0392656902791 -225.185354063654</f>
        <v>-901.0451972211971</v>
      </c>
      <c r="Q1745" t="s">
        <v>39592</v>
      </c>
      <c r="R1745" t="s">
        <v>39593</v>
      </c>
      <c r="S1745" t="s">
        <v>39594</v>
      </c>
      <c r="T1745" t="s">
        <v>39595</v>
      </c>
      <c r="U1745" t="s">
        <v>39596</v>
      </c>
      <c r="V1745" t="s">
        <v>39597</v>
      </c>
      <c r="W1745" t="s">
        <v>39598</v>
      </c>
      <c r="X1745" t="s">
        <v>39599</v>
      </c>
      <c r="Y1745" t="s">
        <v>39600</v>
      </c>
    </row>
    <row r="1746" spans="1:25" x14ac:dyDescent="0.3">
      <c r="A1746">
        <v>87250</v>
      </c>
      <c r="B1746" t="s">
        <v>39601</v>
      </c>
      <c r="C1746" t="s">
        <v>39602</v>
      </c>
      <c r="D1746" t="s">
        <v>39603</v>
      </c>
      <c r="E1746" t="s">
        <v>39604</v>
      </c>
      <c r="F1746" t="s">
        <v>39605</v>
      </c>
      <c r="G1746" t="s">
        <v>39606</v>
      </c>
      <c r="H1746" t="s">
        <v>39607</v>
      </c>
      <c r="I1746" t="s">
        <v>39608</v>
      </c>
      <c r="J1746" t="s">
        <v>39609</v>
      </c>
      <c r="K1746" t="s">
        <v>39610</v>
      </c>
      <c r="L1746" t="s">
        <v>39611</v>
      </c>
      <c r="M1746" t="s">
        <v>39612</v>
      </c>
      <c r="N1746" t="s">
        <v>39613</v>
      </c>
      <c r="O1746">
        <f>-628.346744950786 -6.04481131492071 -506.051254793483</f>
        <v>-1140.4428110591898</v>
      </c>
      <c r="P1746">
        <f>-648.775206222009 -27.1736770936095 -225.489599790565</f>
        <v>-901.43848310618353</v>
      </c>
      <c r="Q1746" t="s">
        <v>39614</v>
      </c>
      <c r="R1746" t="s">
        <v>39615</v>
      </c>
      <c r="S1746" t="s">
        <v>39616</v>
      </c>
      <c r="T1746" t="s">
        <v>39617</v>
      </c>
      <c r="U1746" t="s">
        <v>39618</v>
      </c>
      <c r="V1746" t="s">
        <v>39619</v>
      </c>
      <c r="W1746" t="s">
        <v>39620</v>
      </c>
      <c r="X1746" t="s">
        <v>39621</v>
      </c>
      <c r="Y1746" t="s">
        <v>39622</v>
      </c>
    </row>
    <row r="1747" spans="1:25" x14ac:dyDescent="0.3">
      <c r="A1747">
        <v>87300</v>
      </c>
      <c r="B1747" t="s">
        <v>39623</v>
      </c>
      <c r="C1747" t="s">
        <v>39624</v>
      </c>
      <c r="D1747" t="s">
        <v>39625</v>
      </c>
      <c r="E1747" t="s">
        <v>39626</v>
      </c>
      <c r="F1747" t="s">
        <v>39627</v>
      </c>
      <c r="G1747" t="s">
        <v>39628</v>
      </c>
      <c r="H1747" t="s">
        <v>39629</v>
      </c>
      <c r="I1747" t="s">
        <v>39630</v>
      </c>
      <c r="J1747" t="s">
        <v>39631</v>
      </c>
      <c r="K1747" t="s">
        <v>39632</v>
      </c>
      <c r="L1747" t="s">
        <v>39633</v>
      </c>
      <c r="M1747" t="s">
        <v>39634</v>
      </c>
      <c r="N1747" t="s">
        <v>39635</v>
      </c>
      <c r="O1747">
        <f>-628.474368812626 -5.77647441472845 -506.316890754872</f>
        <v>-1140.5677339822264</v>
      </c>
      <c r="P1747">
        <f>-648.859857360648 -27.1953890486932 -225.774215006073</f>
        <v>-901.82946141541424</v>
      </c>
      <c r="Q1747" t="s">
        <v>39636</v>
      </c>
      <c r="R1747" t="s">
        <v>39637</v>
      </c>
      <c r="S1747" t="s">
        <v>39638</v>
      </c>
      <c r="T1747" t="s">
        <v>39639</v>
      </c>
      <c r="U1747" t="s">
        <v>39640</v>
      </c>
      <c r="V1747" t="s">
        <v>39641</v>
      </c>
      <c r="W1747" t="s">
        <v>39642</v>
      </c>
      <c r="X1747" t="s">
        <v>39643</v>
      </c>
      <c r="Y1747" t="s">
        <v>39644</v>
      </c>
    </row>
    <row r="1748" spans="1:25" x14ac:dyDescent="0.3">
      <c r="A1748">
        <v>87350</v>
      </c>
      <c r="B1748" t="s">
        <v>39645</v>
      </c>
      <c r="C1748" t="s">
        <v>39646</v>
      </c>
      <c r="D1748" t="s">
        <v>39647</v>
      </c>
      <c r="E1748" t="s">
        <v>39648</v>
      </c>
      <c r="F1748" t="s">
        <v>39649</v>
      </c>
      <c r="G1748" t="s">
        <v>39650</v>
      </c>
      <c r="H1748" t="s">
        <v>39651</v>
      </c>
      <c r="I1748" t="s">
        <v>39652</v>
      </c>
      <c r="J1748" t="s">
        <v>39653</v>
      </c>
      <c r="K1748" t="s">
        <v>39654</v>
      </c>
      <c r="L1748" t="s">
        <v>39655</v>
      </c>
      <c r="M1748" t="s">
        <v>39656</v>
      </c>
      <c r="N1748" t="s">
        <v>39657</v>
      </c>
      <c r="O1748">
        <f>-628.831683656765 -5.43209338691804 -506.77380190187</f>
        <v>-1141.0375789455529</v>
      </c>
      <c r="P1748">
        <f>-648.818800471216 -27.1429381808873 -226.224724024389</f>
        <v>-902.18646267649228</v>
      </c>
      <c r="Q1748" t="s">
        <v>39658</v>
      </c>
      <c r="R1748" t="s">
        <v>39659</v>
      </c>
      <c r="S1748" t="s">
        <v>39660</v>
      </c>
      <c r="T1748" t="s">
        <v>39661</v>
      </c>
      <c r="U1748" t="s">
        <v>39662</v>
      </c>
      <c r="V1748" t="s">
        <v>39663</v>
      </c>
      <c r="W1748" t="s">
        <v>39664</v>
      </c>
      <c r="X1748" t="s">
        <v>39665</v>
      </c>
      <c r="Y1748" t="s">
        <v>39666</v>
      </c>
    </row>
    <row r="1749" spans="1:25" x14ac:dyDescent="0.3">
      <c r="A1749">
        <v>87400</v>
      </c>
      <c r="B1749" t="s">
        <v>39667</v>
      </c>
      <c r="C1749" t="s">
        <v>39668</v>
      </c>
      <c r="D1749" t="s">
        <v>39669</v>
      </c>
      <c r="E1749" t="s">
        <v>39670</v>
      </c>
      <c r="F1749" t="s">
        <v>39671</v>
      </c>
      <c r="G1749" t="s">
        <v>39672</v>
      </c>
      <c r="H1749" t="s">
        <v>39673</v>
      </c>
      <c r="I1749" t="s">
        <v>39674</v>
      </c>
      <c r="J1749" t="s">
        <v>39675</v>
      </c>
      <c r="K1749" t="s">
        <v>39676</v>
      </c>
      <c r="L1749" t="s">
        <v>39677</v>
      </c>
      <c r="M1749" t="s">
        <v>39678</v>
      </c>
      <c r="N1749" t="s">
        <v>39679</v>
      </c>
      <c r="O1749">
        <f>-629.196231558197 -5.30150561247706 -507.091574955211</f>
        <v>-1141.589312125885</v>
      </c>
      <c r="P1749">
        <f>-648.673259006819 -27.503575042856 -226.545030096115</f>
        <v>-902.72186414579005</v>
      </c>
      <c r="Q1749" t="s">
        <v>39680</v>
      </c>
      <c r="R1749" t="s">
        <v>39681</v>
      </c>
      <c r="S1749" t="s">
        <v>39682</v>
      </c>
      <c r="T1749" t="s">
        <v>39683</v>
      </c>
      <c r="U1749" t="s">
        <v>39684</v>
      </c>
      <c r="V1749" t="s">
        <v>39685</v>
      </c>
      <c r="W1749" t="s">
        <v>39686</v>
      </c>
      <c r="X1749" t="s">
        <v>39687</v>
      </c>
      <c r="Y1749" t="s">
        <v>39688</v>
      </c>
    </row>
    <row r="1750" spans="1:25" x14ac:dyDescent="0.3">
      <c r="A1750">
        <v>87450</v>
      </c>
      <c r="B1750" t="s">
        <v>39689</v>
      </c>
      <c r="C1750" t="s">
        <v>39690</v>
      </c>
      <c r="D1750" t="s">
        <v>39691</v>
      </c>
      <c r="E1750" t="s">
        <v>39692</v>
      </c>
      <c r="F1750" t="s">
        <v>39693</v>
      </c>
      <c r="G1750" t="s">
        <v>39694</v>
      </c>
      <c r="H1750" t="s">
        <v>39695</v>
      </c>
      <c r="I1750" t="s">
        <v>39696</v>
      </c>
      <c r="J1750" t="s">
        <v>39697</v>
      </c>
      <c r="K1750" t="s">
        <v>39698</v>
      </c>
      <c r="L1750" t="s">
        <v>39699</v>
      </c>
      <c r="M1750" t="s">
        <v>39700</v>
      </c>
      <c r="N1750" t="s">
        <v>39701</v>
      </c>
      <c r="O1750">
        <f>-629.328885467154 -5.3113753258931 -507.222564206176</f>
        <v>-1141.862824999223</v>
      </c>
      <c r="P1750">
        <f>-648.550849987499 -27.7034777751894 -226.67369497015</f>
        <v>-902.92802273283837</v>
      </c>
      <c r="Q1750" t="s">
        <v>39702</v>
      </c>
      <c r="R1750" t="s">
        <v>39703</v>
      </c>
      <c r="S1750" t="s">
        <v>39704</v>
      </c>
      <c r="T1750" t="s">
        <v>39705</v>
      </c>
      <c r="U1750" t="s">
        <v>39706</v>
      </c>
      <c r="V1750" t="s">
        <v>39707</v>
      </c>
      <c r="W1750" t="s">
        <v>39708</v>
      </c>
      <c r="X1750" t="s">
        <v>39709</v>
      </c>
      <c r="Y1750" t="s">
        <v>39710</v>
      </c>
    </row>
    <row r="1751" spans="1:25" x14ac:dyDescent="0.3">
      <c r="A1751">
        <v>87500</v>
      </c>
      <c r="B1751" t="s">
        <v>39711</v>
      </c>
      <c r="C1751" t="s">
        <v>39712</v>
      </c>
      <c r="D1751" t="s">
        <v>39713</v>
      </c>
      <c r="E1751" t="s">
        <v>39714</v>
      </c>
      <c r="F1751" t="s">
        <v>39715</v>
      </c>
      <c r="G1751" t="s">
        <v>39716</v>
      </c>
      <c r="H1751" t="s">
        <v>39717</v>
      </c>
      <c r="I1751" t="s">
        <v>39718</v>
      </c>
      <c r="J1751" t="s">
        <v>39719</v>
      </c>
      <c r="K1751" t="s">
        <v>39720</v>
      </c>
      <c r="L1751" t="s">
        <v>39721</v>
      </c>
      <c r="M1751" t="s">
        <v>39722</v>
      </c>
      <c r="N1751" t="s">
        <v>39723</v>
      </c>
      <c r="O1751">
        <f>-629.410303263141 -5.34868429399899 -507.356995363188</f>
        <v>-1142.115982920328</v>
      </c>
      <c r="P1751">
        <f>-648.392873581577 -27.9414380354024 -226.807805197294</f>
        <v>-903.14211681427332</v>
      </c>
      <c r="Q1751" t="s">
        <v>39724</v>
      </c>
      <c r="R1751" t="s">
        <v>39725</v>
      </c>
      <c r="S1751" t="s">
        <v>39726</v>
      </c>
      <c r="T1751" t="s">
        <v>39727</v>
      </c>
      <c r="U1751" t="s">
        <v>39728</v>
      </c>
      <c r="V1751" t="s">
        <v>39729</v>
      </c>
      <c r="W1751" t="s">
        <v>39730</v>
      </c>
      <c r="X1751" t="s">
        <v>39731</v>
      </c>
      <c r="Y1751" t="s">
        <v>39732</v>
      </c>
    </row>
    <row r="1752" spans="1:25" x14ac:dyDescent="0.3">
      <c r="A1752">
        <v>87550</v>
      </c>
      <c r="B1752" t="s">
        <v>39733</v>
      </c>
      <c r="C1752" t="s">
        <v>39734</v>
      </c>
      <c r="D1752" t="s">
        <v>39735</v>
      </c>
      <c r="E1752" t="s">
        <v>39736</v>
      </c>
      <c r="F1752" t="s">
        <v>39737</v>
      </c>
      <c r="G1752" t="s">
        <v>39738</v>
      </c>
      <c r="H1752" t="s">
        <v>39739</v>
      </c>
      <c r="I1752" t="s">
        <v>39740</v>
      </c>
      <c r="J1752" t="s">
        <v>39741</v>
      </c>
      <c r="K1752" t="s">
        <v>39742</v>
      </c>
      <c r="L1752" t="s">
        <v>39743</v>
      </c>
      <c r="M1752" t="s">
        <v>39744</v>
      </c>
      <c r="N1752" t="s">
        <v>39745</v>
      </c>
      <c r="O1752">
        <f>-629.434716800173 -5.48816462289415 -507.529166864755</f>
        <v>-1142.452048287822</v>
      </c>
      <c r="P1752">
        <f>-647.964387285295 -28.4316192659874 -226.978077171926</f>
        <v>-903.37408372320829</v>
      </c>
      <c r="Q1752" t="s">
        <v>39746</v>
      </c>
      <c r="R1752" t="s">
        <v>39747</v>
      </c>
      <c r="S1752" t="s">
        <v>39748</v>
      </c>
      <c r="T1752" t="s">
        <v>39749</v>
      </c>
      <c r="U1752" t="s">
        <v>39750</v>
      </c>
      <c r="V1752" t="s">
        <v>39751</v>
      </c>
      <c r="W1752" t="s">
        <v>39752</v>
      </c>
      <c r="X1752" t="s">
        <v>39753</v>
      </c>
      <c r="Y1752" t="s">
        <v>39754</v>
      </c>
    </row>
    <row r="1753" spans="1:25" x14ac:dyDescent="0.3">
      <c r="A1753">
        <v>87600</v>
      </c>
      <c r="B1753" t="s">
        <v>39755</v>
      </c>
      <c r="C1753" t="s">
        <v>39756</v>
      </c>
      <c r="D1753" t="s">
        <v>39757</v>
      </c>
      <c r="E1753" t="s">
        <v>39758</v>
      </c>
      <c r="F1753" t="s">
        <v>39759</v>
      </c>
      <c r="G1753" t="s">
        <v>39760</v>
      </c>
      <c r="H1753" t="s">
        <v>39761</v>
      </c>
      <c r="I1753" t="s">
        <v>39762</v>
      </c>
      <c r="J1753" t="s">
        <v>39763</v>
      </c>
      <c r="K1753" t="s">
        <v>39764</v>
      </c>
      <c r="L1753" t="s">
        <v>39765</v>
      </c>
      <c r="M1753" t="s">
        <v>39766</v>
      </c>
      <c r="N1753" t="s">
        <v>39767</v>
      </c>
      <c r="O1753">
        <f>-629.412289376289 -5.66582997201522 -507.515350114155</f>
        <v>-1142.5934694624593</v>
      </c>
      <c r="P1753">
        <f>-647.818710355189 -28.7781252635675 -226.970065625191</f>
        <v>-903.56690124394754</v>
      </c>
      <c r="Q1753" t="s">
        <v>39768</v>
      </c>
      <c r="R1753" t="s">
        <v>39769</v>
      </c>
      <c r="S1753" t="s">
        <v>39770</v>
      </c>
      <c r="T1753" t="s">
        <v>39771</v>
      </c>
      <c r="U1753" t="s">
        <v>39772</v>
      </c>
      <c r="V1753" t="s">
        <v>39773</v>
      </c>
      <c r="W1753" t="s">
        <v>39774</v>
      </c>
      <c r="X1753" t="s">
        <v>39775</v>
      </c>
      <c r="Y1753" t="s">
        <v>39776</v>
      </c>
    </row>
    <row r="1754" spans="1:25" x14ac:dyDescent="0.3">
      <c r="A1754">
        <v>87650</v>
      </c>
      <c r="B1754" t="s">
        <v>39777</v>
      </c>
      <c r="C1754" t="s">
        <v>39778</v>
      </c>
      <c r="D1754" t="s">
        <v>39779</v>
      </c>
      <c r="E1754" t="s">
        <v>39780</v>
      </c>
      <c r="F1754" t="s">
        <v>39781</v>
      </c>
      <c r="G1754" t="s">
        <v>39782</v>
      </c>
      <c r="H1754" t="s">
        <v>39783</v>
      </c>
      <c r="I1754" t="s">
        <v>39784</v>
      </c>
      <c r="J1754" t="s">
        <v>39785</v>
      </c>
      <c r="K1754" t="s">
        <v>39786</v>
      </c>
      <c r="L1754" t="s">
        <v>39787</v>
      </c>
      <c r="M1754" t="s">
        <v>39788</v>
      </c>
      <c r="N1754" t="s">
        <v>39789</v>
      </c>
      <c r="O1754">
        <f>-629.642948907 -6.08407169456746 -507.553039066482</f>
        <v>-1143.2800596680495</v>
      </c>
      <c r="P1754">
        <f>-647.560665445481 -29.2595922187743 -226.981501697955</f>
        <v>-903.8017593622103</v>
      </c>
      <c r="Q1754" t="s">
        <v>39790</v>
      </c>
      <c r="R1754" t="s">
        <v>39791</v>
      </c>
      <c r="S1754" t="s">
        <v>39792</v>
      </c>
      <c r="T1754" t="s">
        <v>39793</v>
      </c>
      <c r="U1754" t="s">
        <v>39794</v>
      </c>
      <c r="V1754" t="s">
        <v>39795</v>
      </c>
      <c r="W1754" t="s">
        <v>39796</v>
      </c>
      <c r="X1754" t="s">
        <v>39797</v>
      </c>
      <c r="Y1754" t="s">
        <v>39798</v>
      </c>
    </row>
    <row r="1755" spans="1:25" x14ac:dyDescent="0.3">
      <c r="A1755">
        <v>87700</v>
      </c>
      <c r="B1755" t="s">
        <v>39799</v>
      </c>
      <c r="C1755" t="s">
        <v>39800</v>
      </c>
      <c r="D1755" t="s">
        <v>39801</v>
      </c>
      <c r="E1755" t="s">
        <v>39802</v>
      </c>
      <c r="F1755" t="s">
        <v>39803</v>
      </c>
      <c r="G1755" t="s">
        <v>39804</v>
      </c>
      <c r="H1755" t="s">
        <v>39805</v>
      </c>
      <c r="I1755" t="s">
        <v>39806</v>
      </c>
      <c r="J1755" t="s">
        <v>39807</v>
      </c>
      <c r="K1755" t="s">
        <v>39808</v>
      </c>
      <c r="L1755" t="s">
        <v>39809</v>
      </c>
      <c r="M1755" t="s">
        <v>39810</v>
      </c>
      <c r="N1755" t="s">
        <v>39811</v>
      </c>
      <c r="O1755">
        <f>-629.73751696053 -6.35514210494057 -507.542139748512</f>
        <v>-1143.6347988139826</v>
      </c>
      <c r="P1755">
        <f>-647.415300906771 -29.4618174381289 -226.949755049058</f>
        <v>-903.82687339395795</v>
      </c>
      <c r="Q1755" t="s">
        <v>39812</v>
      </c>
      <c r="R1755" t="s">
        <v>39813</v>
      </c>
      <c r="S1755" t="s">
        <v>39814</v>
      </c>
      <c r="T1755" t="s">
        <v>39815</v>
      </c>
      <c r="U1755" t="s">
        <v>39816</v>
      </c>
      <c r="V1755" t="s">
        <v>39817</v>
      </c>
      <c r="W1755" t="s">
        <v>39818</v>
      </c>
      <c r="X1755" t="s">
        <v>39819</v>
      </c>
      <c r="Y1755" t="s">
        <v>39820</v>
      </c>
    </row>
    <row r="1756" spans="1:25" x14ac:dyDescent="0.3">
      <c r="A1756">
        <v>87750</v>
      </c>
      <c r="B1756" t="s">
        <v>39821</v>
      </c>
      <c r="C1756" t="s">
        <v>39822</v>
      </c>
      <c r="D1756" t="s">
        <v>39823</v>
      </c>
      <c r="E1756" t="s">
        <v>39824</v>
      </c>
      <c r="F1756" t="s">
        <v>39825</v>
      </c>
      <c r="G1756" t="s">
        <v>39826</v>
      </c>
      <c r="H1756" t="s">
        <v>39827</v>
      </c>
      <c r="I1756" t="s">
        <v>39828</v>
      </c>
      <c r="J1756" t="s">
        <v>39829</v>
      </c>
      <c r="K1756" t="s">
        <v>39830</v>
      </c>
      <c r="L1756" t="s">
        <v>39831</v>
      </c>
      <c r="M1756" t="s">
        <v>39832</v>
      </c>
      <c r="N1756" t="s">
        <v>39833</v>
      </c>
      <c r="O1756">
        <f>-629.823636650767 -7.04241733246545 -507.503414529398</f>
        <v>-1144.3694685126304</v>
      </c>
      <c r="P1756">
        <f>-647.043005273573 -30.6123733997679 -226.920992082649</f>
        <v>-904.57637075598996</v>
      </c>
      <c r="Q1756" t="s">
        <v>39834</v>
      </c>
      <c r="R1756" t="s">
        <v>39835</v>
      </c>
      <c r="S1756" t="s">
        <v>39836</v>
      </c>
      <c r="T1756" t="s">
        <v>39837</v>
      </c>
      <c r="U1756" t="s">
        <v>39838</v>
      </c>
      <c r="V1756" t="s">
        <v>39839</v>
      </c>
      <c r="W1756" t="s">
        <v>39840</v>
      </c>
      <c r="X1756" t="s">
        <v>39841</v>
      </c>
      <c r="Y1756" t="s">
        <v>39842</v>
      </c>
    </row>
    <row r="1757" spans="1:25" x14ac:dyDescent="0.3">
      <c r="A1757">
        <v>87800</v>
      </c>
      <c r="B1757" t="s">
        <v>39843</v>
      </c>
      <c r="C1757" t="s">
        <v>39844</v>
      </c>
      <c r="D1757" t="s">
        <v>39845</v>
      </c>
      <c r="E1757" t="s">
        <v>39846</v>
      </c>
      <c r="F1757" t="s">
        <v>39847</v>
      </c>
      <c r="G1757" t="s">
        <v>39848</v>
      </c>
      <c r="H1757" t="s">
        <v>39849</v>
      </c>
      <c r="I1757" t="s">
        <v>39850</v>
      </c>
      <c r="J1757" t="s">
        <v>39851</v>
      </c>
      <c r="K1757" t="s">
        <v>39852</v>
      </c>
      <c r="L1757" t="s">
        <v>39853</v>
      </c>
      <c r="M1757" t="s">
        <v>39854</v>
      </c>
      <c r="N1757" t="s">
        <v>39855</v>
      </c>
      <c r="O1757">
        <f>-630.072072649753 -7.33559938667827 -507.572125701387</f>
        <v>-1144.9797977378182</v>
      </c>
      <c r="P1757">
        <f>-646.884150375115 -31.7805472466512 -227.039877491947</f>
        <v>-905.70457511371319</v>
      </c>
      <c r="Q1757" t="s">
        <v>39856</v>
      </c>
      <c r="R1757" t="s">
        <v>39857</v>
      </c>
      <c r="S1757" t="s">
        <v>39858</v>
      </c>
      <c r="T1757" t="s">
        <v>39859</v>
      </c>
      <c r="U1757" t="s">
        <v>39860</v>
      </c>
      <c r="V1757" t="s">
        <v>39861</v>
      </c>
      <c r="W1757" t="s">
        <v>39862</v>
      </c>
      <c r="X1757" t="s">
        <v>39863</v>
      </c>
      <c r="Y1757" t="s">
        <v>39864</v>
      </c>
    </row>
    <row r="1758" spans="1:25" x14ac:dyDescent="0.3">
      <c r="A1758">
        <v>87850</v>
      </c>
      <c r="B1758" t="s">
        <v>39865</v>
      </c>
      <c r="C1758" t="s">
        <v>39866</v>
      </c>
      <c r="D1758" t="s">
        <v>39867</v>
      </c>
      <c r="E1758" t="s">
        <v>39868</v>
      </c>
      <c r="F1758" t="s">
        <v>39869</v>
      </c>
      <c r="G1758" t="s">
        <v>39870</v>
      </c>
      <c r="H1758" t="s">
        <v>39871</v>
      </c>
      <c r="I1758" t="s">
        <v>39872</v>
      </c>
      <c r="J1758" t="s">
        <v>39873</v>
      </c>
      <c r="K1758" t="s">
        <v>39874</v>
      </c>
      <c r="L1758" t="s">
        <v>39875</v>
      </c>
      <c r="M1758" t="s">
        <v>39876</v>
      </c>
      <c r="N1758" t="s">
        <v>39877</v>
      </c>
      <c r="O1758">
        <f>-630.20812792071 -7.43279491517296 -507.582837285061</f>
        <v>-1145.223760120944</v>
      </c>
      <c r="P1758">
        <f>-646.948619645322 -32.1596474805535 -227.070889146379</f>
        <v>-906.17915627225443</v>
      </c>
      <c r="Q1758" t="s">
        <v>39878</v>
      </c>
      <c r="R1758" t="s">
        <v>39879</v>
      </c>
      <c r="S1758" t="s">
        <v>39880</v>
      </c>
      <c r="T1758" t="s">
        <v>39881</v>
      </c>
      <c r="U1758" t="s">
        <v>39882</v>
      </c>
      <c r="V1758" t="s">
        <v>39883</v>
      </c>
      <c r="W1758" t="s">
        <v>39884</v>
      </c>
      <c r="X1758" t="s">
        <v>39885</v>
      </c>
      <c r="Y1758" t="s">
        <v>39886</v>
      </c>
    </row>
    <row r="1759" spans="1:25" x14ac:dyDescent="0.3">
      <c r="A1759">
        <v>87900</v>
      </c>
      <c r="B1759" t="s">
        <v>39887</v>
      </c>
      <c r="C1759" t="s">
        <v>39888</v>
      </c>
      <c r="D1759" t="s">
        <v>39889</v>
      </c>
      <c r="E1759" t="s">
        <v>39890</v>
      </c>
      <c r="F1759" t="s">
        <v>39891</v>
      </c>
      <c r="G1759" t="s">
        <v>39892</v>
      </c>
      <c r="H1759" t="s">
        <v>39893</v>
      </c>
      <c r="I1759" t="s">
        <v>39894</v>
      </c>
      <c r="J1759" t="s">
        <v>39895</v>
      </c>
      <c r="K1759" t="s">
        <v>39896</v>
      </c>
      <c r="L1759" t="s">
        <v>39897</v>
      </c>
      <c r="M1759" t="s">
        <v>39898</v>
      </c>
      <c r="N1759" t="s">
        <v>39899</v>
      </c>
      <c r="O1759">
        <f>-630.921548191873 -7.67828976521173 -507.579772846424</f>
        <v>-1146.1796108035087</v>
      </c>
      <c r="P1759">
        <f>-647.171394451904 -32.5251538967971 -227.049661321968</f>
        <v>-906.74620967066903</v>
      </c>
      <c r="Q1759" t="s">
        <v>39900</v>
      </c>
      <c r="R1759" t="s">
        <v>39901</v>
      </c>
      <c r="S1759" t="s">
        <v>39902</v>
      </c>
      <c r="T1759" t="s">
        <v>39903</v>
      </c>
      <c r="U1759" t="s">
        <v>39904</v>
      </c>
      <c r="V1759" t="s">
        <v>39905</v>
      </c>
      <c r="W1759" t="s">
        <v>39906</v>
      </c>
      <c r="X1759" t="s">
        <v>39907</v>
      </c>
      <c r="Y1759" t="s">
        <v>39908</v>
      </c>
    </row>
    <row r="1760" spans="1:25" x14ac:dyDescent="0.3">
      <c r="A1760">
        <v>87950</v>
      </c>
      <c r="B1760" t="s">
        <v>39909</v>
      </c>
      <c r="C1760" t="s">
        <v>39910</v>
      </c>
      <c r="D1760" t="s">
        <v>39911</v>
      </c>
      <c r="E1760" t="s">
        <v>39912</v>
      </c>
      <c r="F1760" t="s">
        <v>39913</v>
      </c>
      <c r="G1760" t="s">
        <v>39914</v>
      </c>
      <c r="H1760" t="s">
        <v>39915</v>
      </c>
      <c r="I1760" t="s">
        <v>39916</v>
      </c>
      <c r="J1760" t="s">
        <v>39917</v>
      </c>
      <c r="K1760" t="s">
        <v>39918</v>
      </c>
      <c r="L1760" t="s">
        <v>39919</v>
      </c>
      <c r="M1760" t="s">
        <v>39920</v>
      </c>
      <c r="N1760" t="s">
        <v>39921</v>
      </c>
      <c r="O1760">
        <f>-631.249886974739 -7.86412070425376 -507.517578854569</f>
        <v>-1146.6315865335619</v>
      </c>
      <c r="P1760">
        <f>-647.49971416793 -32.8025470529685 -226.995618159204</f>
        <v>-907.29787938010259</v>
      </c>
      <c r="Q1760" t="s">
        <v>39922</v>
      </c>
      <c r="R1760" t="s">
        <v>39923</v>
      </c>
      <c r="S1760" t="s">
        <v>39924</v>
      </c>
      <c r="T1760" t="s">
        <v>39925</v>
      </c>
      <c r="U1760" t="s">
        <v>39926</v>
      </c>
      <c r="V1760" t="s">
        <v>39927</v>
      </c>
      <c r="W1760" t="s">
        <v>39928</v>
      </c>
      <c r="X1760" t="s">
        <v>39929</v>
      </c>
      <c r="Y1760" t="s">
        <v>39930</v>
      </c>
    </row>
    <row r="1761" spans="1:25" x14ac:dyDescent="0.3">
      <c r="A1761">
        <v>88000</v>
      </c>
      <c r="B1761" t="s">
        <v>39931</v>
      </c>
      <c r="C1761" t="s">
        <v>39932</v>
      </c>
      <c r="D1761" t="s">
        <v>39933</v>
      </c>
      <c r="E1761" t="s">
        <v>39934</v>
      </c>
      <c r="F1761" t="s">
        <v>39935</v>
      </c>
      <c r="G1761" t="s">
        <v>39936</v>
      </c>
      <c r="H1761" t="s">
        <v>39937</v>
      </c>
      <c r="I1761" t="s">
        <v>39938</v>
      </c>
      <c r="J1761" t="s">
        <v>39939</v>
      </c>
      <c r="K1761" t="s">
        <v>39940</v>
      </c>
      <c r="L1761" t="s">
        <v>39941</v>
      </c>
      <c r="M1761" t="s">
        <v>39942</v>
      </c>
      <c r="N1761" t="s">
        <v>39943</v>
      </c>
      <c r="O1761">
        <f>-631.458074403237 -8.0442437239044 -507.453246990251</f>
        <v>-1146.9555651173923</v>
      </c>
      <c r="P1761">
        <f>-647.948458377834 -33.1148558999139 -226.957041131892</f>
        <v>-908.02035540963982</v>
      </c>
      <c r="Q1761" t="s">
        <v>39944</v>
      </c>
      <c r="R1761" t="s">
        <v>39945</v>
      </c>
      <c r="S1761" t="s">
        <v>39946</v>
      </c>
      <c r="T1761" t="s">
        <v>39947</v>
      </c>
      <c r="U1761" t="s">
        <v>39948</v>
      </c>
      <c r="V1761" t="s">
        <v>39949</v>
      </c>
      <c r="W1761" t="s">
        <v>39950</v>
      </c>
      <c r="X1761" t="s">
        <v>39951</v>
      </c>
      <c r="Y1761" t="s">
        <v>39952</v>
      </c>
    </row>
    <row r="1762" spans="1:25" x14ac:dyDescent="0.3">
      <c r="A1762">
        <v>88050</v>
      </c>
      <c r="B1762" t="s">
        <v>39953</v>
      </c>
      <c r="C1762" t="s">
        <v>39954</v>
      </c>
      <c r="D1762" t="s">
        <v>39955</v>
      </c>
      <c r="E1762" t="s">
        <v>39956</v>
      </c>
      <c r="F1762" t="s">
        <v>39957</v>
      </c>
      <c r="G1762" t="s">
        <v>39958</v>
      </c>
      <c r="H1762" t="s">
        <v>39959</v>
      </c>
      <c r="I1762" t="s">
        <v>39960</v>
      </c>
      <c r="J1762" t="s">
        <v>39961</v>
      </c>
      <c r="K1762" t="s">
        <v>39962</v>
      </c>
      <c r="L1762" t="s">
        <v>39963</v>
      </c>
      <c r="M1762" t="s">
        <v>39964</v>
      </c>
      <c r="N1762" t="s">
        <v>39965</v>
      </c>
      <c r="O1762">
        <f>-631.933274663023 -8.24734582538008 -507.537493029016</f>
        <v>-1147.7181135174192</v>
      </c>
      <c r="P1762">
        <f>-648.903515391412 -33.5859575341221 -227.093974007773</f>
        <v>-909.58344693330719</v>
      </c>
      <c r="Q1762" t="s">
        <v>39966</v>
      </c>
      <c r="R1762" t="s">
        <v>39967</v>
      </c>
      <c r="S1762" t="s">
        <v>39968</v>
      </c>
      <c r="T1762" t="s">
        <v>39969</v>
      </c>
      <c r="U1762" t="s">
        <v>39970</v>
      </c>
      <c r="V1762" t="s">
        <v>39971</v>
      </c>
      <c r="W1762" t="s">
        <v>39972</v>
      </c>
      <c r="X1762" t="s">
        <v>39973</v>
      </c>
      <c r="Y1762" t="s">
        <v>39974</v>
      </c>
    </row>
    <row r="1763" spans="1:25" x14ac:dyDescent="0.3">
      <c r="A1763">
        <v>88100</v>
      </c>
      <c r="B1763" t="s">
        <v>39975</v>
      </c>
      <c r="C1763" t="s">
        <v>39976</v>
      </c>
      <c r="D1763" t="s">
        <v>39977</v>
      </c>
      <c r="E1763" t="s">
        <v>39978</v>
      </c>
      <c r="F1763" t="s">
        <v>39979</v>
      </c>
      <c r="G1763" t="s">
        <v>39980</v>
      </c>
      <c r="H1763" t="s">
        <v>39981</v>
      </c>
      <c r="I1763" t="s">
        <v>39982</v>
      </c>
      <c r="J1763" t="s">
        <v>39983</v>
      </c>
      <c r="K1763" t="s">
        <v>39984</v>
      </c>
      <c r="L1763" t="s">
        <v>39985</v>
      </c>
      <c r="M1763" t="s">
        <v>39986</v>
      </c>
      <c r="N1763" t="s">
        <v>39987</v>
      </c>
      <c r="O1763">
        <f>-632.164513307504 -8.28565746932441 -507.593233720274</f>
        <v>-1148.0434044971023</v>
      </c>
      <c r="P1763">
        <f>-649.279628838999 -33.5800498428844 -227.154528949349</f>
        <v>-910.01420763123235</v>
      </c>
      <c r="Q1763" t="s">
        <v>39988</v>
      </c>
      <c r="R1763" t="s">
        <v>39989</v>
      </c>
      <c r="S1763" t="s">
        <v>39990</v>
      </c>
      <c r="T1763" t="s">
        <v>39991</v>
      </c>
      <c r="U1763" t="s">
        <v>39992</v>
      </c>
      <c r="V1763" t="s">
        <v>39993</v>
      </c>
      <c r="W1763" t="s">
        <v>39994</v>
      </c>
      <c r="X1763" t="s">
        <v>39995</v>
      </c>
      <c r="Y1763" t="s">
        <v>39996</v>
      </c>
    </row>
    <row r="1764" spans="1:25" x14ac:dyDescent="0.3">
      <c r="A1764">
        <v>88150</v>
      </c>
      <c r="B1764" t="s">
        <v>39997</v>
      </c>
      <c r="C1764" t="s">
        <v>39998</v>
      </c>
      <c r="D1764" t="s">
        <v>39999</v>
      </c>
      <c r="E1764" t="s">
        <v>40000</v>
      </c>
      <c r="F1764" t="s">
        <v>40001</v>
      </c>
      <c r="G1764" t="s">
        <v>40002</v>
      </c>
      <c r="H1764" t="s">
        <v>40003</v>
      </c>
      <c r="I1764" t="s">
        <v>40004</v>
      </c>
      <c r="J1764" t="s">
        <v>40005</v>
      </c>
      <c r="K1764" t="s">
        <v>40006</v>
      </c>
      <c r="L1764" t="s">
        <v>40007</v>
      </c>
      <c r="M1764" t="s">
        <v>40008</v>
      </c>
      <c r="N1764" t="s">
        <v>40009</v>
      </c>
      <c r="O1764">
        <f>-632.496407832809 -8.20090849724306 -507.744129274124</f>
        <v>-1148.4414456041761</v>
      </c>
      <c r="P1764">
        <f>-649.662533568868 -33.8240748713069 -227.338379387407</f>
        <v>-910.82498782758194</v>
      </c>
      <c r="Q1764" t="s">
        <v>40010</v>
      </c>
      <c r="R1764" t="s">
        <v>40011</v>
      </c>
      <c r="S1764" t="s">
        <v>40012</v>
      </c>
      <c r="T1764" t="s">
        <v>40013</v>
      </c>
      <c r="U1764" t="s">
        <v>40014</v>
      </c>
      <c r="V1764" t="s">
        <v>40015</v>
      </c>
      <c r="W1764" t="s">
        <v>40016</v>
      </c>
      <c r="X1764" t="s">
        <v>40017</v>
      </c>
      <c r="Y1764" t="s">
        <v>40018</v>
      </c>
    </row>
    <row r="1765" spans="1:25" x14ac:dyDescent="0.3">
      <c r="A1765">
        <v>88200</v>
      </c>
      <c r="B1765" t="s">
        <v>40019</v>
      </c>
      <c r="C1765" t="s">
        <v>40020</v>
      </c>
      <c r="D1765" t="s">
        <v>40021</v>
      </c>
      <c r="E1765" t="s">
        <v>40022</v>
      </c>
      <c r="F1765" t="s">
        <v>40023</v>
      </c>
      <c r="G1765" t="s">
        <v>40024</v>
      </c>
      <c r="H1765" t="s">
        <v>40025</v>
      </c>
      <c r="I1765" t="s">
        <v>40026</v>
      </c>
      <c r="J1765" t="s">
        <v>40027</v>
      </c>
      <c r="K1765" t="s">
        <v>40028</v>
      </c>
      <c r="L1765" t="s">
        <v>40029</v>
      </c>
      <c r="M1765" t="s">
        <v>40030</v>
      </c>
      <c r="N1765" t="s">
        <v>40031</v>
      </c>
      <c r="O1765">
        <f>-632.454837759795 -8.14788606745651 -507.888850736621</f>
        <v>-1148.4915745638725</v>
      </c>
      <c r="P1765">
        <f>-649.701293976014 -34.0252121316273 -227.511476739914</f>
        <v>-911.23798284755526</v>
      </c>
      <c r="Q1765" t="s">
        <v>40032</v>
      </c>
      <c r="R1765" t="s">
        <v>40033</v>
      </c>
      <c r="S1765" t="s">
        <v>40034</v>
      </c>
      <c r="T1765" t="s">
        <v>40035</v>
      </c>
      <c r="U1765" t="s">
        <v>40036</v>
      </c>
      <c r="V1765" t="s">
        <v>40037</v>
      </c>
      <c r="W1765" t="s">
        <v>40038</v>
      </c>
      <c r="X1765" t="s">
        <v>40039</v>
      </c>
      <c r="Y1765" t="s">
        <v>40040</v>
      </c>
    </row>
    <row r="1766" spans="1:25" x14ac:dyDescent="0.3">
      <c r="A1766">
        <v>88250</v>
      </c>
      <c r="B1766" t="s">
        <v>40041</v>
      </c>
      <c r="C1766" t="s">
        <v>40042</v>
      </c>
      <c r="D1766" t="s">
        <v>40043</v>
      </c>
      <c r="E1766" t="s">
        <v>40044</v>
      </c>
      <c r="F1766" t="s">
        <v>40045</v>
      </c>
      <c r="G1766" t="s">
        <v>40046</v>
      </c>
      <c r="H1766" t="s">
        <v>40047</v>
      </c>
      <c r="I1766" t="s">
        <v>40048</v>
      </c>
      <c r="J1766" t="s">
        <v>40049</v>
      </c>
      <c r="K1766" t="s">
        <v>40050</v>
      </c>
      <c r="L1766" t="s">
        <v>40051</v>
      </c>
      <c r="M1766" t="s">
        <v>40052</v>
      </c>
      <c r="N1766" t="s">
        <v>40053</v>
      </c>
      <c r="O1766">
        <f>-632.487150976277 -7.78240595077295 -508.290067140253</f>
        <v>-1148.559624067303</v>
      </c>
      <c r="P1766">
        <f>-649.776236195304 -34.3082779513898 -227.975766346447</f>
        <v>-912.06028049314079</v>
      </c>
      <c r="Q1766" t="s">
        <v>40054</v>
      </c>
      <c r="R1766" t="s">
        <v>40055</v>
      </c>
      <c r="S1766" t="s">
        <v>40056</v>
      </c>
      <c r="T1766" t="s">
        <v>40057</v>
      </c>
      <c r="U1766" t="s">
        <v>40058</v>
      </c>
      <c r="V1766" t="s">
        <v>40059</v>
      </c>
      <c r="W1766" t="s">
        <v>40060</v>
      </c>
      <c r="X1766" t="s">
        <v>40061</v>
      </c>
      <c r="Y1766" t="s">
        <v>40062</v>
      </c>
    </row>
    <row r="1767" spans="1:25" x14ac:dyDescent="0.3">
      <c r="A1767">
        <v>88300</v>
      </c>
      <c r="B1767" t="s">
        <v>40063</v>
      </c>
      <c r="C1767" t="s">
        <v>40064</v>
      </c>
      <c r="D1767" t="s">
        <v>40065</v>
      </c>
      <c r="E1767" t="s">
        <v>40066</v>
      </c>
      <c r="F1767" t="s">
        <v>40067</v>
      </c>
      <c r="G1767" t="s">
        <v>40068</v>
      </c>
      <c r="H1767" t="s">
        <v>40069</v>
      </c>
      <c r="I1767" t="s">
        <v>40070</v>
      </c>
      <c r="J1767" t="s">
        <v>40071</v>
      </c>
      <c r="K1767" t="s">
        <v>40072</v>
      </c>
      <c r="L1767" t="s">
        <v>40073</v>
      </c>
      <c r="M1767" t="s">
        <v>40074</v>
      </c>
      <c r="N1767" t="s">
        <v>40075</v>
      </c>
      <c r="O1767">
        <f>-632.36403198814 -7.59173585854705 -508.512352203765</f>
        <v>-1148.4681200504519</v>
      </c>
      <c r="P1767">
        <f>-649.697322213784 -34.4756711500515 -228.235049771353</f>
        <v>-912.40804313518856</v>
      </c>
      <c r="Q1767" t="s">
        <v>40076</v>
      </c>
      <c r="R1767" t="s">
        <v>40077</v>
      </c>
      <c r="S1767" t="s">
        <v>40078</v>
      </c>
      <c r="T1767" t="s">
        <v>40079</v>
      </c>
      <c r="U1767" t="s">
        <v>40080</v>
      </c>
      <c r="V1767" t="s">
        <v>40081</v>
      </c>
      <c r="W1767" t="s">
        <v>40082</v>
      </c>
      <c r="X1767" t="s">
        <v>40083</v>
      </c>
      <c r="Y1767" t="s">
        <v>40084</v>
      </c>
    </row>
    <row r="1768" spans="1:25" x14ac:dyDescent="0.3">
      <c r="A1768">
        <v>88350</v>
      </c>
      <c r="B1768" t="s">
        <v>40085</v>
      </c>
      <c r="C1768" t="s">
        <v>40086</v>
      </c>
      <c r="D1768" t="s">
        <v>40087</v>
      </c>
      <c r="E1768" t="s">
        <v>40088</v>
      </c>
      <c r="F1768" t="s">
        <v>40089</v>
      </c>
      <c r="G1768" t="s">
        <v>40090</v>
      </c>
      <c r="H1768" t="s">
        <v>40091</v>
      </c>
      <c r="I1768" t="s">
        <v>40092</v>
      </c>
      <c r="J1768" t="s">
        <v>40093</v>
      </c>
      <c r="K1768" t="s">
        <v>40094</v>
      </c>
      <c r="L1768" t="s">
        <v>40095</v>
      </c>
      <c r="M1768" t="s">
        <v>40096</v>
      </c>
      <c r="N1768" t="s">
        <v>40097</v>
      </c>
      <c r="O1768">
        <f>-632.217992244675 -7.28889000298591 -508.937576284437</f>
        <v>-1148.444458532098</v>
      </c>
      <c r="P1768">
        <f>-648.959113230656 -34.83026377806 -228.688008428331</f>
        <v>-912.47738543704713</v>
      </c>
      <c r="Q1768" t="s">
        <v>40098</v>
      </c>
      <c r="R1768" t="s">
        <v>40099</v>
      </c>
      <c r="S1768" t="s">
        <v>40100</v>
      </c>
      <c r="T1768" t="s">
        <v>40101</v>
      </c>
      <c r="U1768" t="s">
        <v>40102</v>
      </c>
      <c r="V1768" t="s">
        <v>40103</v>
      </c>
      <c r="W1768" t="s">
        <v>40104</v>
      </c>
      <c r="X1768" t="s">
        <v>40105</v>
      </c>
      <c r="Y1768" t="s">
        <v>40106</v>
      </c>
    </row>
    <row r="1769" spans="1:25" x14ac:dyDescent="0.3">
      <c r="A1769">
        <v>88400</v>
      </c>
      <c r="B1769" t="s">
        <v>40107</v>
      </c>
      <c r="C1769" t="s">
        <v>40108</v>
      </c>
      <c r="D1769" t="s">
        <v>40109</v>
      </c>
      <c r="E1769" t="s">
        <v>40110</v>
      </c>
      <c r="F1769" t="s">
        <v>40111</v>
      </c>
      <c r="G1769" t="s">
        <v>40112</v>
      </c>
      <c r="H1769" t="s">
        <v>40113</v>
      </c>
      <c r="I1769" t="s">
        <v>40114</v>
      </c>
      <c r="J1769" t="s">
        <v>40115</v>
      </c>
      <c r="K1769" t="s">
        <v>40116</v>
      </c>
      <c r="L1769" t="s">
        <v>40117</v>
      </c>
      <c r="M1769" t="s">
        <v>40118</v>
      </c>
      <c r="N1769" t="s">
        <v>40119</v>
      </c>
      <c r="O1769">
        <f>-632.132291858162 -6.89243633209617 -509.160522951325</f>
        <v>-1148.1852511415832</v>
      </c>
      <c r="P1769">
        <f>-648.330429213779 -34.3776894037655 -228.873628811915</f>
        <v>-911.58174742945948</v>
      </c>
      <c r="Q1769" t="s">
        <v>40120</v>
      </c>
      <c r="R1769" t="s">
        <v>40121</v>
      </c>
      <c r="S1769" t="s">
        <v>40122</v>
      </c>
      <c r="T1769" t="s">
        <v>40123</v>
      </c>
      <c r="U1769" t="s">
        <v>40124</v>
      </c>
      <c r="V1769" t="s">
        <v>40125</v>
      </c>
      <c r="W1769" t="s">
        <v>40126</v>
      </c>
      <c r="X1769" t="s">
        <v>40127</v>
      </c>
      <c r="Y1769" t="s">
        <v>40128</v>
      </c>
    </row>
    <row r="1770" spans="1:25" x14ac:dyDescent="0.3">
      <c r="A1770">
        <v>88450</v>
      </c>
      <c r="B1770" t="s">
        <v>40129</v>
      </c>
      <c r="C1770" t="s">
        <v>40130</v>
      </c>
      <c r="D1770" t="s">
        <v>40131</v>
      </c>
      <c r="E1770" t="s">
        <v>40132</v>
      </c>
      <c r="F1770" t="s">
        <v>40133</v>
      </c>
      <c r="G1770" t="s">
        <v>40134</v>
      </c>
      <c r="H1770" t="s">
        <v>40135</v>
      </c>
      <c r="I1770" t="s">
        <v>40136</v>
      </c>
      <c r="J1770" t="s">
        <v>40137</v>
      </c>
      <c r="K1770" t="s">
        <v>40138</v>
      </c>
      <c r="L1770" t="s">
        <v>40139</v>
      </c>
      <c r="M1770" t="s">
        <v>40140</v>
      </c>
      <c r="N1770" t="s">
        <v>40141</v>
      </c>
      <c r="O1770">
        <f>-631.922763032477 -6.72546638510426 -509.296178751007</f>
        <v>-1147.9444081685883</v>
      </c>
      <c r="P1770">
        <f>-648.095655921347 -34.3098677277503 -229.01752078057</f>
        <v>-911.42304442966724</v>
      </c>
      <c r="Q1770" t="s">
        <v>40142</v>
      </c>
      <c r="R1770" t="s">
        <v>40143</v>
      </c>
      <c r="S1770" t="s">
        <v>40144</v>
      </c>
      <c r="T1770" t="s">
        <v>40145</v>
      </c>
      <c r="U1770" t="s">
        <v>40146</v>
      </c>
      <c r="V1770" t="s">
        <v>40147</v>
      </c>
      <c r="W1770" t="s">
        <v>40148</v>
      </c>
      <c r="X1770" t="s">
        <v>40149</v>
      </c>
      <c r="Y1770" t="s">
        <v>40150</v>
      </c>
    </row>
    <row r="1771" spans="1:25" x14ac:dyDescent="0.3">
      <c r="A1771">
        <v>88500</v>
      </c>
      <c r="B1771" t="s">
        <v>40151</v>
      </c>
      <c r="C1771" t="s">
        <v>40152</v>
      </c>
      <c r="D1771" t="s">
        <v>40153</v>
      </c>
      <c r="E1771" t="s">
        <v>40154</v>
      </c>
      <c r="F1771" t="s">
        <v>40155</v>
      </c>
      <c r="G1771" t="s">
        <v>40156</v>
      </c>
      <c r="H1771" t="s">
        <v>40157</v>
      </c>
      <c r="I1771" t="s">
        <v>40158</v>
      </c>
      <c r="J1771" t="s">
        <v>40159</v>
      </c>
      <c r="K1771" t="s">
        <v>40160</v>
      </c>
      <c r="L1771" t="s">
        <v>40161</v>
      </c>
      <c r="M1771" t="s">
        <v>40162</v>
      </c>
      <c r="N1771" t="s">
        <v>40163</v>
      </c>
      <c r="O1771">
        <f>-631.738110449763 -6.49643018056076 -509.468279566919</f>
        <v>-1147.7028201972428</v>
      </c>
      <c r="P1771">
        <f>-647.989801966071 -34.2202115910432 -229.20802401526</f>
        <v>-911.41803757237415</v>
      </c>
      <c r="Q1771" t="s">
        <v>40164</v>
      </c>
      <c r="R1771" t="s">
        <v>40165</v>
      </c>
      <c r="S1771" t="s">
        <v>40166</v>
      </c>
      <c r="T1771" t="s">
        <v>40167</v>
      </c>
      <c r="U1771" t="s">
        <v>40168</v>
      </c>
      <c r="V1771" t="s">
        <v>40169</v>
      </c>
      <c r="W1771" t="s">
        <v>40170</v>
      </c>
      <c r="X1771" t="s">
        <v>40171</v>
      </c>
      <c r="Y1771" t="s">
        <v>40172</v>
      </c>
    </row>
    <row r="1772" spans="1:25" x14ac:dyDescent="0.3">
      <c r="A1772">
        <v>88550</v>
      </c>
      <c r="B1772" t="s">
        <v>40173</v>
      </c>
      <c r="C1772" t="s">
        <v>40174</v>
      </c>
      <c r="D1772" t="s">
        <v>40175</v>
      </c>
      <c r="E1772" t="s">
        <v>40176</v>
      </c>
      <c r="F1772" t="s">
        <v>40177</v>
      </c>
      <c r="G1772" t="s">
        <v>40178</v>
      </c>
      <c r="H1772" t="s">
        <v>40179</v>
      </c>
      <c r="I1772" t="s">
        <v>40180</v>
      </c>
      <c r="J1772" t="s">
        <v>40181</v>
      </c>
      <c r="K1772" t="s">
        <v>40182</v>
      </c>
      <c r="L1772" t="s">
        <v>40183</v>
      </c>
      <c r="M1772" t="s">
        <v>40184</v>
      </c>
      <c r="N1772" t="s">
        <v>40185</v>
      </c>
      <c r="O1772">
        <f>-631.317377202945 -6.35842513509579 -509.70077797061</f>
        <v>-1147.3765803086508</v>
      </c>
      <c r="P1772">
        <f>-647.922699300659 -34.8805500178478 -229.541242922664</f>
        <v>-912.34449224117077</v>
      </c>
      <c r="Q1772" t="s">
        <v>40186</v>
      </c>
      <c r="R1772" t="s">
        <v>40187</v>
      </c>
      <c r="S1772" t="s">
        <v>40188</v>
      </c>
      <c r="T1772" t="s">
        <v>40189</v>
      </c>
      <c r="U1772" t="s">
        <v>40190</v>
      </c>
      <c r="V1772" t="s">
        <v>40191</v>
      </c>
      <c r="W1772" t="s">
        <v>40192</v>
      </c>
      <c r="X1772" t="s">
        <v>40193</v>
      </c>
      <c r="Y1772" t="s">
        <v>40194</v>
      </c>
    </row>
    <row r="1773" spans="1:25" x14ac:dyDescent="0.3">
      <c r="A1773">
        <v>88600</v>
      </c>
      <c r="B1773" t="s">
        <v>40195</v>
      </c>
      <c r="C1773" t="s">
        <v>40196</v>
      </c>
      <c r="D1773" t="s">
        <v>40197</v>
      </c>
      <c r="E1773" t="s">
        <v>40198</v>
      </c>
      <c r="F1773" t="s">
        <v>40199</v>
      </c>
      <c r="G1773" t="s">
        <v>40200</v>
      </c>
      <c r="H1773" t="s">
        <v>40201</v>
      </c>
      <c r="I1773" t="s">
        <v>40202</v>
      </c>
      <c r="J1773" t="s">
        <v>40203</v>
      </c>
      <c r="K1773" t="s">
        <v>40204</v>
      </c>
      <c r="L1773" t="s">
        <v>40205</v>
      </c>
      <c r="M1773" t="s">
        <v>40206</v>
      </c>
      <c r="N1773" t="s">
        <v>40207</v>
      </c>
      <c r="O1773">
        <f>-631.169929972168 -6.30645954486863 -509.730046613618</f>
        <v>-1147.2064361306548</v>
      </c>
      <c r="P1773">
        <f>-647.846393612386 -34.9179683872812 -229.583926455817</f>
        <v>-912.34828845548418</v>
      </c>
      <c r="Q1773" t="s">
        <v>40208</v>
      </c>
      <c r="R1773" t="s">
        <v>40209</v>
      </c>
      <c r="S1773" t="s">
        <v>40210</v>
      </c>
      <c r="T1773" t="s">
        <v>40211</v>
      </c>
      <c r="U1773" t="s">
        <v>40212</v>
      </c>
      <c r="V1773" t="s">
        <v>40213</v>
      </c>
      <c r="W1773" t="s">
        <v>40214</v>
      </c>
      <c r="X1773" t="s">
        <v>40215</v>
      </c>
      <c r="Y1773" t="s">
        <v>40216</v>
      </c>
    </row>
    <row r="1774" spans="1:25" x14ac:dyDescent="0.3">
      <c r="A1774">
        <v>88650</v>
      </c>
      <c r="B1774" t="s">
        <v>40217</v>
      </c>
      <c r="C1774" t="s">
        <v>40218</v>
      </c>
      <c r="D1774" t="s">
        <v>40219</v>
      </c>
      <c r="E1774" t="s">
        <v>40220</v>
      </c>
      <c r="F1774" t="s">
        <v>40221</v>
      </c>
      <c r="G1774" t="s">
        <v>40222</v>
      </c>
      <c r="H1774" t="s">
        <v>40223</v>
      </c>
      <c r="I1774" t="s">
        <v>40224</v>
      </c>
      <c r="J1774" t="s">
        <v>40225</v>
      </c>
      <c r="K1774" t="s">
        <v>40226</v>
      </c>
      <c r="L1774" t="s">
        <v>40227</v>
      </c>
      <c r="M1774" t="s">
        <v>40228</v>
      </c>
      <c r="N1774" t="s">
        <v>40229</v>
      </c>
      <c r="O1774">
        <f>-631.210682944024 -6.25989172582013 -509.632503224452</f>
        <v>-1147.1030778942961</v>
      </c>
      <c r="P1774">
        <f>-647.506888041622 -34.4825620292295 -229.42461328676</f>
        <v>-911.41406335761144</v>
      </c>
      <c r="Q1774" t="s">
        <v>40230</v>
      </c>
      <c r="R1774" t="s">
        <v>40231</v>
      </c>
      <c r="S1774" t="s">
        <v>40232</v>
      </c>
      <c r="T1774" t="s">
        <v>40233</v>
      </c>
      <c r="U1774" t="s">
        <v>40234</v>
      </c>
      <c r="V1774" t="s">
        <v>40235</v>
      </c>
      <c r="W1774" t="s">
        <v>40236</v>
      </c>
      <c r="X1774" t="s">
        <v>40237</v>
      </c>
      <c r="Y1774" t="s">
        <v>40238</v>
      </c>
    </row>
    <row r="1775" spans="1:25" x14ac:dyDescent="0.3">
      <c r="A1775">
        <v>88700</v>
      </c>
      <c r="B1775" t="s">
        <v>40239</v>
      </c>
      <c r="C1775" t="s">
        <v>40240</v>
      </c>
      <c r="D1775" t="s">
        <v>40241</v>
      </c>
      <c r="E1775" t="s">
        <v>40242</v>
      </c>
      <c r="F1775" t="s">
        <v>40243</v>
      </c>
      <c r="G1775" t="s">
        <v>40244</v>
      </c>
      <c r="H1775" t="s">
        <v>40245</v>
      </c>
      <c r="I1775" t="s">
        <v>40246</v>
      </c>
      <c r="J1775" t="s">
        <v>40247</v>
      </c>
      <c r="K1775" t="s">
        <v>40248</v>
      </c>
      <c r="L1775" t="s">
        <v>40249</v>
      </c>
      <c r="M1775" t="s">
        <v>40250</v>
      </c>
      <c r="N1775" t="s">
        <v>40251</v>
      </c>
      <c r="O1775">
        <f>-631.443099086041 -6.33909558426603 -509.464712611464</f>
        <v>-1147.246907281771</v>
      </c>
      <c r="P1775">
        <f>-646.966372838792 -34.4314381001464 -229.199775051552</f>
        <v>-910.59758599049042</v>
      </c>
      <c r="Q1775" t="s">
        <v>40252</v>
      </c>
      <c r="R1775" t="s">
        <v>40253</v>
      </c>
      <c r="S1775" t="s">
        <v>40254</v>
      </c>
      <c r="T1775" t="s">
        <v>40255</v>
      </c>
      <c r="U1775" t="s">
        <v>40256</v>
      </c>
      <c r="V1775" t="s">
        <v>40257</v>
      </c>
      <c r="W1775" t="s">
        <v>40258</v>
      </c>
      <c r="X1775" t="s">
        <v>40259</v>
      </c>
      <c r="Y1775" t="s">
        <v>40260</v>
      </c>
    </row>
    <row r="1776" spans="1:25" x14ac:dyDescent="0.3">
      <c r="A1776">
        <v>88750</v>
      </c>
      <c r="B1776" t="s">
        <v>40261</v>
      </c>
      <c r="C1776" t="s">
        <v>40262</v>
      </c>
      <c r="D1776" t="s">
        <v>40263</v>
      </c>
      <c r="E1776" t="s">
        <v>40264</v>
      </c>
      <c r="F1776" t="s">
        <v>40265</v>
      </c>
      <c r="G1776" t="s">
        <v>40266</v>
      </c>
      <c r="H1776" t="s">
        <v>40267</v>
      </c>
      <c r="I1776" t="s">
        <v>40268</v>
      </c>
      <c r="J1776" t="s">
        <v>40269</v>
      </c>
      <c r="K1776" t="s">
        <v>40270</v>
      </c>
      <c r="L1776" t="s">
        <v>40271</v>
      </c>
      <c r="M1776" t="s">
        <v>40272</v>
      </c>
      <c r="N1776" t="s">
        <v>40273</v>
      </c>
      <c r="O1776">
        <f>-631.475969498011 -6.31534245297553 -509.437386230332</f>
        <v>-1147.2286981813186</v>
      </c>
      <c r="P1776">
        <f>-646.600213588845 -34.4551560219493 -229.155420679727</f>
        <v>-910.21079029052135</v>
      </c>
      <c r="Q1776" t="s">
        <v>40274</v>
      </c>
      <c r="R1776" t="s">
        <v>40275</v>
      </c>
      <c r="S1776" t="s">
        <v>40276</v>
      </c>
      <c r="T1776" t="s">
        <v>40277</v>
      </c>
      <c r="U1776" t="s">
        <v>40278</v>
      </c>
      <c r="V1776" t="s">
        <v>40279</v>
      </c>
      <c r="W1776" t="s">
        <v>40280</v>
      </c>
      <c r="X1776" t="s">
        <v>40281</v>
      </c>
      <c r="Y1776" t="s">
        <v>40282</v>
      </c>
    </row>
    <row r="1777" spans="1:25" x14ac:dyDescent="0.3">
      <c r="A1777">
        <v>88800</v>
      </c>
      <c r="B1777" t="s">
        <v>40283</v>
      </c>
      <c r="C1777" t="s">
        <v>40284</v>
      </c>
      <c r="D1777" t="s">
        <v>40285</v>
      </c>
      <c r="E1777" t="s">
        <v>40286</v>
      </c>
      <c r="F1777" t="s">
        <v>40287</v>
      </c>
      <c r="G1777" t="s">
        <v>40288</v>
      </c>
      <c r="H1777" t="s">
        <v>40289</v>
      </c>
      <c r="I1777" t="s">
        <v>40290</v>
      </c>
      <c r="J1777" t="s">
        <v>40291</v>
      </c>
      <c r="K1777" t="s">
        <v>40292</v>
      </c>
      <c r="L1777" t="s">
        <v>40293</v>
      </c>
      <c r="M1777" t="s">
        <v>40294</v>
      </c>
      <c r="N1777" t="s">
        <v>40295</v>
      </c>
      <c r="O1777">
        <f>-631.562859267541 -6.22909263852239 -509.441220699865</f>
        <v>-1147.2331726059283</v>
      </c>
      <c r="P1777">
        <f>-646.279824032515 -34.3416482605946 -229.134931772734</f>
        <v>-909.75640406584364</v>
      </c>
      <c r="Q1777" t="s">
        <v>40296</v>
      </c>
      <c r="R1777" t="s">
        <v>40297</v>
      </c>
      <c r="S1777" t="s">
        <v>40298</v>
      </c>
      <c r="T1777" t="s">
        <v>40299</v>
      </c>
      <c r="U1777" t="s">
        <v>40300</v>
      </c>
      <c r="V1777" t="s">
        <v>40301</v>
      </c>
      <c r="W1777" t="s">
        <v>40302</v>
      </c>
      <c r="X1777" t="s">
        <v>40303</v>
      </c>
      <c r="Y1777" t="s">
        <v>40304</v>
      </c>
    </row>
    <row r="1778" spans="1:25" x14ac:dyDescent="0.3">
      <c r="A1778">
        <v>88850</v>
      </c>
      <c r="B1778" t="s">
        <v>40305</v>
      </c>
      <c r="C1778" t="s">
        <v>40306</v>
      </c>
      <c r="D1778" t="s">
        <v>40307</v>
      </c>
      <c r="E1778" t="s">
        <v>40308</v>
      </c>
      <c r="F1778" t="s">
        <v>40309</v>
      </c>
      <c r="G1778" t="s">
        <v>40310</v>
      </c>
      <c r="H1778" t="s">
        <v>40311</v>
      </c>
      <c r="I1778" t="s">
        <v>40312</v>
      </c>
      <c r="J1778" t="s">
        <v>40313</v>
      </c>
      <c r="K1778" t="s">
        <v>40314</v>
      </c>
      <c r="L1778" t="s">
        <v>40315</v>
      </c>
      <c r="M1778" t="s">
        <v>40316</v>
      </c>
      <c r="N1778" t="s">
        <v>40317</v>
      </c>
      <c r="O1778">
        <f>-631.505582863734 -6.20709841003782 -509.446080448991</f>
        <v>-1147.1587617227628</v>
      </c>
      <c r="P1778">
        <f>-645.76135692662 -34.4215993218818 -229.126049378865</f>
        <v>-909.30900562736679</v>
      </c>
      <c r="Q1778" t="s">
        <v>40318</v>
      </c>
      <c r="R1778" t="s">
        <v>40319</v>
      </c>
      <c r="S1778" t="s">
        <v>40320</v>
      </c>
      <c r="T1778" t="s">
        <v>40321</v>
      </c>
      <c r="U1778" t="s">
        <v>40322</v>
      </c>
      <c r="V1778" t="s">
        <v>40323</v>
      </c>
      <c r="W1778" t="s">
        <v>40324</v>
      </c>
      <c r="X1778" t="s">
        <v>40325</v>
      </c>
      <c r="Y1778" t="s">
        <v>40326</v>
      </c>
    </row>
    <row r="1779" spans="1:25" x14ac:dyDescent="0.3">
      <c r="A1779">
        <v>88900</v>
      </c>
      <c r="B1779" t="s">
        <v>40327</v>
      </c>
      <c r="C1779" t="s">
        <v>40328</v>
      </c>
      <c r="D1779" t="s">
        <v>40329</v>
      </c>
      <c r="E1779" t="s">
        <v>40330</v>
      </c>
      <c r="F1779" t="s">
        <v>40331</v>
      </c>
      <c r="G1779" t="s">
        <v>40332</v>
      </c>
      <c r="H1779" t="s">
        <v>40333</v>
      </c>
      <c r="I1779" t="s">
        <v>40334</v>
      </c>
      <c r="J1779" t="s">
        <v>40335</v>
      </c>
      <c r="K1779" t="s">
        <v>40336</v>
      </c>
      <c r="L1779" t="s">
        <v>40337</v>
      </c>
      <c r="M1779" t="s">
        <v>40338</v>
      </c>
      <c r="N1779" t="s">
        <v>40339</v>
      </c>
      <c r="O1779">
        <f>-631.184253642657 -6.08466242183522 -509.665561767752</f>
        <v>-1146.9344778322443</v>
      </c>
      <c r="P1779">
        <f>-645.193572662204 -34.4000378024173 -229.34337156049</f>
        <v>-908.93698202511132</v>
      </c>
      <c r="Q1779" t="s">
        <v>40340</v>
      </c>
      <c r="R1779" t="s">
        <v>40341</v>
      </c>
      <c r="S1779" t="s">
        <v>40342</v>
      </c>
      <c r="T1779" t="s">
        <v>40343</v>
      </c>
      <c r="U1779" t="s">
        <v>40344</v>
      </c>
      <c r="V1779" t="s">
        <v>40345</v>
      </c>
      <c r="W1779" t="s">
        <v>40346</v>
      </c>
      <c r="X1779" t="s">
        <v>40347</v>
      </c>
      <c r="Y1779" t="s">
        <v>40348</v>
      </c>
    </row>
    <row r="1780" spans="1:25" x14ac:dyDescent="0.3">
      <c r="A1780">
        <v>88950</v>
      </c>
      <c r="B1780" t="s">
        <v>40349</v>
      </c>
      <c r="C1780" t="s">
        <v>40350</v>
      </c>
      <c r="D1780" t="s">
        <v>40351</v>
      </c>
      <c r="E1780" t="s">
        <v>40352</v>
      </c>
      <c r="F1780" t="s">
        <v>40353</v>
      </c>
      <c r="G1780" t="s">
        <v>40354</v>
      </c>
      <c r="H1780" t="s">
        <v>40355</v>
      </c>
      <c r="I1780" t="s">
        <v>40356</v>
      </c>
      <c r="J1780" t="s">
        <v>40357</v>
      </c>
      <c r="K1780" t="s">
        <v>40358</v>
      </c>
      <c r="L1780" t="s">
        <v>40359</v>
      </c>
      <c r="M1780" t="s">
        <v>40360</v>
      </c>
      <c r="N1780" t="s">
        <v>40361</v>
      </c>
      <c r="O1780">
        <f>-631.036286136822 -5.9641113636194 -509.855236238456</f>
        <v>-1146.8556337388973</v>
      </c>
      <c r="P1780">
        <f>-644.872652515531 -34.4083604249772 -229.537409508173</f>
        <v>-908.81842244868119</v>
      </c>
      <c r="Q1780" t="s">
        <v>40362</v>
      </c>
      <c r="R1780" t="s">
        <v>40363</v>
      </c>
      <c r="S1780" t="s">
        <v>40364</v>
      </c>
      <c r="T1780" t="s">
        <v>40365</v>
      </c>
      <c r="U1780" t="s">
        <v>40366</v>
      </c>
      <c r="V1780" t="s">
        <v>40367</v>
      </c>
      <c r="W1780" t="s">
        <v>40368</v>
      </c>
      <c r="X1780" t="s">
        <v>40369</v>
      </c>
      <c r="Y1780" t="s">
        <v>40370</v>
      </c>
    </row>
    <row r="1781" spans="1:25" x14ac:dyDescent="0.3">
      <c r="A1781">
        <v>89000</v>
      </c>
      <c r="B1781" t="s">
        <v>40371</v>
      </c>
      <c r="C1781" t="s">
        <v>40372</v>
      </c>
      <c r="D1781" t="s">
        <v>40373</v>
      </c>
      <c r="E1781" t="s">
        <v>40374</v>
      </c>
      <c r="F1781" t="s">
        <v>40375</v>
      </c>
      <c r="G1781" t="s">
        <v>40376</v>
      </c>
      <c r="H1781" t="s">
        <v>40377</v>
      </c>
      <c r="I1781" t="s">
        <v>40378</v>
      </c>
      <c r="J1781" t="s">
        <v>40379</v>
      </c>
      <c r="K1781" t="s">
        <v>40380</v>
      </c>
      <c r="L1781" t="s">
        <v>40381</v>
      </c>
      <c r="M1781" t="s">
        <v>40382</v>
      </c>
      <c r="N1781" t="s">
        <v>40383</v>
      </c>
      <c r="O1781">
        <f>-630.860890407315 -5.83763415239719 -510.046135970888</f>
        <v>-1146.7446605306002</v>
      </c>
      <c r="P1781">
        <f>-644.510834216081 -34.5480574590638 -229.746408218301</f>
        <v>-908.80529989344575</v>
      </c>
      <c r="Q1781" t="s">
        <v>40384</v>
      </c>
      <c r="R1781" t="s">
        <v>40385</v>
      </c>
      <c r="S1781" t="s">
        <v>40386</v>
      </c>
      <c r="T1781" t="s">
        <v>40387</v>
      </c>
      <c r="U1781" t="s">
        <v>40388</v>
      </c>
      <c r="V1781" t="s">
        <v>40389</v>
      </c>
      <c r="W1781" t="s">
        <v>40390</v>
      </c>
      <c r="X1781" t="s">
        <v>40391</v>
      </c>
      <c r="Y1781" t="s">
        <v>40392</v>
      </c>
    </row>
    <row r="1782" spans="1:25" x14ac:dyDescent="0.3">
      <c r="A1782">
        <v>89050</v>
      </c>
      <c r="B1782" t="s">
        <v>40393</v>
      </c>
      <c r="C1782" t="s">
        <v>40394</v>
      </c>
      <c r="D1782" t="s">
        <v>40395</v>
      </c>
      <c r="E1782" t="s">
        <v>40396</v>
      </c>
      <c r="F1782" t="s">
        <v>40397</v>
      </c>
      <c r="G1782" t="s">
        <v>40398</v>
      </c>
      <c r="H1782" t="s">
        <v>40399</v>
      </c>
      <c r="I1782" t="s">
        <v>40400</v>
      </c>
      <c r="J1782" t="s">
        <v>40401</v>
      </c>
      <c r="K1782" t="s">
        <v>40402</v>
      </c>
      <c r="L1782" t="s">
        <v>40403</v>
      </c>
      <c r="M1782" t="s">
        <v>40404</v>
      </c>
      <c r="N1782" t="s">
        <v>40405</v>
      </c>
      <c r="O1782">
        <f>-630.245754849698 -5.46835745771318 -510.415942268511</f>
        <v>-1146.1300545759223</v>
      </c>
      <c r="P1782">
        <f>-643.804682739409 -34.9136253976531 -230.187959919994</f>
        <v>-908.90626805705608</v>
      </c>
      <c r="Q1782" t="s">
        <v>40406</v>
      </c>
      <c r="R1782" t="s">
        <v>40407</v>
      </c>
      <c r="S1782" t="s">
        <v>40408</v>
      </c>
      <c r="T1782" t="s">
        <v>40409</v>
      </c>
      <c r="U1782" t="s">
        <v>40410</v>
      </c>
      <c r="V1782" t="s">
        <v>40411</v>
      </c>
      <c r="W1782" t="s">
        <v>40412</v>
      </c>
      <c r="X1782" t="s">
        <v>40413</v>
      </c>
      <c r="Y1782" t="s">
        <v>40414</v>
      </c>
    </row>
    <row r="1783" spans="1:25" x14ac:dyDescent="0.3">
      <c r="A1783">
        <v>89100</v>
      </c>
      <c r="B1783" t="s">
        <v>40415</v>
      </c>
      <c r="C1783" t="s">
        <v>40416</v>
      </c>
      <c r="D1783" t="s">
        <v>40417</v>
      </c>
      <c r="E1783" t="s">
        <v>40418</v>
      </c>
      <c r="F1783" t="s">
        <v>40419</v>
      </c>
      <c r="G1783" t="s">
        <v>40420</v>
      </c>
      <c r="H1783" t="s">
        <v>40421</v>
      </c>
      <c r="I1783" t="s">
        <v>40422</v>
      </c>
      <c r="J1783" t="s">
        <v>40423</v>
      </c>
      <c r="K1783" t="s">
        <v>40424</v>
      </c>
      <c r="L1783" t="s">
        <v>40425</v>
      </c>
      <c r="M1783" t="s">
        <v>40426</v>
      </c>
      <c r="N1783" t="s">
        <v>40427</v>
      </c>
      <c r="O1783">
        <f>-629.857556464449 -5.19168788296474 -510.627596691464</f>
        <v>-1145.6768410388777</v>
      </c>
      <c r="P1783">
        <f>-643.563596119336 -34.8944670442324 -230.43400541107</f>
        <v>-908.89206857463842</v>
      </c>
      <c r="Q1783" t="s">
        <v>40428</v>
      </c>
      <c r="R1783" t="s">
        <v>40429</v>
      </c>
      <c r="S1783" t="s">
        <v>40430</v>
      </c>
      <c r="T1783" t="s">
        <v>40431</v>
      </c>
      <c r="U1783" t="s">
        <v>40432</v>
      </c>
      <c r="V1783" t="s">
        <v>40433</v>
      </c>
      <c r="W1783" t="s">
        <v>40434</v>
      </c>
      <c r="X1783" t="s">
        <v>40435</v>
      </c>
      <c r="Y1783" t="s">
        <v>40436</v>
      </c>
    </row>
    <row r="1784" spans="1:25" x14ac:dyDescent="0.3">
      <c r="A1784">
        <v>89150</v>
      </c>
      <c r="B1784" t="s">
        <v>40437</v>
      </c>
      <c r="C1784" t="s">
        <v>40438</v>
      </c>
      <c r="D1784" t="s">
        <v>40439</v>
      </c>
      <c r="E1784" t="s">
        <v>40440</v>
      </c>
      <c r="F1784" t="s">
        <v>40441</v>
      </c>
      <c r="G1784" t="s">
        <v>40442</v>
      </c>
      <c r="H1784" t="s">
        <v>40443</v>
      </c>
      <c r="I1784" t="s">
        <v>40444</v>
      </c>
      <c r="J1784" t="s">
        <v>40445</v>
      </c>
      <c r="K1784" t="s">
        <v>40446</v>
      </c>
      <c r="L1784" t="s">
        <v>40447</v>
      </c>
      <c r="M1784" t="s">
        <v>40448</v>
      </c>
      <c r="N1784" t="s">
        <v>40449</v>
      </c>
      <c r="O1784">
        <f>-629.125711788595 -4.72531873876073 -510.984180169128</f>
        <v>-1144.8352106964837</v>
      </c>
      <c r="P1784">
        <f>-643.013090945297 -35.0166014249853 -230.862499086656</f>
        <v>-908.89219145693824</v>
      </c>
      <c r="Q1784" t="s">
        <v>40450</v>
      </c>
      <c r="R1784" t="s">
        <v>40451</v>
      </c>
      <c r="S1784" t="s">
        <v>40452</v>
      </c>
      <c r="T1784" t="s">
        <v>40453</v>
      </c>
      <c r="U1784" t="s">
        <v>40454</v>
      </c>
      <c r="V1784" t="s">
        <v>40455</v>
      </c>
      <c r="W1784" t="s">
        <v>40456</v>
      </c>
      <c r="X1784" t="s">
        <v>40457</v>
      </c>
      <c r="Y1784" t="s">
        <v>40458</v>
      </c>
    </row>
    <row r="1785" spans="1:25" x14ac:dyDescent="0.3">
      <c r="A1785">
        <v>89200</v>
      </c>
      <c r="B1785" t="s">
        <v>40459</v>
      </c>
      <c r="C1785" t="s">
        <v>40460</v>
      </c>
      <c r="D1785" t="s">
        <v>40461</v>
      </c>
      <c r="E1785" t="s">
        <v>40462</v>
      </c>
      <c r="F1785" t="s">
        <v>40463</v>
      </c>
      <c r="G1785" t="s">
        <v>40464</v>
      </c>
      <c r="H1785" t="s">
        <v>40465</v>
      </c>
      <c r="I1785" t="s">
        <v>40466</v>
      </c>
      <c r="J1785" t="s">
        <v>40467</v>
      </c>
      <c r="K1785" t="s">
        <v>40468</v>
      </c>
      <c r="L1785" t="s">
        <v>40469</v>
      </c>
      <c r="M1785" t="s">
        <v>40470</v>
      </c>
      <c r="N1785" t="s">
        <v>40471</v>
      </c>
      <c r="O1785">
        <f>-628.639199470541 -4.48814516296193 -511.112045841865</f>
        <v>-1144.2393904753681</v>
      </c>
      <c r="P1785">
        <f>-642.672957911126 -35.0877030588563 -231.031239574324</f>
        <v>-908.79190054430626</v>
      </c>
      <c r="Q1785" t="s">
        <v>40472</v>
      </c>
      <c r="R1785" t="s">
        <v>40473</v>
      </c>
      <c r="S1785" t="s">
        <v>40474</v>
      </c>
      <c r="T1785" t="s">
        <v>40475</v>
      </c>
      <c r="U1785" t="s">
        <v>40476</v>
      </c>
      <c r="V1785" t="s">
        <v>40477</v>
      </c>
      <c r="W1785" t="s">
        <v>40478</v>
      </c>
      <c r="X1785" t="s">
        <v>40479</v>
      </c>
      <c r="Y1785" t="s">
        <v>40480</v>
      </c>
    </row>
    <row r="1786" spans="1:25" x14ac:dyDescent="0.3">
      <c r="A1786">
        <v>89250</v>
      </c>
      <c r="B1786" t="s">
        <v>40481</v>
      </c>
      <c r="C1786" t="s">
        <v>40482</v>
      </c>
      <c r="D1786" t="s">
        <v>40483</v>
      </c>
      <c r="E1786" t="s">
        <v>40484</v>
      </c>
      <c r="F1786" t="s">
        <v>40485</v>
      </c>
      <c r="G1786" t="s">
        <v>40486</v>
      </c>
      <c r="H1786" t="s">
        <v>40487</v>
      </c>
      <c r="I1786" t="s">
        <v>40488</v>
      </c>
      <c r="J1786" t="s">
        <v>40489</v>
      </c>
      <c r="K1786" t="s">
        <v>40490</v>
      </c>
      <c r="L1786" t="s">
        <v>40491</v>
      </c>
      <c r="M1786" t="s">
        <v>40492</v>
      </c>
      <c r="N1786" t="s">
        <v>40493</v>
      </c>
      <c r="O1786">
        <f>-627.563050954382 -3.947039211012 -511.259504024156</f>
        <v>-1142.7695941895499</v>
      </c>
      <c r="P1786">
        <f>-641.931235317749 -34.7899346374775 -231.222162259822</f>
        <v>-907.94333221504849</v>
      </c>
      <c r="Q1786" t="s">
        <v>40494</v>
      </c>
      <c r="R1786" t="s">
        <v>40495</v>
      </c>
      <c r="S1786" t="s">
        <v>40496</v>
      </c>
      <c r="T1786" t="s">
        <v>40497</v>
      </c>
      <c r="U1786" t="s">
        <v>40498</v>
      </c>
      <c r="V1786" t="s">
        <v>40499</v>
      </c>
      <c r="W1786" t="s">
        <v>40500</v>
      </c>
      <c r="X1786" t="s">
        <v>40501</v>
      </c>
      <c r="Y1786" t="s">
        <v>40502</v>
      </c>
    </row>
    <row r="1787" spans="1:25" x14ac:dyDescent="0.3">
      <c r="A1787">
        <v>89300</v>
      </c>
      <c r="B1787" t="s">
        <v>40503</v>
      </c>
      <c r="C1787" t="s">
        <v>40504</v>
      </c>
      <c r="D1787" t="s">
        <v>40505</v>
      </c>
      <c r="E1787" t="s">
        <v>40506</v>
      </c>
      <c r="F1787" t="s">
        <v>40507</v>
      </c>
      <c r="G1787" t="s">
        <v>40508</v>
      </c>
      <c r="H1787" t="s">
        <v>40509</v>
      </c>
      <c r="I1787" t="s">
        <v>40510</v>
      </c>
      <c r="J1787" t="s">
        <v>40511</v>
      </c>
      <c r="K1787" t="s">
        <v>40512</v>
      </c>
      <c r="L1787" t="s">
        <v>40513</v>
      </c>
      <c r="M1787" t="s">
        <v>40514</v>
      </c>
      <c r="N1787" t="s">
        <v>40515</v>
      </c>
      <c r="O1787">
        <f>-626.268260399139 -3.67434799442572 -511.302240621771</f>
        <v>-1141.2448490153356</v>
      </c>
      <c r="P1787">
        <f>-641.137735259641 -34.459970495371 -231.284824125574</f>
        <v>-906.88252988058593</v>
      </c>
      <c r="Q1787" t="s">
        <v>40516</v>
      </c>
      <c r="R1787" t="s">
        <v>40517</v>
      </c>
      <c r="S1787" t="s">
        <v>40518</v>
      </c>
      <c r="T1787" t="s">
        <v>40519</v>
      </c>
      <c r="U1787" t="s">
        <v>40520</v>
      </c>
      <c r="V1787" t="s">
        <v>40521</v>
      </c>
      <c r="W1787" t="s">
        <v>40522</v>
      </c>
      <c r="X1787" t="s">
        <v>40523</v>
      </c>
      <c r="Y1787" t="s">
        <v>40524</v>
      </c>
    </row>
    <row r="1788" spans="1:25" x14ac:dyDescent="0.3">
      <c r="A1788">
        <v>89350</v>
      </c>
      <c r="B1788" t="s">
        <v>40525</v>
      </c>
      <c r="C1788" t="s">
        <v>40526</v>
      </c>
      <c r="D1788" t="s">
        <v>40527</v>
      </c>
      <c r="E1788" t="s">
        <v>40528</v>
      </c>
      <c r="F1788" t="s">
        <v>40529</v>
      </c>
      <c r="G1788" t="s">
        <v>40530</v>
      </c>
      <c r="H1788" t="s">
        <v>40531</v>
      </c>
      <c r="I1788" t="s">
        <v>40532</v>
      </c>
      <c r="J1788" t="s">
        <v>40533</v>
      </c>
      <c r="K1788" t="s">
        <v>40534</v>
      </c>
      <c r="L1788" t="s">
        <v>40535</v>
      </c>
      <c r="M1788" t="s">
        <v>40536</v>
      </c>
      <c r="N1788" t="s">
        <v>40537</v>
      </c>
      <c r="O1788">
        <f>-625.57114346786 -3.67390357766931 -511.209072189117</f>
        <v>-1140.4541192346464</v>
      </c>
      <c r="P1788">
        <f>-640.661556074524 -34.442369453111 -231.201704136217</f>
        <v>-906.30562966385207</v>
      </c>
      <c r="Q1788" t="s">
        <v>40538</v>
      </c>
      <c r="R1788" t="s">
        <v>40539</v>
      </c>
      <c r="S1788" t="s">
        <v>40540</v>
      </c>
      <c r="T1788" t="s">
        <v>40541</v>
      </c>
      <c r="U1788" t="s">
        <v>40542</v>
      </c>
      <c r="V1788" t="s">
        <v>40543</v>
      </c>
      <c r="W1788" t="s">
        <v>40544</v>
      </c>
      <c r="X1788" t="s">
        <v>40545</v>
      </c>
      <c r="Y1788" t="s">
        <v>40546</v>
      </c>
    </row>
    <row r="1789" spans="1:25" x14ac:dyDescent="0.3">
      <c r="A1789">
        <v>89400</v>
      </c>
      <c r="B1789" t="s">
        <v>40547</v>
      </c>
      <c r="C1789" t="s">
        <v>40548</v>
      </c>
      <c r="D1789" t="s">
        <v>40549</v>
      </c>
      <c r="E1789" t="s">
        <v>40550</v>
      </c>
      <c r="F1789" t="s">
        <v>40551</v>
      </c>
      <c r="G1789" t="s">
        <v>40552</v>
      </c>
      <c r="H1789" t="s">
        <v>40553</v>
      </c>
      <c r="I1789" t="s">
        <v>40554</v>
      </c>
      <c r="J1789" t="s">
        <v>40555</v>
      </c>
      <c r="K1789" t="s">
        <v>40556</v>
      </c>
      <c r="L1789" t="s">
        <v>40557</v>
      </c>
      <c r="M1789" t="s">
        <v>40558</v>
      </c>
      <c r="N1789" t="s">
        <v>40559</v>
      </c>
      <c r="O1789">
        <f>-624.135769310461 -3.50877301181754 -510.991161479422</f>
        <v>-1138.6357038017004</v>
      </c>
      <c r="P1789">
        <f>-639.397299293403 -34.2237490461571 -230.987183922847</f>
        <v>-904.608232262407</v>
      </c>
      <c r="Q1789" t="s">
        <v>40560</v>
      </c>
      <c r="R1789" t="s">
        <v>40561</v>
      </c>
      <c r="S1789" t="s">
        <v>40562</v>
      </c>
      <c r="T1789" t="s">
        <v>40563</v>
      </c>
      <c r="U1789" t="s">
        <v>40564</v>
      </c>
      <c r="V1789" t="s">
        <v>40565</v>
      </c>
      <c r="W1789" t="s">
        <v>40566</v>
      </c>
      <c r="X1789" t="s">
        <v>40567</v>
      </c>
      <c r="Y1789" t="s">
        <v>40568</v>
      </c>
    </row>
    <row r="1790" spans="1:25" x14ac:dyDescent="0.3">
      <c r="A1790">
        <v>89450</v>
      </c>
      <c r="B1790" t="s">
        <v>40569</v>
      </c>
      <c r="C1790" t="s">
        <v>40570</v>
      </c>
      <c r="D1790" t="s">
        <v>40571</v>
      </c>
      <c r="E1790" t="s">
        <v>40572</v>
      </c>
      <c r="F1790" t="s">
        <v>40573</v>
      </c>
      <c r="G1790" t="s">
        <v>40574</v>
      </c>
      <c r="H1790" t="s">
        <v>40575</v>
      </c>
      <c r="I1790" t="s">
        <v>40576</v>
      </c>
      <c r="J1790" t="s">
        <v>40577</v>
      </c>
      <c r="K1790" t="s">
        <v>40578</v>
      </c>
      <c r="L1790" t="s">
        <v>40579</v>
      </c>
      <c r="M1790" t="s">
        <v>40580</v>
      </c>
      <c r="N1790" t="s">
        <v>40581</v>
      </c>
      <c r="O1790">
        <f>-623.427417101673 -3.51769929158741 -510.826069992064</f>
        <v>-1137.7711863853244</v>
      </c>
      <c r="P1790">
        <f>-638.689322558177 -34.2199430085727 -230.820679603235</f>
        <v>-903.72994516998472</v>
      </c>
      <c r="Q1790" t="s">
        <v>40582</v>
      </c>
      <c r="R1790" t="s">
        <v>40583</v>
      </c>
      <c r="S1790" t="s">
        <v>40584</v>
      </c>
      <c r="T1790" t="s">
        <v>40585</v>
      </c>
      <c r="U1790" t="s">
        <v>40586</v>
      </c>
      <c r="V1790" t="s">
        <v>40587</v>
      </c>
      <c r="W1790" t="s">
        <v>40588</v>
      </c>
      <c r="X1790" t="s">
        <v>40589</v>
      </c>
      <c r="Y1790" t="s">
        <v>40590</v>
      </c>
    </row>
    <row r="1791" spans="1:25" x14ac:dyDescent="0.3">
      <c r="A1791">
        <v>89500</v>
      </c>
      <c r="B1791" t="s">
        <v>40591</v>
      </c>
      <c r="C1791" t="s">
        <v>40592</v>
      </c>
      <c r="D1791" t="s">
        <v>40593</v>
      </c>
      <c r="E1791" t="s">
        <v>40594</v>
      </c>
      <c r="F1791" t="s">
        <v>40595</v>
      </c>
      <c r="G1791" t="s">
        <v>40596</v>
      </c>
      <c r="H1791" t="s">
        <v>40597</v>
      </c>
      <c r="I1791" t="s">
        <v>40598</v>
      </c>
      <c r="J1791" t="s">
        <v>40599</v>
      </c>
      <c r="K1791" t="s">
        <v>40600</v>
      </c>
      <c r="L1791" t="s">
        <v>40601</v>
      </c>
      <c r="M1791" t="s">
        <v>40602</v>
      </c>
      <c r="N1791" t="s">
        <v>40603</v>
      </c>
      <c r="O1791">
        <f>-622.374011704828 -3.46723600261907 -510.50269863904</f>
        <v>-1136.343946346487</v>
      </c>
      <c r="P1791">
        <f>-636.916341350694 -33.7658086641716 -230.415012600344</f>
        <v>-901.09716261520953</v>
      </c>
      <c r="Q1791" t="s">
        <v>40604</v>
      </c>
      <c r="R1791" t="s">
        <v>40605</v>
      </c>
      <c r="S1791" t="s">
        <v>40606</v>
      </c>
      <c r="T1791" t="s">
        <v>40607</v>
      </c>
      <c r="U1791" t="s">
        <v>40608</v>
      </c>
      <c r="V1791" t="s">
        <v>40609</v>
      </c>
      <c r="W1791" t="s">
        <v>40610</v>
      </c>
      <c r="X1791" t="s">
        <v>40611</v>
      </c>
      <c r="Y1791" t="s">
        <v>40612</v>
      </c>
    </row>
    <row r="1792" spans="1:25" x14ac:dyDescent="0.3">
      <c r="A1792">
        <v>89550</v>
      </c>
      <c r="B1792" t="s">
        <v>40613</v>
      </c>
      <c r="C1792" t="s">
        <v>40614</v>
      </c>
      <c r="D1792" t="s">
        <v>40615</v>
      </c>
      <c r="E1792" t="s">
        <v>40616</v>
      </c>
      <c r="F1792" t="s">
        <v>40617</v>
      </c>
      <c r="G1792" t="s">
        <v>40618</v>
      </c>
      <c r="H1792" t="s">
        <v>40619</v>
      </c>
      <c r="I1792" t="s">
        <v>40620</v>
      </c>
      <c r="J1792" t="s">
        <v>40621</v>
      </c>
      <c r="K1792" t="s">
        <v>40622</v>
      </c>
      <c r="L1792" t="s">
        <v>40623</v>
      </c>
      <c r="M1792" t="s">
        <v>40624</v>
      </c>
      <c r="N1792" t="s">
        <v>40625</v>
      </c>
      <c r="O1792">
        <f>-621.872003104561 -3.55454628490429 -510.327628200187</f>
        <v>-1135.7541775896523</v>
      </c>
      <c r="P1792">
        <f>-636.122912282208 -33.7328570445086 -230.212008103658</f>
        <v>-900.06777743037458</v>
      </c>
      <c r="Q1792" t="s">
        <v>40626</v>
      </c>
      <c r="R1792" t="s">
        <v>40627</v>
      </c>
      <c r="S1792" t="s">
        <v>40628</v>
      </c>
      <c r="T1792" t="s">
        <v>40629</v>
      </c>
      <c r="U1792" t="s">
        <v>40630</v>
      </c>
      <c r="V1792" t="s">
        <v>40631</v>
      </c>
      <c r="W1792" t="s">
        <v>40632</v>
      </c>
      <c r="X1792" t="s">
        <v>40633</v>
      </c>
      <c r="Y1792" t="s">
        <v>40634</v>
      </c>
    </row>
    <row r="1793" spans="1:25" x14ac:dyDescent="0.3">
      <c r="A1793">
        <v>89600</v>
      </c>
      <c r="B1793" t="s">
        <v>40635</v>
      </c>
      <c r="C1793" t="s">
        <v>40636</v>
      </c>
      <c r="D1793" t="s">
        <v>40637</v>
      </c>
      <c r="E1793" t="s">
        <v>40638</v>
      </c>
      <c r="F1793" t="s">
        <v>40639</v>
      </c>
      <c r="G1793" t="s">
        <v>40640</v>
      </c>
      <c r="H1793" t="s">
        <v>40641</v>
      </c>
      <c r="I1793" t="s">
        <v>40642</v>
      </c>
      <c r="J1793" t="s">
        <v>40643</v>
      </c>
      <c r="K1793" t="s">
        <v>40644</v>
      </c>
      <c r="L1793" t="s">
        <v>40645</v>
      </c>
      <c r="M1793" t="s">
        <v>40646</v>
      </c>
      <c r="N1793" t="s">
        <v>40647</v>
      </c>
      <c r="O1793">
        <f>-621.348991022204 -3.64941929607448 -510.149685979702</f>
        <v>-1135.1480962979804</v>
      </c>
      <c r="P1793">
        <f>-635.433285576209 -33.6358486679462 -230.004985363374</f>
        <v>-899.07411960752916</v>
      </c>
      <c r="Q1793" t="s">
        <v>40648</v>
      </c>
      <c r="R1793" t="s">
        <v>40649</v>
      </c>
      <c r="S1793" t="s">
        <v>40650</v>
      </c>
      <c r="T1793" t="s">
        <v>40651</v>
      </c>
      <c r="U1793" t="s">
        <v>40652</v>
      </c>
      <c r="V1793" t="s">
        <v>40653</v>
      </c>
      <c r="W1793" t="s">
        <v>40654</v>
      </c>
      <c r="X1793" t="s">
        <v>40655</v>
      </c>
      <c r="Y1793" t="s">
        <v>40656</v>
      </c>
    </row>
    <row r="1794" spans="1:25" x14ac:dyDescent="0.3">
      <c r="A1794">
        <v>89650</v>
      </c>
      <c r="B1794" t="s">
        <v>40657</v>
      </c>
      <c r="C1794" t="s">
        <v>40658</v>
      </c>
      <c r="D1794" t="s">
        <v>40659</v>
      </c>
      <c r="E1794" t="s">
        <v>40660</v>
      </c>
      <c r="F1794" t="s">
        <v>40661</v>
      </c>
      <c r="G1794" t="s">
        <v>40662</v>
      </c>
      <c r="H1794" t="s">
        <v>40663</v>
      </c>
      <c r="I1794" t="s">
        <v>40664</v>
      </c>
      <c r="J1794" t="s">
        <v>40665</v>
      </c>
      <c r="K1794" t="s">
        <v>40666</v>
      </c>
      <c r="L1794" t="s">
        <v>40667</v>
      </c>
      <c r="M1794" t="s">
        <v>40668</v>
      </c>
      <c r="N1794" t="s">
        <v>40669</v>
      </c>
      <c r="O1794">
        <f>-620.495924226474 -3.64297101259444 -509.926736665287</f>
        <v>-1134.0656319043555</v>
      </c>
      <c r="P1794">
        <f>-634.572258673995 -33.1585604681914 -229.731740406865</f>
        <v>-897.46255954905132</v>
      </c>
      <c r="Q1794" t="s">
        <v>40670</v>
      </c>
      <c r="R1794" t="s">
        <v>40671</v>
      </c>
      <c r="S1794" t="s">
        <v>40672</v>
      </c>
      <c r="T1794" t="s">
        <v>40673</v>
      </c>
      <c r="U1794" t="s">
        <v>40674</v>
      </c>
      <c r="V1794" t="s">
        <v>40675</v>
      </c>
      <c r="W1794" t="s">
        <v>40676</v>
      </c>
      <c r="X1794" t="s">
        <v>40677</v>
      </c>
      <c r="Y1794" t="s">
        <v>40678</v>
      </c>
    </row>
    <row r="1795" spans="1:25" x14ac:dyDescent="0.3">
      <c r="A1795">
        <v>89700</v>
      </c>
      <c r="B1795" t="s">
        <v>40679</v>
      </c>
      <c r="C1795" t="s">
        <v>40680</v>
      </c>
      <c r="D1795" t="s">
        <v>40681</v>
      </c>
      <c r="E1795" t="s">
        <v>40682</v>
      </c>
      <c r="F1795" t="s">
        <v>40683</v>
      </c>
      <c r="G1795" t="s">
        <v>40684</v>
      </c>
      <c r="H1795" t="s">
        <v>40685</v>
      </c>
      <c r="I1795" t="s">
        <v>40686</v>
      </c>
      <c r="J1795" t="s">
        <v>40687</v>
      </c>
      <c r="K1795" t="s">
        <v>40688</v>
      </c>
      <c r="L1795" t="s">
        <v>40689</v>
      </c>
      <c r="M1795" t="s">
        <v>40690</v>
      </c>
      <c r="N1795" t="s">
        <v>40691</v>
      </c>
      <c r="O1795">
        <f>-620.008025348465 -3.36162475977994 -509.83604741657</f>
        <v>-1133.2056975248149</v>
      </c>
      <c r="P1795">
        <f>-634.10913108648 -32.5965842396549 -229.612825660013</f>
        <v>-896.31854098614792</v>
      </c>
      <c r="Q1795" t="s">
        <v>40692</v>
      </c>
      <c r="R1795" t="s">
        <v>40693</v>
      </c>
      <c r="S1795" t="s">
        <v>40694</v>
      </c>
      <c r="T1795" t="s">
        <v>40695</v>
      </c>
      <c r="U1795" t="s">
        <v>40696</v>
      </c>
      <c r="V1795" t="s">
        <v>40697</v>
      </c>
      <c r="W1795" t="s">
        <v>40698</v>
      </c>
      <c r="X1795" t="s">
        <v>40699</v>
      </c>
      <c r="Y1795" t="s">
        <v>40700</v>
      </c>
    </row>
    <row r="1796" spans="1:25" x14ac:dyDescent="0.3">
      <c r="A1796">
        <v>89750</v>
      </c>
      <c r="B1796" t="s">
        <v>40701</v>
      </c>
      <c r="C1796" t="s">
        <v>40702</v>
      </c>
      <c r="D1796" t="s">
        <v>40703</v>
      </c>
      <c r="E1796" t="s">
        <v>40704</v>
      </c>
      <c r="F1796" t="s">
        <v>40705</v>
      </c>
      <c r="G1796" t="s">
        <v>40706</v>
      </c>
      <c r="H1796" t="s">
        <v>40707</v>
      </c>
      <c r="I1796" t="s">
        <v>40708</v>
      </c>
      <c r="J1796" t="s">
        <v>40709</v>
      </c>
      <c r="K1796" t="s">
        <v>40710</v>
      </c>
      <c r="L1796" t="s">
        <v>40711</v>
      </c>
      <c r="M1796" t="s">
        <v>40712</v>
      </c>
      <c r="N1796" t="s">
        <v>40713</v>
      </c>
      <c r="O1796">
        <f>-619.93059492895 -3.17769200886619 -509.817218644564</f>
        <v>-1132.9255055823801</v>
      </c>
      <c r="P1796">
        <f>-634.058340043937 -32.3079453163075 -229.58438148414</f>
        <v>-895.95066684438461</v>
      </c>
      <c r="Q1796" t="s">
        <v>40714</v>
      </c>
      <c r="R1796" t="s">
        <v>40715</v>
      </c>
      <c r="S1796" t="s">
        <v>40716</v>
      </c>
      <c r="T1796" t="s">
        <v>40717</v>
      </c>
      <c r="U1796" t="s">
        <v>40718</v>
      </c>
      <c r="V1796" t="s">
        <v>40719</v>
      </c>
      <c r="W1796" t="s">
        <v>40720</v>
      </c>
      <c r="X1796" t="s">
        <v>40721</v>
      </c>
      <c r="Y1796" t="s">
        <v>40722</v>
      </c>
    </row>
    <row r="1797" spans="1:25" x14ac:dyDescent="0.3">
      <c r="A1797">
        <v>89800</v>
      </c>
      <c r="B1797" t="s">
        <v>40723</v>
      </c>
      <c r="C1797" t="s">
        <v>40724</v>
      </c>
      <c r="D1797" t="s">
        <v>40725</v>
      </c>
      <c r="E1797" t="s">
        <v>40726</v>
      </c>
      <c r="F1797" t="s">
        <v>40727</v>
      </c>
      <c r="G1797" t="s">
        <v>40728</v>
      </c>
      <c r="H1797" t="s">
        <v>40729</v>
      </c>
      <c r="I1797" t="s">
        <v>40730</v>
      </c>
      <c r="J1797" t="s">
        <v>40731</v>
      </c>
      <c r="K1797" t="s">
        <v>40732</v>
      </c>
      <c r="L1797" t="s">
        <v>40733</v>
      </c>
      <c r="M1797" t="s">
        <v>40734</v>
      </c>
      <c r="N1797" t="s">
        <v>40735</v>
      </c>
      <c r="O1797">
        <f>-619.879310203375 -3.05238914220172 -509.812417267736</f>
        <v>-1132.7441166133126</v>
      </c>
      <c r="P1797">
        <f>-633.979150608253 -31.9796269934584 -229.557165193198</f>
        <v>-895.51594279490939</v>
      </c>
      <c r="Q1797" t="s">
        <v>40736</v>
      </c>
      <c r="R1797" t="s">
        <v>40737</v>
      </c>
      <c r="S1797" t="s">
        <v>40738</v>
      </c>
      <c r="T1797" t="s">
        <v>40739</v>
      </c>
      <c r="U1797" t="s">
        <v>40740</v>
      </c>
      <c r="V1797" t="s">
        <v>40741</v>
      </c>
      <c r="W1797" t="s">
        <v>40742</v>
      </c>
      <c r="X1797" t="s">
        <v>40743</v>
      </c>
      <c r="Y1797" t="s">
        <v>40744</v>
      </c>
    </row>
    <row r="1798" spans="1:25" x14ac:dyDescent="0.3">
      <c r="A1798">
        <v>89850</v>
      </c>
      <c r="B1798" t="s">
        <v>40745</v>
      </c>
      <c r="C1798" t="s">
        <v>40746</v>
      </c>
      <c r="D1798" t="s">
        <v>40747</v>
      </c>
      <c r="E1798" t="s">
        <v>40748</v>
      </c>
      <c r="F1798" t="s">
        <v>40749</v>
      </c>
      <c r="G1798" t="s">
        <v>40750</v>
      </c>
      <c r="H1798" t="s">
        <v>40751</v>
      </c>
      <c r="I1798" t="s">
        <v>40752</v>
      </c>
      <c r="J1798" t="s">
        <v>40753</v>
      </c>
      <c r="K1798" t="s">
        <v>40754</v>
      </c>
      <c r="L1798" t="s">
        <v>40755</v>
      </c>
      <c r="M1798" t="s">
        <v>40756</v>
      </c>
      <c r="N1798" t="s">
        <v>40757</v>
      </c>
      <c r="O1798">
        <f>-619.527673464506 -2.71990426389652 -509.783093284247</f>
        <v>-1132.0306710126497</v>
      </c>
      <c r="P1798">
        <f>-633.588225587127 -31.1555055479603 -229.475482509055</f>
        <v>-894.21921364414231</v>
      </c>
      <c r="Q1798" t="s">
        <v>40758</v>
      </c>
      <c r="R1798" t="s">
        <v>40759</v>
      </c>
      <c r="S1798" t="s">
        <v>40760</v>
      </c>
      <c r="T1798" t="s">
        <v>40761</v>
      </c>
      <c r="U1798" t="s">
        <v>40762</v>
      </c>
      <c r="V1798" t="s">
        <v>40763</v>
      </c>
      <c r="W1798" t="s">
        <v>40764</v>
      </c>
      <c r="X1798" t="s">
        <v>40765</v>
      </c>
      <c r="Y1798" t="s">
        <v>40766</v>
      </c>
    </row>
    <row r="1799" spans="1:25" x14ac:dyDescent="0.3">
      <c r="A1799">
        <v>89900</v>
      </c>
      <c r="B1799" t="s">
        <v>40767</v>
      </c>
      <c r="C1799" t="s">
        <v>40768</v>
      </c>
      <c r="D1799" t="s">
        <v>40769</v>
      </c>
      <c r="E1799" t="s">
        <v>40770</v>
      </c>
      <c r="F1799" t="s">
        <v>40771</v>
      </c>
      <c r="G1799" t="s">
        <v>40772</v>
      </c>
      <c r="H1799" t="s">
        <v>40773</v>
      </c>
      <c r="I1799" t="s">
        <v>40774</v>
      </c>
      <c r="J1799" t="s">
        <v>40775</v>
      </c>
      <c r="K1799" t="s">
        <v>40776</v>
      </c>
      <c r="L1799" t="s">
        <v>40777</v>
      </c>
      <c r="M1799" t="s">
        <v>40778</v>
      </c>
      <c r="N1799" t="s">
        <v>40779</v>
      </c>
      <c r="O1799">
        <f>-618.909260258019 -2.48864409201315 -509.741437571324</f>
        <v>-1131.1393419213562</v>
      </c>
      <c r="P1799">
        <f>-633.18297164044 -30.4883168152446 -229.400732656794</f>
        <v>-893.07202111247852</v>
      </c>
      <c r="Q1799" t="s">
        <v>40780</v>
      </c>
      <c r="R1799" t="s">
        <v>40781</v>
      </c>
      <c r="S1799" t="s">
        <v>40782</v>
      </c>
      <c r="T1799" t="s">
        <v>40783</v>
      </c>
      <c r="U1799" t="s">
        <v>40784</v>
      </c>
      <c r="V1799" t="s">
        <v>40785</v>
      </c>
      <c r="W1799" t="s">
        <v>40786</v>
      </c>
      <c r="X1799" t="s">
        <v>40787</v>
      </c>
      <c r="Y1799" t="s">
        <v>40788</v>
      </c>
    </row>
    <row r="1800" spans="1:25" x14ac:dyDescent="0.3">
      <c r="A1800">
        <v>89950</v>
      </c>
      <c r="B1800" t="s">
        <v>40789</v>
      </c>
      <c r="C1800" t="s">
        <v>40790</v>
      </c>
      <c r="D1800" t="s">
        <v>40791</v>
      </c>
      <c r="E1800" t="s">
        <v>40792</v>
      </c>
      <c r="F1800" t="s">
        <v>40793</v>
      </c>
      <c r="G1800" t="s">
        <v>40794</v>
      </c>
      <c r="H1800" t="s">
        <v>40795</v>
      </c>
      <c r="I1800" t="s">
        <v>40796</v>
      </c>
      <c r="J1800" t="s">
        <v>40797</v>
      </c>
      <c r="K1800" t="s">
        <v>40798</v>
      </c>
      <c r="L1800" t="s">
        <v>40799</v>
      </c>
      <c r="M1800" t="s">
        <v>40800</v>
      </c>
      <c r="N1800" t="s">
        <v>40801</v>
      </c>
      <c r="O1800">
        <f>-618.754577177993 -2.3543721869064 -509.717253723036</f>
        <v>-1130.8262030879355</v>
      </c>
      <c r="P1800">
        <f>-633.084356293411 -30.1548355110069 -229.359537274864</f>
        <v>-892.59872907928195</v>
      </c>
      <c r="Q1800" t="s">
        <v>40802</v>
      </c>
      <c r="R1800" t="s">
        <v>40803</v>
      </c>
      <c r="S1800" t="s">
        <v>40804</v>
      </c>
      <c r="T1800" t="s">
        <v>40805</v>
      </c>
      <c r="U1800" t="s">
        <v>40806</v>
      </c>
      <c r="V1800" t="s">
        <v>40807</v>
      </c>
      <c r="W1800" t="s">
        <v>40808</v>
      </c>
      <c r="X1800" t="s">
        <v>40809</v>
      </c>
      <c r="Y1800" t="s">
        <v>40810</v>
      </c>
    </row>
    <row r="1801" spans="1:25" x14ac:dyDescent="0.3">
      <c r="A1801">
        <v>90000</v>
      </c>
      <c r="B1801" t="s">
        <v>40811</v>
      </c>
      <c r="C1801" t="s">
        <v>40812</v>
      </c>
      <c r="D1801" t="s">
        <v>40813</v>
      </c>
      <c r="E1801" t="s">
        <v>40814</v>
      </c>
      <c r="F1801" t="s">
        <v>40815</v>
      </c>
      <c r="G1801" t="s">
        <v>40816</v>
      </c>
      <c r="H1801" t="s">
        <v>40817</v>
      </c>
      <c r="I1801" t="s">
        <v>40818</v>
      </c>
      <c r="J1801" t="s">
        <v>40819</v>
      </c>
      <c r="K1801" t="s">
        <v>40820</v>
      </c>
      <c r="L1801" t="s">
        <v>40821</v>
      </c>
      <c r="M1801" t="s">
        <v>40822</v>
      </c>
      <c r="N1801" t="s">
        <v>40823</v>
      </c>
      <c r="O1801">
        <f>-618.628218369304 -2.22240969336531 -509.669298081128</f>
        <v>-1130.5199261437974</v>
      </c>
      <c r="P1801">
        <f>-633.069096247322 -29.8288766176531 -229.29826243243</f>
        <v>-892.19623529740511</v>
      </c>
      <c r="Q1801" t="s">
        <v>40824</v>
      </c>
      <c r="R1801" t="s">
        <v>40825</v>
      </c>
      <c r="S1801" t="s">
        <v>40826</v>
      </c>
      <c r="T1801" t="s">
        <v>40827</v>
      </c>
      <c r="U1801" t="s">
        <v>40828</v>
      </c>
      <c r="V1801" t="s">
        <v>40829</v>
      </c>
      <c r="W1801" t="s">
        <v>40830</v>
      </c>
      <c r="X1801" t="s">
        <v>40831</v>
      </c>
      <c r="Y1801" t="s">
        <v>40832</v>
      </c>
    </row>
    <row r="1802" spans="1:25" x14ac:dyDescent="0.3">
      <c r="A1802">
        <v>90050</v>
      </c>
      <c r="B1802" t="s">
        <v>40833</v>
      </c>
      <c r="C1802" t="s">
        <v>40834</v>
      </c>
      <c r="D1802" t="s">
        <v>40835</v>
      </c>
      <c r="E1802" t="s">
        <v>40836</v>
      </c>
      <c r="F1802" t="s">
        <v>40837</v>
      </c>
      <c r="G1802" t="s">
        <v>40838</v>
      </c>
      <c r="H1802" t="s">
        <v>40839</v>
      </c>
      <c r="I1802" t="s">
        <v>40840</v>
      </c>
      <c r="J1802" t="s">
        <v>40841</v>
      </c>
      <c r="K1802" t="s">
        <v>40842</v>
      </c>
      <c r="L1802" t="s">
        <v>40843</v>
      </c>
      <c r="M1802" t="s">
        <v>40844</v>
      </c>
      <c r="N1802" t="s">
        <v>40845</v>
      </c>
      <c r="O1802">
        <f>-618.358657029421 -1.968211768949 -509.614057682111</f>
        <v>-1129.940926480481</v>
      </c>
      <c r="P1802">
        <f>-633.038989031631 -29.2718184449175 -229.225798305426</f>
        <v>-891.53660578197446</v>
      </c>
      <c r="Q1802" t="s">
        <v>40846</v>
      </c>
      <c r="R1802" t="s">
        <v>40847</v>
      </c>
      <c r="S1802" t="s">
        <v>40848</v>
      </c>
      <c r="T1802" t="s">
        <v>40849</v>
      </c>
      <c r="U1802" t="s">
        <v>40850</v>
      </c>
      <c r="V1802" t="s">
        <v>40851</v>
      </c>
      <c r="W1802" t="s">
        <v>40852</v>
      </c>
      <c r="X1802" t="s">
        <v>40853</v>
      </c>
      <c r="Y1802" t="s">
        <v>40854</v>
      </c>
    </row>
    <row r="1803" spans="1:25" x14ac:dyDescent="0.3">
      <c r="A1803">
        <v>90100</v>
      </c>
      <c r="B1803" t="s">
        <v>40855</v>
      </c>
      <c r="C1803" t="s">
        <v>40856</v>
      </c>
      <c r="D1803" t="s">
        <v>40857</v>
      </c>
      <c r="E1803" t="s">
        <v>40858</v>
      </c>
      <c r="F1803" t="s">
        <v>40859</v>
      </c>
      <c r="G1803" t="s">
        <v>40860</v>
      </c>
      <c r="H1803" t="s">
        <v>40861</v>
      </c>
      <c r="I1803" t="s">
        <v>40862</v>
      </c>
      <c r="J1803" t="s">
        <v>40863</v>
      </c>
      <c r="K1803" t="s">
        <v>40864</v>
      </c>
      <c r="L1803" t="s">
        <v>40865</v>
      </c>
      <c r="M1803" t="s">
        <v>40866</v>
      </c>
      <c r="N1803" t="s">
        <v>40867</v>
      </c>
      <c r="O1803">
        <f>-617.707017354837 -1.64869570309907 -509.727710867055</f>
        <v>-1129.0834239249912</v>
      </c>
      <c r="P1803">
        <f>-632.57270642626 -28.749751716093 -229.329611044657</f>
        <v>-890.65206918701097</v>
      </c>
      <c r="Q1803" t="s">
        <v>40868</v>
      </c>
      <c r="R1803" t="s">
        <v>40869</v>
      </c>
      <c r="S1803" t="s">
        <v>40870</v>
      </c>
      <c r="T1803" t="s">
        <v>40871</v>
      </c>
      <c r="U1803" t="s">
        <v>40872</v>
      </c>
      <c r="V1803" t="s">
        <v>40873</v>
      </c>
      <c r="W1803" t="s">
        <v>40874</v>
      </c>
      <c r="X1803" t="s">
        <v>40875</v>
      </c>
      <c r="Y1803" t="s">
        <v>40876</v>
      </c>
    </row>
    <row r="1804" spans="1:25" x14ac:dyDescent="0.3">
      <c r="A1804">
        <v>90150</v>
      </c>
      <c r="B1804" t="s">
        <v>40877</v>
      </c>
      <c r="C1804" t="s">
        <v>40878</v>
      </c>
      <c r="D1804" t="s">
        <v>40879</v>
      </c>
      <c r="E1804" t="s">
        <v>40880</v>
      </c>
      <c r="F1804" t="s">
        <v>40881</v>
      </c>
      <c r="G1804" t="s">
        <v>40882</v>
      </c>
      <c r="H1804" t="s">
        <v>40883</v>
      </c>
      <c r="I1804" t="s">
        <v>40884</v>
      </c>
      <c r="J1804" t="s">
        <v>40885</v>
      </c>
      <c r="K1804" t="s">
        <v>40886</v>
      </c>
      <c r="L1804" t="s">
        <v>40887</v>
      </c>
      <c r="M1804" t="s">
        <v>40888</v>
      </c>
      <c r="N1804" t="s">
        <v>40889</v>
      </c>
      <c r="O1804">
        <f>-617.328821217912 -1.54324352866297 -509.801658529063</f>
        <v>-1128.6737232756379</v>
      </c>
      <c r="P1804">
        <f>-632.19582313042 -28.6890619757796 -229.407796053997</f>
        <v>-890.29268116019659</v>
      </c>
      <c r="Q1804" t="s">
        <v>40890</v>
      </c>
      <c r="R1804" t="s">
        <v>40891</v>
      </c>
      <c r="S1804" t="s">
        <v>40892</v>
      </c>
      <c r="T1804" t="s">
        <v>40893</v>
      </c>
      <c r="U1804" t="s">
        <v>40894</v>
      </c>
      <c r="V1804" t="s">
        <v>40895</v>
      </c>
      <c r="W1804" t="s">
        <v>40896</v>
      </c>
      <c r="X1804" t="s">
        <v>40897</v>
      </c>
      <c r="Y1804" t="s">
        <v>40898</v>
      </c>
    </row>
    <row r="1805" spans="1:25" x14ac:dyDescent="0.3">
      <c r="A1805">
        <v>90200</v>
      </c>
      <c r="B1805" t="s">
        <v>40899</v>
      </c>
      <c r="C1805" t="s">
        <v>40900</v>
      </c>
      <c r="D1805" t="s">
        <v>40901</v>
      </c>
      <c r="E1805" t="s">
        <v>40902</v>
      </c>
      <c r="F1805" t="s">
        <v>40903</v>
      </c>
      <c r="G1805" t="s">
        <v>40904</v>
      </c>
      <c r="H1805" t="s">
        <v>40905</v>
      </c>
      <c r="I1805" t="s">
        <v>40906</v>
      </c>
      <c r="J1805" t="s">
        <v>40907</v>
      </c>
      <c r="K1805" t="s">
        <v>40908</v>
      </c>
      <c r="L1805" t="s">
        <v>40909</v>
      </c>
      <c r="M1805" t="s">
        <v>40910</v>
      </c>
      <c r="N1805" t="s">
        <v>40911</v>
      </c>
      <c r="O1805">
        <f>-616.459624543045 -1.42605202050004 -509.834402593314</f>
        <v>-1127.7200791568591</v>
      </c>
      <c r="P1805">
        <f>-631.535121227483 -28.7451563817422 -229.468489017251</f>
        <v>-889.74876662647625</v>
      </c>
      <c r="Q1805" t="s">
        <v>40912</v>
      </c>
      <c r="R1805" t="s">
        <v>40913</v>
      </c>
      <c r="S1805" t="s">
        <v>40914</v>
      </c>
      <c r="T1805" t="s">
        <v>40915</v>
      </c>
      <c r="U1805" t="s">
        <v>40916</v>
      </c>
      <c r="V1805" t="s">
        <v>40917</v>
      </c>
      <c r="W1805" t="s">
        <v>40918</v>
      </c>
      <c r="X1805" t="s">
        <v>40919</v>
      </c>
      <c r="Y1805" t="s">
        <v>40920</v>
      </c>
    </row>
    <row r="1806" spans="1:25" x14ac:dyDescent="0.3">
      <c r="A1806">
        <v>90250</v>
      </c>
      <c r="B1806" t="s">
        <v>40921</v>
      </c>
      <c r="C1806" t="s">
        <v>40922</v>
      </c>
      <c r="D1806" t="s">
        <v>40923</v>
      </c>
      <c r="E1806" t="s">
        <v>40924</v>
      </c>
      <c r="F1806" t="s">
        <v>40925</v>
      </c>
      <c r="G1806" t="s">
        <v>40926</v>
      </c>
      <c r="H1806" t="s">
        <v>40927</v>
      </c>
      <c r="I1806" t="s">
        <v>40928</v>
      </c>
      <c r="J1806" t="s">
        <v>40929</v>
      </c>
      <c r="K1806" t="s">
        <v>40930</v>
      </c>
      <c r="L1806" t="s">
        <v>40931</v>
      </c>
      <c r="M1806" t="s">
        <v>40932</v>
      </c>
      <c r="N1806" t="s">
        <v>40933</v>
      </c>
      <c r="O1806">
        <f>-616.075576834775 -1.35139023737679 -509.854776439387</f>
        <v>-1127.2817435115389</v>
      </c>
      <c r="P1806">
        <f>-631.147200939078 -28.5280942308182 -229.475002582186</f>
        <v>-889.15029775208211</v>
      </c>
      <c r="Q1806" t="s">
        <v>40934</v>
      </c>
      <c r="R1806" t="s">
        <v>40935</v>
      </c>
      <c r="S1806" t="s">
        <v>40936</v>
      </c>
      <c r="T1806" t="s">
        <v>40937</v>
      </c>
      <c r="U1806" t="s">
        <v>40938</v>
      </c>
      <c r="V1806" t="s">
        <v>40939</v>
      </c>
      <c r="W1806" t="s">
        <v>40940</v>
      </c>
      <c r="X1806" t="s">
        <v>40941</v>
      </c>
      <c r="Y1806" t="s">
        <v>40942</v>
      </c>
    </row>
    <row r="1807" spans="1:25" x14ac:dyDescent="0.3">
      <c r="A1807">
        <v>90300</v>
      </c>
      <c r="B1807" t="s">
        <v>40943</v>
      </c>
      <c r="C1807" t="s">
        <v>40944</v>
      </c>
      <c r="D1807" t="s">
        <v>40945</v>
      </c>
      <c r="E1807" t="s">
        <v>40946</v>
      </c>
      <c r="F1807" t="s">
        <v>40947</v>
      </c>
      <c r="G1807" t="s">
        <v>40948</v>
      </c>
      <c r="H1807" t="s">
        <v>40949</v>
      </c>
      <c r="I1807" t="s">
        <v>40950</v>
      </c>
      <c r="J1807" t="s">
        <v>40951</v>
      </c>
      <c r="K1807" t="s">
        <v>40952</v>
      </c>
      <c r="L1807" t="s">
        <v>40953</v>
      </c>
      <c r="M1807" t="s">
        <v>40954</v>
      </c>
      <c r="N1807" t="s">
        <v>40955</v>
      </c>
      <c r="O1807">
        <f>-615.65595068493 -1.36841243560139 -509.82699334883</f>
        <v>-1126.8513564693612</v>
      </c>
      <c r="P1807">
        <f>-630.876000460286 -28.2540283554733 -229.427146624146</f>
        <v>-888.55717543990534</v>
      </c>
      <c r="Q1807" t="s">
        <v>40956</v>
      </c>
      <c r="R1807" t="s">
        <v>40957</v>
      </c>
      <c r="S1807" t="s">
        <v>40958</v>
      </c>
      <c r="T1807" t="s">
        <v>40959</v>
      </c>
      <c r="U1807" t="s">
        <v>40960</v>
      </c>
      <c r="V1807" t="s">
        <v>40961</v>
      </c>
      <c r="W1807" t="s">
        <v>40962</v>
      </c>
      <c r="X1807" t="s">
        <v>40963</v>
      </c>
      <c r="Y1807" t="s">
        <v>40964</v>
      </c>
    </row>
    <row r="1808" spans="1:25" x14ac:dyDescent="0.3">
      <c r="A1808">
        <v>90350</v>
      </c>
      <c r="B1808" t="s">
        <v>40965</v>
      </c>
      <c r="C1808" t="s">
        <v>40966</v>
      </c>
      <c r="D1808" t="s">
        <v>40967</v>
      </c>
      <c r="E1808" t="s">
        <v>40968</v>
      </c>
      <c r="F1808" t="s">
        <v>40969</v>
      </c>
      <c r="G1808" t="s">
        <v>40970</v>
      </c>
      <c r="H1808" t="s">
        <v>40971</v>
      </c>
      <c r="I1808" t="s">
        <v>40972</v>
      </c>
      <c r="J1808" t="s">
        <v>40973</v>
      </c>
      <c r="K1808" t="s">
        <v>40974</v>
      </c>
      <c r="L1808" t="s">
        <v>40975</v>
      </c>
      <c r="M1808" t="s">
        <v>40976</v>
      </c>
      <c r="N1808" t="s">
        <v>40977</v>
      </c>
      <c r="O1808">
        <f>-614.758462666413 -1.44301404721682 -509.646747564423</f>
        <v>-1125.8482242780528</v>
      </c>
      <c r="P1808">
        <f>-630.289212697697 -28.0545111492763 -229.237726620275</f>
        <v>-887.58145046724837</v>
      </c>
      <c r="Q1808" t="s">
        <v>40978</v>
      </c>
      <c r="R1808" t="s">
        <v>40979</v>
      </c>
      <c r="S1808" t="s">
        <v>40980</v>
      </c>
      <c r="T1808" t="s">
        <v>40981</v>
      </c>
      <c r="U1808" t="s">
        <v>40982</v>
      </c>
      <c r="V1808" t="s">
        <v>40983</v>
      </c>
      <c r="W1808" t="s">
        <v>40984</v>
      </c>
      <c r="X1808" t="s">
        <v>40985</v>
      </c>
      <c r="Y1808" t="s">
        <v>40986</v>
      </c>
    </row>
    <row r="1809" spans="1:25" x14ac:dyDescent="0.3">
      <c r="A1809">
        <v>90400</v>
      </c>
      <c r="B1809" t="s">
        <v>40987</v>
      </c>
      <c r="C1809" t="s">
        <v>40988</v>
      </c>
      <c r="D1809" t="s">
        <v>40989</v>
      </c>
      <c r="E1809" t="s">
        <v>40990</v>
      </c>
      <c r="F1809" t="s">
        <v>40991</v>
      </c>
      <c r="G1809" t="s">
        <v>40992</v>
      </c>
      <c r="H1809" t="s">
        <v>40993</v>
      </c>
      <c r="I1809" t="s">
        <v>40994</v>
      </c>
      <c r="J1809" t="s">
        <v>40995</v>
      </c>
      <c r="K1809" t="s">
        <v>40996</v>
      </c>
      <c r="L1809" t="s">
        <v>40997</v>
      </c>
      <c r="M1809" t="s">
        <v>40998</v>
      </c>
      <c r="N1809" t="s">
        <v>40999</v>
      </c>
      <c r="O1809">
        <f>-614.3571076601 -1.51855922531081 -509.555073693401</f>
        <v>-1125.4307405788118</v>
      </c>
      <c r="P1809">
        <f>-630.060860196528 -28.0170180025839 -229.144966388696</f>
        <v>-887.22284458780791</v>
      </c>
      <c r="Q1809" t="s">
        <v>41000</v>
      </c>
      <c r="R1809" t="s">
        <v>41001</v>
      </c>
      <c r="S1809" t="s">
        <v>41002</v>
      </c>
      <c r="T1809" t="s">
        <v>41003</v>
      </c>
      <c r="U1809" t="s">
        <v>41004</v>
      </c>
      <c r="V1809" t="s">
        <v>41005</v>
      </c>
      <c r="W1809" t="s">
        <v>41006</v>
      </c>
      <c r="X1809" t="s">
        <v>41007</v>
      </c>
      <c r="Y1809" t="s">
        <v>41008</v>
      </c>
    </row>
    <row r="1810" spans="1:25" x14ac:dyDescent="0.3">
      <c r="A1810">
        <v>90450</v>
      </c>
      <c r="B1810" t="s">
        <v>41009</v>
      </c>
      <c r="C1810" t="s">
        <v>41010</v>
      </c>
      <c r="D1810" t="s">
        <v>41011</v>
      </c>
      <c r="E1810" t="s">
        <v>41012</v>
      </c>
      <c r="F1810" t="s">
        <v>41013</v>
      </c>
      <c r="G1810" t="s">
        <v>41014</v>
      </c>
      <c r="H1810" t="s">
        <v>41015</v>
      </c>
      <c r="I1810" t="s">
        <v>41016</v>
      </c>
      <c r="J1810" t="s">
        <v>41017</v>
      </c>
      <c r="K1810" t="s">
        <v>41018</v>
      </c>
      <c r="L1810" t="s">
        <v>41019</v>
      </c>
      <c r="M1810" t="s">
        <v>41020</v>
      </c>
      <c r="N1810" t="s">
        <v>41021</v>
      </c>
      <c r="O1810">
        <f>-613.148161906989 -1.72593740947059 -509.319301985895</f>
        <v>-1124.1934013023547</v>
      </c>
      <c r="P1810">
        <f>-629.672253804077 -28.056794015014 -228.940580500564</f>
        <v>-886.66962831965498</v>
      </c>
      <c r="Q1810" t="s">
        <v>41022</v>
      </c>
      <c r="R1810" t="s">
        <v>41023</v>
      </c>
      <c r="S1810" t="s">
        <v>41024</v>
      </c>
      <c r="T1810" t="s">
        <v>41025</v>
      </c>
      <c r="U1810" t="s">
        <v>41026</v>
      </c>
      <c r="V1810" t="s">
        <v>41027</v>
      </c>
      <c r="W1810" t="s">
        <v>41028</v>
      </c>
      <c r="X1810" t="s">
        <v>41029</v>
      </c>
      <c r="Y1810" t="s">
        <v>41030</v>
      </c>
    </row>
    <row r="1811" spans="1:25" x14ac:dyDescent="0.3">
      <c r="A1811">
        <v>90500</v>
      </c>
      <c r="B1811" t="s">
        <v>41031</v>
      </c>
      <c r="C1811" t="s">
        <v>41032</v>
      </c>
      <c r="D1811" t="s">
        <v>41033</v>
      </c>
      <c r="E1811" t="s">
        <v>41034</v>
      </c>
      <c r="F1811" t="s">
        <v>41035</v>
      </c>
      <c r="G1811" t="s">
        <v>41036</v>
      </c>
      <c r="H1811" t="s">
        <v>41037</v>
      </c>
      <c r="I1811" t="s">
        <v>41038</v>
      </c>
      <c r="J1811" t="s">
        <v>41039</v>
      </c>
      <c r="K1811" t="s">
        <v>41040</v>
      </c>
      <c r="L1811" t="s">
        <v>41041</v>
      </c>
      <c r="M1811" t="s">
        <v>41042</v>
      </c>
      <c r="N1811" t="s">
        <v>41043</v>
      </c>
      <c r="O1811">
        <f>-612.468265138852 -1.74353867603895 -509.209452114795</f>
        <v>-1123.4212559296859</v>
      </c>
      <c r="P1811">
        <f>-629.320752219778 -27.865274461082 -228.830836389842</f>
        <v>-886.01686307070202</v>
      </c>
      <c r="Q1811" t="s">
        <v>41044</v>
      </c>
      <c r="R1811" t="s">
        <v>41045</v>
      </c>
      <c r="S1811" t="s">
        <v>41046</v>
      </c>
      <c r="T1811" t="s">
        <v>41047</v>
      </c>
      <c r="U1811" t="s">
        <v>41048</v>
      </c>
      <c r="V1811" t="s">
        <v>41049</v>
      </c>
      <c r="W1811" t="s">
        <v>41050</v>
      </c>
      <c r="X1811" t="s">
        <v>41051</v>
      </c>
      <c r="Y1811" t="s">
        <v>41052</v>
      </c>
    </row>
    <row r="1812" spans="1:25" x14ac:dyDescent="0.3">
      <c r="A1812">
        <v>90550</v>
      </c>
      <c r="B1812" t="s">
        <v>41053</v>
      </c>
      <c r="C1812" t="s">
        <v>41054</v>
      </c>
      <c r="D1812" t="s">
        <v>41055</v>
      </c>
      <c r="E1812" t="s">
        <v>41056</v>
      </c>
      <c r="F1812" t="s">
        <v>41057</v>
      </c>
      <c r="G1812" t="s">
        <v>41058</v>
      </c>
      <c r="H1812" t="s">
        <v>41059</v>
      </c>
      <c r="I1812" t="s">
        <v>41060</v>
      </c>
      <c r="J1812" t="s">
        <v>41061</v>
      </c>
      <c r="K1812" t="s">
        <v>41062</v>
      </c>
      <c r="L1812" t="s">
        <v>41063</v>
      </c>
      <c r="M1812" t="s">
        <v>41064</v>
      </c>
      <c r="N1812" t="s">
        <v>41065</v>
      </c>
      <c r="O1812">
        <f>-611.255931433593 -1.7739108933788 -508.948918599785</f>
        <v>-1121.9787609267569</v>
      </c>
      <c r="P1812">
        <f>-628.463386140429 -27.6411336105616 -228.568144629929</f>
        <v>-884.67266438091951</v>
      </c>
      <c r="Q1812" t="s">
        <v>41066</v>
      </c>
      <c r="R1812" t="s">
        <v>41067</v>
      </c>
      <c r="S1812" t="s">
        <v>41068</v>
      </c>
      <c r="T1812" t="s">
        <v>41069</v>
      </c>
      <c r="U1812" t="s">
        <v>41070</v>
      </c>
      <c r="V1812" t="s">
        <v>41071</v>
      </c>
      <c r="W1812" t="s">
        <v>41072</v>
      </c>
      <c r="X1812" t="s">
        <v>41073</v>
      </c>
      <c r="Y1812" t="s">
        <v>41074</v>
      </c>
    </row>
    <row r="1813" spans="1:25" x14ac:dyDescent="0.3">
      <c r="A1813">
        <v>90600</v>
      </c>
      <c r="B1813" t="s">
        <v>41075</v>
      </c>
      <c r="C1813" t="s">
        <v>41076</v>
      </c>
      <c r="D1813" t="s">
        <v>41077</v>
      </c>
      <c r="E1813" t="s">
        <v>41078</v>
      </c>
      <c r="F1813" t="s">
        <v>41079</v>
      </c>
      <c r="G1813" t="s">
        <v>41080</v>
      </c>
      <c r="H1813" t="s">
        <v>41081</v>
      </c>
      <c r="I1813" t="s">
        <v>41082</v>
      </c>
      <c r="J1813" t="s">
        <v>41083</v>
      </c>
      <c r="K1813" t="s">
        <v>41084</v>
      </c>
      <c r="L1813" t="s">
        <v>41085</v>
      </c>
      <c r="M1813" t="s">
        <v>41086</v>
      </c>
      <c r="N1813" t="s">
        <v>41087</v>
      </c>
      <c r="O1813">
        <f>-610.764633718208 -1.82351128324058 -508.807383390628</f>
        <v>-1121.3955283920766</v>
      </c>
      <c r="P1813">
        <f>-628.030475883231 -27.5012489804421 -228.412822690249</f>
        <v>-883.94454755392212</v>
      </c>
      <c r="Q1813" t="s">
        <v>41088</v>
      </c>
      <c r="R1813" t="s">
        <v>41089</v>
      </c>
      <c r="S1813" t="s">
        <v>41090</v>
      </c>
      <c r="T1813" t="s">
        <v>41091</v>
      </c>
      <c r="U1813" t="s">
        <v>41092</v>
      </c>
      <c r="V1813" t="s">
        <v>41093</v>
      </c>
      <c r="W1813" t="s">
        <v>41094</v>
      </c>
      <c r="X1813" t="s">
        <v>41095</v>
      </c>
      <c r="Y1813" t="s">
        <v>41096</v>
      </c>
    </row>
    <row r="1814" spans="1:25" x14ac:dyDescent="0.3">
      <c r="A1814">
        <v>90650</v>
      </c>
      <c r="B1814" t="s">
        <v>41097</v>
      </c>
      <c r="C1814" t="s">
        <v>41098</v>
      </c>
      <c r="D1814" t="s">
        <v>41099</v>
      </c>
      <c r="E1814" t="s">
        <v>41100</v>
      </c>
      <c r="F1814" t="s">
        <v>41101</v>
      </c>
      <c r="G1814" t="s">
        <v>41102</v>
      </c>
      <c r="H1814" t="s">
        <v>41103</v>
      </c>
      <c r="I1814" t="s">
        <v>41104</v>
      </c>
      <c r="J1814" t="s">
        <v>41105</v>
      </c>
      <c r="K1814" t="s">
        <v>41106</v>
      </c>
      <c r="L1814" t="s">
        <v>41107</v>
      </c>
      <c r="M1814" t="s">
        <v>41108</v>
      </c>
      <c r="N1814" t="s">
        <v>41109</v>
      </c>
      <c r="O1814">
        <f>-609.924347763819 -2.05493557941395 -508.548857009501</f>
        <v>-1120.528140352734</v>
      </c>
      <c r="P1814">
        <f>-627.218969307357 -27.5344099971319 -228.137970839021</f>
        <v>-882.89135014350995</v>
      </c>
      <c r="Q1814" t="s">
        <v>41110</v>
      </c>
      <c r="R1814" t="s">
        <v>41111</v>
      </c>
      <c r="S1814" t="s">
        <v>41112</v>
      </c>
      <c r="T1814" t="s">
        <v>41113</v>
      </c>
      <c r="U1814" t="s">
        <v>41114</v>
      </c>
      <c r="V1814" t="s">
        <v>41115</v>
      </c>
      <c r="W1814" t="s">
        <v>41116</v>
      </c>
      <c r="X1814" t="s">
        <v>41117</v>
      </c>
      <c r="Y1814" t="s">
        <v>41118</v>
      </c>
    </row>
    <row r="1815" spans="1:25" x14ac:dyDescent="0.3">
      <c r="A1815">
        <v>90700</v>
      </c>
      <c r="B1815" t="s">
        <v>41119</v>
      </c>
      <c r="C1815" t="s">
        <v>41120</v>
      </c>
      <c r="D1815" t="s">
        <v>41121</v>
      </c>
      <c r="E1815" t="s">
        <v>41122</v>
      </c>
      <c r="F1815" t="s">
        <v>41123</v>
      </c>
      <c r="G1815" t="s">
        <v>41124</v>
      </c>
      <c r="H1815" t="s">
        <v>41125</v>
      </c>
      <c r="I1815" t="s">
        <v>41126</v>
      </c>
      <c r="J1815" t="s">
        <v>41127</v>
      </c>
      <c r="K1815" t="s">
        <v>41128</v>
      </c>
      <c r="L1815" t="s">
        <v>41129</v>
      </c>
      <c r="M1815" t="s">
        <v>41130</v>
      </c>
      <c r="N1815" t="s">
        <v>41131</v>
      </c>
      <c r="O1815">
        <f>-609.518432694988 -2.23519962946602 -508.394917291862</f>
        <v>-1120.1485496163159</v>
      </c>
      <c r="P1815">
        <f>-626.912565364212 -27.6950324619802 -227.988364320011</f>
        <v>-882.59596214620319</v>
      </c>
      <c r="Q1815" t="s">
        <v>41132</v>
      </c>
      <c r="R1815" t="s">
        <v>41133</v>
      </c>
      <c r="S1815" t="s">
        <v>41134</v>
      </c>
      <c r="T1815" t="s">
        <v>41135</v>
      </c>
      <c r="U1815" t="s">
        <v>41136</v>
      </c>
      <c r="V1815" t="s">
        <v>41137</v>
      </c>
      <c r="W1815" t="s">
        <v>41138</v>
      </c>
      <c r="X1815" t="s">
        <v>41139</v>
      </c>
      <c r="Y1815" t="s">
        <v>41140</v>
      </c>
    </row>
    <row r="1816" spans="1:25" x14ac:dyDescent="0.3">
      <c r="A1816">
        <v>90750</v>
      </c>
      <c r="B1816" t="s">
        <v>41141</v>
      </c>
      <c r="C1816" t="s">
        <v>41142</v>
      </c>
      <c r="D1816" t="s">
        <v>41143</v>
      </c>
      <c r="E1816" t="s">
        <v>41144</v>
      </c>
      <c r="F1816" t="s">
        <v>41145</v>
      </c>
      <c r="G1816" t="s">
        <v>41146</v>
      </c>
      <c r="H1816" t="s">
        <v>41147</v>
      </c>
      <c r="I1816" t="s">
        <v>41148</v>
      </c>
      <c r="J1816" t="s">
        <v>41149</v>
      </c>
      <c r="K1816" t="s">
        <v>41150</v>
      </c>
      <c r="L1816" t="s">
        <v>41151</v>
      </c>
      <c r="M1816" t="s">
        <v>41152</v>
      </c>
      <c r="N1816" t="s">
        <v>41153</v>
      </c>
      <c r="O1816">
        <f>-609.12660443451 -2.5843259574815 -508.161832538649</f>
        <v>-1119.8727629306404</v>
      </c>
      <c r="P1816">
        <f>-626.97536304371 -27.7505759572061 -227.757434937478</f>
        <v>-882.48337393839415</v>
      </c>
      <c r="Q1816" t="s">
        <v>41154</v>
      </c>
      <c r="R1816" t="s">
        <v>41155</v>
      </c>
      <c r="S1816" t="s">
        <v>41156</v>
      </c>
      <c r="T1816" t="s">
        <v>41157</v>
      </c>
      <c r="U1816" t="s">
        <v>41158</v>
      </c>
      <c r="V1816" t="s">
        <v>41159</v>
      </c>
      <c r="W1816" t="s">
        <v>41160</v>
      </c>
      <c r="X1816" t="s">
        <v>41161</v>
      </c>
      <c r="Y1816" t="s">
        <v>41162</v>
      </c>
    </row>
    <row r="1817" spans="1:25" x14ac:dyDescent="0.3">
      <c r="A1817">
        <v>90800</v>
      </c>
      <c r="B1817" t="s">
        <v>41163</v>
      </c>
      <c r="C1817" t="s">
        <v>41164</v>
      </c>
      <c r="D1817" t="s">
        <v>41165</v>
      </c>
      <c r="E1817" t="s">
        <v>41166</v>
      </c>
      <c r="F1817" t="s">
        <v>41167</v>
      </c>
      <c r="G1817" t="s">
        <v>41168</v>
      </c>
      <c r="H1817" t="s">
        <v>41169</v>
      </c>
      <c r="I1817" t="s">
        <v>41170</v>
      </c>
      <c r="J1817" t="s">
        <v>41171</v>
      </c>
      <c r="K1817" t="s">
        <v>41172</v>
      </c>
      <c r="L1817" t="s">
        <v>41173</v>
      </c>
      <c r="M1817" t="s">
        <v>41174</v>
      </c>
      <c r="N1817" t="s">
        <v>41175</v>
      </c>
      <c r="O1817">
        <f>-608.972000684377 -2.76652129665058 -508.090333559479</f>
        <v>-1119.8288555405065</v>
      </c>
      <c r="P1817">
        <f>-626.922603313587 -28.142909318507 -227.711335886637</f>
        <v>-882.77684851873107</v>
      </c>
      <c r="Q1817" t="s">
        <v>41176</v>
      </c>
      <c r="R1817" t="s">
        <v>41177</v>
      </c>
      <c r="S1817" t="s">
        <v>41178</v>
      </c>
      <c r="T1817" t="s">
        <v>41179</v>
      </c>
      <c r="U1817" t="s">
        <v>41180</v>
      </c>
      <c r="V1817" t="s">
        <v>41181</v>
      </c>
      <c r="W1817" t="s">
        <v>41182</v>
      </c>
      <c r="X1817" t="s">
        <v>41183</v>
      </c>
      <c r="Y1817" t="s">
        <v>41184</v>
      </c>
    </row>
    <row r="1818" spans="1:25" x14ac:dyDescent="0.3">
      <c r="A1818">
        <v>90850</v>
      </c>
      <c r="B1818" t="s">
        <v>41185</v>
      </c>
      <c r="C1818" t="s">
        <v>41186</v>
      </c>
      <c r="D1818" t="s">
        <v>41187</v>
      </c>
      <c r="E1818" t="s">
        <v>41188</v>
      </c>
      <c r="F1818" t="s">
        <v>41189</v>
      </c>
      <c r="G1818" t="s">
        <v>41190</v>
      </c>
      <c r="H1818" t="s">
        <v>41191</v>
      </c>
      <c r="I1818" t="s">
        <v>41192</v>
      </c>
      <c r="J1818" t="s">
        <v>41193</v>
      </c>
      <c r="K1818" t="s">
        <v>41194</v>
      </c>
      <c r="L1818" t="s">
        <v>41195</v>
      </c>
      <c r="M1818" t="s">
        <v>41196</v>
      </c>
      <c r="N1818" t="s">
        <v>41197</v>
      </c>
      <c r="O1818">
        <f>-608.713370205074 -2.95159647232617 -508.021666141891</f>
        <v>-1119.6866328192912</v>
      </c>
      <c r="P1818">
        <f>-626.797390697818 -28.5706711866249 -227.673257051436</f>
        <v>-883.04131893587873</v>
      </c>
      <c r="Q1818" t="s">
        <v>41198</v>
      </c>
      <c r="R1818" t="s">
        <v>41199</v>
      </c>
      <c r="S1818" t="s">
        <v>41200</v>
      </c>
      <c r="T1818" t="s">
        <v>41201</v>
      </c>
      <c r="U1818" t="s">
        <v>41202</v>
      </c>
      <c r="V1818" t="s">
        <v>41203</v>
      </c>
      <c r="W1818" t="s">
        <v>41204</v>
      </c>
      <c r="X1818" t="s">
        <v>41205</v>
      </c>
      <c r="Y1818" t="s">
        <v>41206</v>
      </c>
    </row>
    <row r="1819" spans="1:25" x14ac:dyDescent="0.3">
      <c r="A1819">
        <v>90900</v>
      </c>
      <c r="B1819" t="s">
        <v>41207</v>
      </c>
      <c r="C1819" t="s">
        <v>41208</v>
      </c>
      <c r="D1819" t="s">
        <v>41209</v>
      </c>
      <c r="E1819" t="s">
        <v>41210</v>
      </c>
      <c r="F1819" t="s">
        <v>41211</v>
      </c>
      <c r="G1819" t="s">
        <v>41212</v>
      </c>
      <c r="H1819" t="s">
        <v>41213</v>
      </c>
      <c r="I1819" t="s">
        <v>41214</v>
      </c>
      <c r="J1819" t="s">
        <v>41215</v>
      </c>
      <c r="K1819" t="s">
        <v>41216</v>
      </c>
      <c r="L1819" t="s">
        <v>41217</v>
      </c>
      <c r="M1819" t="s">
        <v>41218</v>
      </c>
      <c r="N1819" t="s">
        <v>41219</v>
      </c>
      <c r="O1819">
        <f>-608.652424324104 -2.92418895539254 -507.991231544703</f>
        <v>-1119.5678448241995</v>
      </c>
      <c r="P1819">
        <f>-626.646545965596 -28.5630267675092 -227.638883499494</f>
        <v>-882.84845623259923</v>
      </c>
      <c r="Q1819" t="s">
        <v>41220</v>
      </c>
      <c r="R1819" t="s">
        <v>41221</v>
      </c>
      <c r="S1819" t="s">
        <v>41222</v>
      </c>
      <c r="T1819" t="s">
        <v>41223</v>
      </c>
      <c r="U1819" t="s">
        <v>41224</v>
      </c>
      <c r="V1819" t="s">
        <v>41225</v>
      </c>
      <c r="W1819" t="s">
        <v>41226</v>
      </c>
      <c r="X1819" t="s">
        <v>41227</v>
      </c>
      <c r="Y1819" t="s">
        <v>41228</v>
      </c>
    </row>
    <row r="1820" spans="1:25" x14ac:dyDescent="0.3">
      <c r="A1820">
        <v>90950</v>
      </c>
      <c r="B1820" t="s">
        <v>41229</v>
      </c>
      <c r="C1820" t="s">
        <v>41230</v>
      </c>
      <c r="D1820" t="s">
        <v>41231</v>
      </c>
      <c r="E1820" t="s">
        <v>41232</v>
      </c>
      <c r="F1820" t="s">
        <v>41233</v>
      </c>
      <c r="G1820" t="s">
        <v>41234</v>
      </c>
      <c r="H1820" t="s">
        <v>41235</v>
      </c>
      <c r="I1820" t="s">
        <v>41236</v>
      </c>
      <c r="J1820" t="s">
        <v>41237</v>
      </c>
      <c r="K1820" t="s">
        <v>41238</v>
      </c>
      <c r="L1820" t="s">
        <v>41239</v>
      </c>
      <c r="M1820" t="s">
        <v>41240</v>
      </c>
      <c r="N1820" t="s">
        <v>41241</v>
      </c>
      <c r="O1820">
        <f>-608.262727734045 -2.72820311742476 -508.050319281714</f>
        <v>-1119.0412501331839</v>
      </c>
      <c r="P1820">
        <f>-625.869509224249 -28.4539035579455 -227.681405867495</f>
        <v>-882.00481864968947</v>
      </c>
      <c r="Q1820" t="s">
        <v>41242</v>
      </c>
      <c r="R1820" t="s">
        <v>41243</v>
      </c>
      <c r="S1820" t="s">
        <v>41244</v>
      </c>
      <c r="T1820" t="s">
        <v>41245</v>
      </c>
      <c r="U1820" t="s">
        <v>41246</v>
      </c>
      <c r="V1820" t="s">
        <v>41247</v>
      </c>
      <c r="W1820" t="s">
        <v>41248</v>
      </c>
      <c r="X1820" t="s">
        <v>41249</v>
      </c>
      <c r="Y1820" t="s">
        <v>41250</v>
      </c>
    </row>
    <row r="1821" spans="1:25" x14ac:dyDescent="0.3">
      <c r="A1821">
        <v>91000</v>
      </c>
      <c r="B1821" t="s">
        <v>41251</v>
      </c>
      <c r="C1821" t="s">
        <v>41252</v>
      </c>
      <c r="D1821" t="s">
        <v>41253</v>
      </c>
      <c r="E1821" t="s">
        <v>41254</v>
      </c>
      <c r="F1821" t="s">
        <v>41255</v>
      </c>
      <c r="G1821" t="s">
        <v>41256</v>
      </c>
      <c r="H1821" t="s">
        <v>41257</v>
      </c>
      <c r="I1821" t="s">
        <v>41258</v>
      </c>
      <c r="J1821" t="s">
        <v>41259</v>
      </c>
      <c r="K1821" t="s">
        <v>41260</v>
      </c>
      <c r="L1821" t="s">
        <v>41261</v>
      </c>
      <c r="M1821" t="s">
        <v>41262</v>
      </c>
      <c r="N1821" t="s">
        <v>41263</v>
      </c>
      <c r="O1821">
        <f>-607.79484740034 -2.46209850496734 -508.251548872521</f>
        <v>-1118.5084947778284</v>
      </c>
      <c r="P1821">
        <f>-625.043113991527 -28.8900340772634 -227.925548219752</f>
        <v>-881.85869628854243</v>
      </c>
      <c r="Q1821" t="s">
        <v>41264</v>
      </c>
      <c r="R1821" t="s">
        <v>41265</v>
      </c>
      <c r="S1821" t="s">
        <v>41266</v>
      </c>
      <c r="T1821" t="s">
        <v>41267</v>
      </c>
      <c r="U1821" t="s">
        <v>41268</v>
      </c>
      <c r="V1821" t="s">
        <v>41269</v>
      </c>
      <c r="W1821" t="s">
        <v>41270</v>
      </c>
      <c r="X1821" t="s">
        <v>41271</v>
      </c>
      <c r="Y1821" t="s">
        <v>41272</v>
      </c>
    </row>
    <row r="1822" spans="1:25" x14ac:dyDescent="0.3">
      <c r="A1822">
        <v>91050</v>
      </c>
      <c r="B1822" t="s">
        <v>41273</v>
      </c>
      <c r="C1822" t="s">
        <v>41274</v>
      </c>
      <c r="D1822" t="s">
        <v>41275</v>
      </c>
      <c r="E1822" t="s">
        <v>41276</v>
      </c>
      <c r="F1822" t="s">
        <v>41277</v>
      </c>
      <c r="G1822" t="s">
        <v>41278</v>
      </c>
      <c r="H1822" t="s">
        <v>41279</v>
      </c>
      <c r="I1822" t="s">
        <v>41280</v>
      </c>
      <c r="J1822" t="s">
        <v>41281</v>
      </c>
      <c r="K1822" t="s">
        <v>41282</v>
      </c>
      <c r="L1822" t="s">
        <v>41283</v>
      </c>
      <c r="M1822" t="s">
        <v>41284</v>
      </c>
      <c r="N1822" t="s">
        <v>41285</v>
      </c>
      <c r="O1822">
        <f>-607.624588516165 -2.24292879554423 -508.385762801715</f>
        <v>-1118.2532801134241</v>
      </c>
      <c r="P1822">
        <f>-624.616068601021 -28.9726403948864 -228.07273073519</f>
        <v>-881.6614397310974</v>
      </c>
      <c r="Q1822" t="s">
        <v>41286</v>
      </c>
      <c r="R1822" t="s">
        <v>41287</v>
      </c>
      <c r="S1822" t="s">
        <v>41288</v>
      </c>
      <c r="T1822" t="s">
        <v>41289</v>
      </c>
      <c r="U1822" t="s">
        <v>41290</v>
      </c>
      <c r="V1822" t="s">
        <v>41291</v>
      </c>
      <c r="W1822" t="s">
        <v>41292</v>
      </c>
      <c r="X1822" t="s">
        <v>41293</v>
      </c>
      <c r="Y1822" t="s">
        <v>41294</v>
      </c>
    </row>
    <row r="1823" spans="1:25" x14ac:dyDescent="0.3">
      <c r="A1823">
        <v>91100</v>
      </c>
      <c r="B1823" t="s">
        <v>41295</v>
      </c>
      <c r="C1823" t="s">
        <v>41296</v>
      </c>
      <c r="D1823" t="s">
        <v>41297</v>
      </c>
      <c r="E1823" t="s">
        <v>41298</v>
      </c>
      <c r="F1823" t="s">
        <v>41299</v>
      </c>
      <c r="G1823" t="s">
        <v>41300</v>
      </c>
      <c r="H1823" t="s">
        <v>41301</v>
      </c>
      <c r="I1823" t="s">
        <v>41302</v>
      </c>
      <c r="J1823" t="s">
        <v>41303</v>
      </c>
      <c r="K1823" t="s">
        <v>41304</v>
      </c>
      <c r="L1823" t="s">
        <v>41305</v>
      </c>
      <c r="M1823" t="s">
        <v>41306</v>
      </c>
      <c r="N1823" t="s">
        <v>41307</v>
      </c>
      <c r="O1823">
        <f>-607.620214116689 -1.73754905876535 -508.524588406407</f>
        <v>-1117.8823515818613</v>
      </c>
      <c r="P1823">
        <f>-623.794512450261 -28.523261911874 -228.168611595918</f>
        <v>-880.48638595805301</v>
      </c>
      <c r="Q1823" t="s">
        <v>41308</v>
      </c>
      <c r="R1823" t="s">
        <v>41309</v>
      </c>
      <c r="S1823" t="s">
        <v>41310</v>
      </c>
      <c r="T1823" t="s">
        <v>41311</v>
      </c>
      <c r="U1823" t="s">
        <v>41312</v>
      </c>
      <c r="V1823" t="s">
        <v>41313</v>
      </c>
      <c r="W1823" t="s">
        <v>41314</v>
      </c>
      <c r="X1823" t="s">
        <v>41315</v>
      </c>
      <c r="Y1823" t="s">
        <v>41316</v>
      </c>
    </row>
    <row r="1824" spans="1:25" x14ac:dyDescent="0.3">
      <c r="A1824">
        <v>91150</v>
      </c>
      <c r="B1824" t="s">
        <v>41317</v>
      </c>
      <c r="C1824" t="s">
        <v>41318</v>
      </c>
      <c r="D1824" t="s">
        <v>41319</v>
      </c>
      <c r="E1824" t="s">
        <v>41320</v>
      </c>
      <c r="F1824" t="s">
        <v>41321</v>
      </c>
      <c r="G1824" t="s">
        <v>41322</v>
      </c>
      <c r="H1824" t="s">
        <v>41323</v>
      </c>
      <c r="I1824" t="s">
        <v>41324</v>
      </c>
      <c r="J1824" t="s">
        <v>41325</v>
      </c>
      <c r="K1824" t="s">
        <v>41326</v>
      </c>
      <c r="L1824" t="s">
        <v>41327</v>
      </c>
      <c r="M1824" t="s">
        <v>41328</v>
      </c>
      <c r="N1824" t="s">
        <v>41329</v>
      </c>
      <c r="O1824">
        <f>-607.757330906366 -1.40785620087945 -508.534443518382</f>
        <v>-1117.6996306256274</v>
      </c>
      <c r="P1824">
        <f>-623.512068077955 -28.0927836644244 -228.145004608417</f>
        <v>-879.74985635079634</v>
      </c>
      <c r="Q1824" t="s">
        <v>41330</v>
      </c>
      <c r="R1824" t="s">
        <v>41331</v>
      </c>
      <c r="S1824" t="s">
        <v>41332</v>
      </c>
      <c r="T1824" t="s">
        <v>41333</v>
      </c>
      <c r="U1824" t="s">
        <v>41334</v>
      </c>
      <c r="V1824" t="s">
        <v>41335</v>
      </c>
      <c r="W1824" t="s">
        <v>41336</v>
      </c>
      <c r="X1824" t="s">
        <v>41337</v>
      </c>
      <c r="Y1824" t="s">
        <v>41338</v>
      </c>
    </row>
    <row r="1825" spans="1:25" x14ac:dyDescent="0.3">
      <c r="A1825">
        <v>91200</v>
      </c>
      <c r="B1825" t="s">
        <v>41339</v>
      </c>
      <c r="C1825" t="s">
        <v>41340</v>
      </c>
      <c r="D1825" t="s">
        <v>41341</v>
      </c>
      <c r="E1825" t="s">
        <v>41342</v>
      </c>
      <c r="F1825" t="s">
        <v>41343</v>
      </c>
      <c r="G1825" t="s">
        <v>41344</v>
      </c>
      <c r="H1825" t="s">
        <v>41345</v>
      </c>
      <c r="I1825" t="s">
        <v>41346</v>
      </c>
      <c r="J1825" t="s">
        <v>41347</v>
      </c>
      <c r="K1825" t="s">
        <v>41348</v>
      </c>
      <c r="L1825" t="s">
        <v>41349</v>
      </c>
      <c r="M1825" t="s">
        <v>41350</v>
      </c>
      <c r="N1825" t="s">
        <v>41351</v>
      </c>
      <c r="O1825">
        <f>-607.999634048665 -1.06814385711255 -508.502014147751</f>
        <v>-1117.5697920535285</v>
      </c>
      <c r="P1825">
        <f>-623.275272539553 -27.7463673812572 -228.085372392475</f>
        <v>-879.10701231328517</v>
      </c>
      <c r="Q1825" t="s">
        <v>41352</v>
      </c>
      <c r="R1825" t="s">
        <v>41353</v>
      </c>
      <c r="S1825" t="s">
        <v>41354</v>
      </c>
      <c r="T1825" t="s">
        <v>41355</v>
      </c>
      <c r="U1825" t="s">
        <v>41356</v>
      </c>
      <c r="V1825" t="s">
        <v>41357</v>
      </c>
      <c r="W1825" t="s">
        <v>41358</v>
      </c>
      <c r="X1825" t="s">
        <v>41359</v>
      </c>
      <c r="Y1825" t="s">
        <v>41360</v>
      </c>
    </row>
    <row r="1826" spans="1:25" x14ac:dyDescent="0.3">
      <c r="A1826">
        <v>91250</v>
      </c>
      <c r="B1826" t="s">
        <v>41361</v>
      </c>
      <c r="C1826" t="s">
        <v>41362</v>
      </c>
      <c r="D1826" t="s">
        <v>41363</v>
      </c>
      <c r="E1826" t="s">
        <v>41364</v>
      </c>
      <c r="F1826" t="s">
        <v>41365</v>
      </c>
      <c r="G1826" t="s">
        <v>41366</v>
      </c>
      <c r="H1826" t="s">
        <v>41367</v>
      </c>
      <c r="I1826" t="s">
        <v>41368</v>
      </c>
      <c r="J1826" t="s">
        <v>41369</v>
      </c>
      <c r="K1826" t="s">
        <v>41370</v>
      </c>
      <c r="L1826" t="s">
        <v>41371</v>
      </c>
      <c r="M1826" t="s">
        <v>41372</v>
      </c>
      <c r="N1826" t="s">
        <v>41373</v>
      </c>
      <c r="O1826">
        <f>-608.702807369966 -0.252407029424376 -508.393870022891</f>
        <v>-1117.3490844222813</v>
      </c>
      <c r="P1826">
        <f>-622.871488640544 -26.864912451611 -227.912803166557</f>
        <v>-877.64920425871196</v>
      </c>
      <c r="Q1826" t="s">
        <v>41374</v>
      </c>
      <c r="R1826" t="s">
        <v>41375</v>
      </c>
      <c r="S1826" t="s">
        <v>41376</v>
      </c>
      <c r="T1826" t="s">
        <v>41377</v>
      </c>
      <c r="U1826" t="s">
        <v>41378</v>
      </c>
      <c r="V1826" t="s">
        <v>41379</v>
      </c>
      <c r="W1826" t="s">
        <v>41380</v>
      </c>
      <c r="X1826" t="s">
        <v>41381</v>
      </c>
      <c r="Y1826" t="s">
        <v>41382</v>
      </c>
    </row>
    <row r="1827" spans="1:25" x14ac:dyDescent="0.3">
      <c r="A1827">
        <v>91300</v>
      </c>
      <c r="B1827" t="s">
        <v>41383</v>
      </c>
      <c r="C1827" t="s">
        <v>41384</v>
      </c>
      <c r="D1827" t="s">
        <v>41385</v>
      </c>
      <c r="E1827" t="s">
        <v>41386</v>
      </c>
      <c r="F1827" t="s">
        <v>41387</v>
      </c>
      <c r="G1827" t="s">
        <v>41388</v>
      </c>
      <c r="H1827" t="s">
        <v>41389</v>
      </c>
      <c r="I1827" t="s">
        <v>41390</v>
      </c>
      <c r="J1827" t="s">
        <v>41391</v>
      </c>
      <c r="K1827" t="s">
        <v>41392</v>
      </c>
      <c r="L1827" t="s">
        <v>41393</v>
      </c>
      <c r="M1827" t="s">
        <v>41394</v>
      </c>
      <c r="N1827" t="s">
        <v>41395</v>
      </c>
      <c r="O1827" t="s">
        <v>41396</v>
      </c>
      <c r="P1827">
        <f>-622.680123087054 -26.2425347937135 -227.802972275162</f>
        <v>-876.72563015592948</v>
      </c>
      <c r="Q1827" t="s">
        <v>41397</v>
      </c>
      <c r="R1827" t="s">
        <v>41398</v>
      </c>
      <c r="S1827" t="s">
        <v>41399</v>
      </c>
      <c r="T1827" t="s">
        <v>41400</v>
      </c>
      <c r="U1827" t="s">
        <v>41401</v>
      </c>
      <c r="V1827" t="s">
        <v>41402</v>
      </c>
      <c r="W1827" t="s">
        <v>41403</v>
      </c>
      <c r="X1827" t="s">
        <v>41404</v>
      </c>
      <c r="Y1827" t="s">
        <v>41405</v>
      </c>
    </row>
    <row r="1828" spans="1:25" x14ac:dyDescent="0.3">
      <c r="A1828">
        <v>91350</v>
      </c>
      <c r="B1828" t="s">
        <v>41406</v>
      </c>
      <c r="C1828" t="s">
        <v>41407</v>
      </c>
      <c r="D1828" t="s">
        <v>41408</v>
      </c>
      <c r="E1828" t="s">
        <v>41409</v>
      </c>
      <c r="F1828" t="s">
        <v>41410</v>
      </c>
      <c r="G1828" t="s">
        <v>41411</v>
      </c>
      <c r="H1828" t="s">
        <v>41412</v>
      </c>
      <c r="I1828" t="s">
        <v>41413</v>
      </c>
      <c r="J1828" t="s">
        <v>41414</v>
      </c>
      <c r="K1828" t="s">
        <v>41415</v>
      </c>
      <c r="L1828" t="s">
        <v>41416</v>
      </c>
      <c r="M1828" t="s">
        <v>41417</v>
      </c>
      <c r="N1828" t="s">
        <v>41418</v>
      </c>
      <c r="O1828" t="s">
        <v>41419</v>
      </c>
      <c r="P1828">
        <f>-622.364729340442 -24.7168516609743 -227.605898437261</f>
        <v>-874.6874794386772</v>
      </c>
      <c r="Q1828" t="s">
        <v>41420</v>
      </c>
      <c r="R1828" t="s">
        <v>41421</v>
      </c>
      <c r="S1828" t="s">
        <v>41422</v>
      </c>
      <c r="T1828" t="s">
        <v>41423</v>
      </c>
      <c r="U1828" t="s">
        <v>41424</v>
      </c>
      <c r="V1828" t="s">
        <v>41425</v>
      </c>
      <c r="W1828" t="s">
        <v>41426</v>
      </c>
      <c r="X1828" t="s">
        <v>41427</v>
      </c>
      <c r="Y1828" t="s">
        <v>41428</v>
      </c>
    </row>
    <row r="1829" spans="1:25" x14ac:dyDescent="0.3">
      <c r="A1829">
        <v>91400</v>
      </c>
      <c r="B1829" t="s">
        <v>41429</v>
      </c>
      <c r="C1829" t="s">
        <v>41430</v>
      </c>
      <c r="D1829" t="s">
        <v>41431</v>
      </c>
      <c r="E1829" t="s">
        <v>41432</v>
      </c>
      <c r="F1829" t="s">
        <v>41433</v>
      </c>
      <c r="G1829" t="s">
        <v>41434</v>
      </c>
      <c r="H1829" t="s">
        <v>41435</v>
      </c>
      <c r="I1829" t="s">
        <v>41436</v>
      </c>
      <c r="J1829" t="s">
        <v>41437</v>
      </c>
      <c r="K1829" t="s">
        <v>41438</v>
      </c>
      <c r="L1829" t="s">
        <v>41439</v>
      </c>
      <c r="M1829" t="s">
        <v>41440</v>
      </c>
      <c r="N1829" t="s">
        <v>41441</v>
      </c>
      <c r="O1829" t="s">
        <v>41442</v>
      </c>
      <c r="P1829">
        <f>-621.776442641773 -23.1242389941644 -227.435755422381</f>
        <v>-872.33643705831844</v>
      </c>
      <c r="Q1829" t="s">
        <v>41443</v>
      </c>
      <c r="R1829" t="s">
        <v>41444</v>
      </c>
      <c r="S1829" t="s">
        <v>41445</v>
      </c>
      <c r="T1829" t="s">
        <v>41446</v>
      </c>
      <c r="U1829" t="s">
        <v>41447</v>
      </c>
      <c r="V1829" t="s">
        <v>41448</v>
      </c>
      <c r="W1829" t="s">
        <v>41449</v>
      </c>
      <c r="X1829" t="s">
        <v>41450</v>
      </c>
      <c r="Y1829" t="s">
        <v>41451</v>
      </c>
    </row>
    <row r="1830" spans="1:25" x14ac:dyDescent="0.3">
      <c r="A1830">
        <v>91450</v>
      </c>
      <c r="B1830" t="s">
        <v>41452</v>
      </c>
      <c r="C1830" t="s">
        <v>41453</v>
      </c>
      <c r="D1830" t="s">
        <v>41454</v>
      </c>
      <c r="E1830" t="s">
        <v>41455</v>
      </c>
      <c r="F1830" t="s">
        <v>41456</v>
      </c>
      <c r="G1830" t="s">
        <v>41457</v>
      </c>
      <c r="H1830" t="s">
        <v>41458</v>
      </c>
      <c r="I1830" t="s">
        <v>41459</v>
      </c>
      <c r="J1830" t="s">
        <v>41460</v>
      </c>
      <c r="K1830" t="s">
        <v>41461</v>
      </c>
      <c r="L1830" t="s">
        <v>41462</v>
      </c>
      <c r="M1830" t="s">
        <v>41463</v>
      </c>
      <c r="N1830" t="s">
        <v>41464</v>
      </c>
      <c r="O1830" t="s">
        <v>41465</v>
      </c>
      <c r="P1830">
        <f>-621.376903180166 -22.4034687831281 -227.371766245467</f>
        <v>-871.15213820876113</v>
      </c>
      <c r="Q1830" t="s">
        <v>41466</v>
      </c>
      <c r="R1830" t="s">
        <v>41467</v>
      </c>
      <c r="S1830" t="s">
        <v>41468</v>
      </c>
      <c r="T1830" t="s">
        <v>41469</v>
      </c>
      <c r="U1830" t="s">
        <v>41470</v>
      </c>
      <c r="V1830" t="s">
        <v>41471</v>
      </c>
      <c r="W1830" t="s">
        <v>41472</v>
      </c>
      <c r="X1830" t="s">
        <v>41473</v>
      </c>
      <c r="Y1830" t="s">
        <v>41474</v>
      </c>
    </row>
    <row r="1831" spans="1:25" x14ac:dyDescent="0.3">
      <c r="A1831">
        <v>91500</v>
      </c>
      <c r="B1831" t="s">
        <v>41475</v>
      </c>
      <c r="C1831" t="s">
        <v>41476</v>
      </c>
      <c r="D1831" t="s">
        <v>41477</v>
      </c>
      <c r="E1831" t="s">
        <v>41478</v>
      </c>
      <c r="F1831" t="s">
        <v>41479</v>
      </c>
      <c r="G1831" t="s">
        <v>41480</v>
      </c>
      <c r="H1831" t="s">
        <v>41481</v>
      </c>
      <c r="I1831" t="s">
        <v>41482</v>
      </c>
      <c r="J1831" t="s">
        <v>41483</v>
      </c>
      <c r="K1831" t="s">
        <v>41484</v>
      </c>
      <c r="L1831" t="s">
        <v>41485</v>
      </c>
      <c r="M1831" t="s">
        <v>41486</v>
      </c>
      <c r="N1831" t="s">
        <v>41487</v>
      </c>
      <c r="O1831" t="s">
        <v>41488</v>
      </c>
      <c r="P1831">
        <f>-621.03932229447 -21.8110785617978 -227.307609652359</f>
        <v>-870.15801050862683</v>
      </c>
      <c r="Q1831" t="s">
        <v>41489</v>
      </c>
      <c r="R1831" t="s">
        <v>41490</v>
      </c>
      <c r="S1831" t="s">
        <v>41491</v>
      </c>
      <c r="T1831" t="s">
        <v>41492</v>
      </c>
      <c r="U1831" t="s">
        <v>41493</v>
      </c>
      <c r="V1831" t="s">
        <v>41494</v>
      </c>
      <c r="W1831" t="s">
        <v>41495</v>
      </c>
      <c r="X1831" t="s">
        <v>41496</v>
      </c>
      <c r="Y1831" t="s">
        <v>41497</v>
      </c>
    </row>
    <row r="1832" spans="1:25" x14ac:dyDescent="0.3">
      <c r="A1832">
        <v>91550</v>
      </c>
      <c r="B1832" t="s">
        <v>41498</v>
      </c>
      <c r="C1832" t="s">
        <v>41499</v>
      </c>
      <c r="D1832" t="s">
        <v>41500</v>
      </c>
      <c r="E1832" t="s">
        <v>41501</v>
      </c>
      <c r="F1832" t="s">
        <v>41502</v>
      </c>
      <c r="G1832" t="s">
        <v>41503</v>
      </c>
      <c r="H1832" t="s">
        <v>41504</v>
      </c>
      <c r="I1832" t="s">
        <v>41505</v>
      </c>
      <c r="J1832" t="s">
        <v>41506</v>
      </c>
      <c r="K1832" t="s">
        <v>41507</v>
      </c>
      <c r="L1832" t="s">
        <v>41508</v>
      </c>
      <c r="M1832" t="s">
        <v>41509</v>
      </c>
      <c r="N1832" t="s">
        <v>41510</v>
      </c>
      <c r="O1832" t="s">
        <v>41511</v>
      </c>
      <c r="P1832">
        <f>-620.423999169926 -20.8581833466908 -227.330258051167</f>
        <v>-868.61244056778378</v>
      </c>
      <c r="Q1832" t="s">
        <v>41512</v>
      </c>
      <c r="R1832" t="s">
        <v>41513</v>
      </c>
      <c r="S1832" t="s">
        <v>41514</v>
      </c>
      <c r="T1832" t="s">
        <v>41515</v>
      </c>
      <c r="U1832" t="s">
        <v>41516</v>
      </c>
      <c r="V1832" t="s">
        <v>41517</v>
      </c>
      <c r="W1832" t="s">
        <v>41518</v>
      </c>
      <c r="X1832" t="s">
        <v>41519</v>
      </c>
      <c r="Y1832" t="s">
        <v>41520</v>
      </c>
    </row>
    <row r="1833" spans="1:25" x14ac:dyDescent="0.3">
      <c r="A1833">
        <v>91600</v>
      </c>
      <c r="B1833" t="s">
        <v>41521</v>
      </c>
      <c r="C1833" t="s">
        <v>41522</v>
      </c>
      <c r="D1833" t="s">
        <v>41523</v>
      </c>
      <c r="E1833" t="s">
        <v>41524</v>
      </c>
      <c r="F1833" t="s">
        <v>41525</v>
      </c>
      <c r="G1833" t="s">
        <v>41526</v>
      </c>
      <c r="H1833" t="s">
        <v>41527</v>
      </c>
      <c r="I1833" t="s">
        <v>41528</v>
      </c>
      <c r="J1833" t="s">
        <v>41529</v>
      </c>
      <c r="K1833" t="s">
        <v>41530</v>
      </c>
      <c r="L1833" t="s">
        <v>41531</v>
      </c>
      <c r="M1833" t="s">
        <v>41532</v>
      </c>
      <c r="N1833" t="s">
        <v>41533</v>
      </c>
      <c r="O1833" t="s">
        <v>41534</v>
      </c>
      <c r="P1833">
        <f>-619.603124186071 -19.9131102532167 -227.397896326489</f>
        <v>-866.91413076577669</v>
      </c>
      <c r="Q1833" t="s">
        <v>41535</v>
      </c>
      <c r="R1833" t="s">
        <v>41536</v>
      </c>
      <c r="S1833" t="s">
        <v>41537</v>
      </c>
      <c r="T1833" t="s">
        <v>41538</v>
      </c>
      <c r="U1833" t="s">
        <v>41539</v>
      </c>
      <c r="V1833" t="s">
        <v>41540</v>
      </c>
      <c r="W1833" t="s">
        <v>41541</v>
      </c>
      <c r="X1833" t="s">
        <v>41542</v>
      </c>
      <c r="Y1833" t="s">
        <v>41543</v>
      </c>
    </row>
    <row r="1834" spans="1:25" x14ac:dyDescent="0.3">
      <c r="A1834">
        <v>91650</v>
      </c>
      <c r="B1834" t="s">
        <v>41544</v>
      </c>
      <c r="C1834" t="s">
        <v>41545</v>
      </c>
      <c r="D1834" t="s">
        <v>41546</v>
      </c>
      <c r="E1834" t="s">
        <v>41547</v>
      </c>
      <c r="F1834" t="s">
        <v>41548</v>
      </c>
      <c r="G1834" t="s">
        <v>41549</v>
      </c>
      <c r="H1834" t="s">
        <v>41550</v>
      </c>
      <c r="I1834" t="s">
        <v>41551</v>
      </c>
      <c r="J1834" t="s">
        <v>41552</v>
      </c>
      <c r="K1834" t="s">
        <v>41553</v>
      </c>
      <c r="L1834" t="s">
        <v>41554</v>
      </c>
      <c r="M1834" t="s">
        <v>41555</v>
      </c>
      <c r="N1834" t="s">
        <v>41556</v>
      </c>
      <c r="O1834" t="s">
        <v>41557</v>
      </c>
      <c r="P1834">
        <f>-619.065455221842 -19.432116741383 -227.452617794382</f>
        <v>-865.95018975760695</v>
      </c>
      <c r="Q1834" t="s">
        <v>41558</v>
      </c>
      <c r="R1834" t="s">
        <v>41559</v>
      </c>
      <c r="S1834" t="s">
        <v>41560</v>
      </c>
      <c r="T1834" t="s">
        <v>41561</v>
      </c>
      <c r="U1834" t="s">
        <v>41562</v>
      </c>
      <c r="V1834" t="s">
        <v>41563</v>
      </c>
      <c r="W1834" t="s">
        <v>41564</v>
      </c>
      <c r="X1834" t="s">
        <v>41565</v>
      </c>
      <c r="Y1834" t="s">
        <v>41566</v>
      </c>
    </row>
    <row r="1835" spans="1:25" x14ac:dyDescent="0.3">
      <c r="A1835">
        <v>91700</v>
      </c>
      <c r="B1835" t="s">
        <v>41567</v>
      </c>
      <c r="C1835" t="s">
        <v>41568</v>
      </c>
      <c r="D1835" t="s">
        <v>41569</v>
      </c>
      <c r="E1835" t="s">
        <v>41570</v>
      </c>
      <c r="F1835" t="s">
        <v>41571</v>
      </c>
      <c r="G1835" t="s">
        <v>41572</v>
      </c>
      <c r="H1835" t="s">
        <v>41573</v>
      </c>
      <c r="I1835" t="s">
        <v>41574</v>
      </c>
      <c r="J1835" t="s">
        <v>41575</v>
      </c>
      <c r="K1835" t="s">
        <v>41576</v>
      </c>
      <c r="L1835" t="s">
        <v>41577</v>
      </c>
      <c r="M1835" t="s">
        <v>41578</v>
      </c>
      <c r="N1835" t="s">
        <v>41579</v>
      </c>
      <c r="O1835" t="s">
        <v>41580</v>
      </c>
      <c r="P1835">
        <f>-618.345333003618 -19.2106073623565 -227.54354567416</f>
        <v>-865.09948604013448</v>
      </c>
      <c r="Q1835" t="s">
        <v>41581</v>
      </c>
      <c r="R1835" t="s">
        <v>41582</v>
      </c>
      <c r="S1835" t="s">
        <v>41583</v>
      </c>
      <c r="T1835" t="s">
        <v>41584</v>
      </c>
      <c r="U1835" t="s">
        <v>41585</v>
      </c>
      <c r="V1835" t="s">
        <v>41586</v>
      </c>
      <c r="W1835" t="s">
        <v>41587</v>
      </c>
      <c r="X1835" t="s">
        <v>41588</v>
      </c>
      <c r="Y1835" t="s">
        <v>41589</v>
      </c>
    </row>
    <row r="1836" spans="1:25" x14ac:dyDescent="0.3">
      <c r="A1836">
        <v>91750</v>
      </c>
      <c r="B1836" t="s">
        <v>41590</v>
      </c>
      <c r="C1836" t="s">
        <v>41591</v>
      </c>
      <c r="D1836" t="s">
        <v>41592</v>
      </c>
      <c r="E1836" t="s">
        <v>41593</v>
      </c>
      <c r="F1836" t="s">
        <v>41594</v>
      </c>
      <c r="G1836" t="s">
        <v>41595</v>
      </c>
      <c r="H1836" t="s">
        <v>41596</v>
      </c>
      <c r="I1836" t="s">
        <v>41597</v>
      </c>
      <c r="J1836" t="s">
        <v>41598</v>
      </c>
      <c r="K1836" t="s">
        <v>41599</v>
      </c>
      <c r="L1836" t="s">
        <v>41600</v>
      </c>
      <c r="M1836" t="s">
        <v>41601</v>
      </c>
      <c r="N1836" t="s">
        <v>41602</v>
      </c>
      <c r="O1836" t="s">
        <v>41603</v>
      </c>
      <c r="P1836">
        <f>-616.908760018685 -18.5321610745957 -227.837562419932</f>
        <v>-863.27848351321268</v>
      </c>
      <c r="Q1836" t="s">
        <v>41604</v>
      </c>
      <c r="R1836" t="s">
        <v>41605</v>
      </c>
      <c r="S1836" t="s">
        <v>41606</v>
      </c>
      <c r="T1836" t="s">
        <v>41607</v>
      </c>
      <c r="U1836" t="s">
        <v>41608</v>
      </c>
      <c r="V1836" t="s">
        <v>41609</v>
      </c>
      <c r="W1836" t="s">
        <v>41610</v>
      </c>
      <c r="X1836" t="s">
        <v>41611</v>
      </c>
      <c r="Y1836" t="s">
        <v>41612</v>
      </c>
    </row>
    <row r="1837" spans="1:25" x14ac:dyDescent="0.3">
      <c r="A1837">
        <v>91800</v>
      </c>
      <c r="B1837" t="s">
        <v>41613</v>
      </c>
      <c r="C1837" t="s">
        <v>41614</v>
      </c>
      <c r="D1837" t="s">
        <v>41615</v>
      </c>
      <c r="E1837" t="s">
        <v>41616</v>
      </c>
      <c r="F1837" t="s">
        <v>41617</v>
      </c>
      <c r="G1837" t="s">
        <v>41618</v>
      </c>
      <c r="H1837" t="s">
        <v>41619</v>
      </c>
      <c r="I1837" t="s">
        <v>41620</v>
      </c>
      <c r="J1837" t="s">
        <v>41621</v>
      </c>
      <c r="K1837" t="s">
        <v>41622</v>
      </c>
      <c r="L1837" t="s">
        <v>41623</v>
      </c>
      <c r="M1837" t="s">
        <v>41624</v>
      </c>
      <c r="N1837" t="s">
        <v>41625</v>
      </c>
      <c r="O1837" t="s">
        <v>41626</v>
      </c>
      <c r="P1837">
        <f>-616.00015067017 -18.1257304984254 -228.031226710586</f>
        <v>-862.15710787918135</v>
      </c>
      <c r="Q1837" t="s">
        <v>41627</v>
      </c>
      <c r="R1837" t="s">
        <v>41628</v>
      </c>
      <c r="S1837" t="s">
        <v>41629</v>
      </c>
      <c r="T1837" t="s">
        <v>41630</v>
      </c>
      <c r="U1837" t="s">
        <v>41631</v>
      </c>
      <c r="V1837" t="s">
        <v>41632</v>
      </c>
      <c r="W1837" t="s">
        <v>41633</v>
      </c>
      <c r="X1837" t="s">
        <v>41634</v>
      </c>
      <c r="Y1837" t="s">
        <v>41635</v>
      </c>
    </row>
    <row r="1838" spans="1:25" x14ac:dyDescent="0.3">
      <c r="A1838">
        <v>91850</v>
      </c>
      <c r="B1838" t="s">
        <v>41636</v>
      </c>
      <c r="C1838" t="s">
        <v>41637</v>
      </c>
      <c r="D1838" t="s">
        <v>41638</v>
      </c>
      <c r="E1838" t="s">
        <v>41639</v>
      </c>
      <c r="F1838" t="s">
        <v>41640</v>
      </c>
      <c r="G1838" t="s">
        <v>41641</v>
      </c>
      <c r="H1838" t="s">
        <v>41642</v>
      </c>
      <c r="I1838" t="s">
        <v>41643</v>
      </c>
      <c r="J1838" t="s">
        <v>41644</v>
      </c>
      <c r="K1838" t="s">
        <v>41645</v>
      </c>
      <c r="L1838" t="s">
        <v>41646</v>
      </c>
      <c r="M1838" t="s">
        <v>41647</v>
      </c>
      <c r="N1838" t="s">
        <v>41648</v>
      </c>
      <c r="O1838" t="s">
        <v>41649</v>
      </c>
      <c r="P1838">
        <f>-613.744075467098 -17.6981394233433 -228.490706921549</f>
        <v>-859.93292181199024</v>
      </c>
      <c r="Q1838" t="s">
        <v>41650</v>
      </c>
      <c r="R1838" t="s">
        <v>41651</v>
      </c>
      <c r="S1838" t="s">
        <v>41652</v>
      </c>
      <c r="T1838" t="s">
        <v>41653</v>
      </c>
      <c r="U1838" t="s">
        <v>41654</v>
      </c>
      <c r="V1838" t="s">
        <v>41655</v>
      </c>
      <c r="W1838" t="s">
        <v>41656</v>
      </c>
      <c r="X1838" t="s">
        <v>41657</v>
      </c>
      <c r="Y1838" t="s">
        <v>41658</v>
      </c>
    </row>
    <row r="1839" spans="1:25" x14ac:dyDescent="0.3">
      <c r="A1839">
        <v>91900</v>
      </c>
      <c r="B1839" t="s">
        <v>41659</v>
      </c>
      <c r="C1839" t="s">
        <v>41660</v>
      </c>
      <c r="D1839" t="s">
        <v>41661</v>
      </c>
      <c r="E1839" t="s">
        <v>41662</v>
      </c>
      <c r="F1839" t="s">
        <v>41663</v>
      </c>
      <c r="G1839" t="s">
        <v>41664</v>
      </c>
      <c r="H1839" t="s">
        <v>41665</v>
      </c>
      <c r="I1839" t="s">
        <v>41666</v>
      </c>
      <c r="J1839" t="s">
        <v>41667</v>
      </c>
      <c r="K1839" t="s">
        <v>41668</v>
      </c>
      <c r="L1839" t="s">
        <v>41669</v>
      </c>
      <c r="M1839" t="s">
        <v>41670</v>
      </c>
      <c r="N1839" t="s">
        <v>41671</v>
      </c>
      <c r="O1839" t="s">
        <v>41672</v>
      </c>
      <c r="P1839">
        <f>-611.534433323114 -17.7990400925573 -228.990888881131</f>
        <v>-858.32436229680229</v>
      </c>
      <c r="Q1839" t="s">
        <v>41673</v>
      </c>
      <c r="R1839" t="s">
        <v>41674</v>
      </c>
      <c r="S1839" t="s">
        <v>41675</v>
      </c>
      <c r="T1839" t="s">
        <v>41676</v>
      </c>
      <c r="U1839" t="s">
        <v>41677</v>
      </c>
      <c r="V1839" t="s">
        <v>41678</v>
      </c>
      <c r="W1839" t="s">
        <v>41679</v>
      </c>
      <c r="X1839" t="s">
        <v>41680</v>
      </c>
      <c r="Y1839" t="s">
        <v>41681</v>
      </c>
    </row>
    <row r="1840" spans="1:25" x14ac:dyDescent="0.3">
      <c r="A1840">
        <v>91950</v>
      </c>
      <c r="B1840" t="s">
        <v>41682</v>
      </c>
      <c r="C1840" t="s">
        <v>41683</v>
      </c>
      <c r="D1840" t="s">
        <v>41684</v>
      </c>
      <c r="E1840" t="s">
        <v>41685</v>
      </c>
      <c r="F1840" t="s">
        <v>41686</v>
      </c>
      <c r="G1840" t="s">
        <v>41687</v>
      </c>
      <c r="H1840" t="s">
        <v>41688</v>
      </c>
      <c r="I1840" t="s">
        <v>41689</v>
      </c>
      <c r="J1840" t="s">
        <v>41690</v>
      </c>
      <c r="K1840" t="s">
        <v>41691</v>
      </c>
      <c r="L1840" t="s">
        <v>41692</v>
      </c>
      <c r="M1840" t="s">
        <v>41693</v>
      </c>
      <c r="N1840" t="s">
        <v>41694</v>
      </c>
      <c r="O1840" t="s">
        <v>41695</v>
      </c>
      <c r="P1840">
        <f>-610.409397208875 -17.7362235670491 -229.218915456241</f>
        <v>-857.36453623216516</v>
      </c>
      <c r="Q1840" t="s">
        <v>41696</v>
      </c>
      <c r="R1840" t="s">
        <v>41697</v>
      </c>
      <c r="S1840" t="s">
        <v>41698</v>
      </c>
      <c r="T1840" t="s">
        <v>41699</v>
      </c>
      <c r="U1840" t="s">
        <v>41700</v>
      </c>
      <c r="V1840" t="s">
        <v>41701</v>
      </c>
      <c r="W1840" t="s">
        <v>41702</v>
      </c>
      <c r="X1840" t="s">
        <v>41703</v>
      </c>
      <c r="Y1840" t="s">
        <v>41704</v>
      </c>
    </row>
    <row r="1841" spans="1:25" x14ac:dyDescent="0.3">
      <c r="A1841">
        <v>92000</v>
      </c>
      <c r="B1841" t="s">
        <v>41705</v>
      </c>
      <c r="C1841" t="s">
        <v>41706</v>
      </c>
      <c r="D1841" t="s">
        <v>41707</v>
      </c>
      <c r="E1841" t="s">
        <v>41708</v>
      </c>
      <c r="F1841" t="s">
        <v>41709</v>
      </c>
      <c r="G1841" t="s">
        <v>41710</v>
      </c>
      <c r="H1841" t="s">
        <v>41711</v>
      </c>
      <c r="I1841" t="s">
        <v>41712</v>
      </c>
      <c r="J1841" t="s">
        <v>41713</v>
      </c>
      <c r="K1841" t="s">
        <v>41714</v>
      </c>
      <c r="L1841" t="s">
        <v>41715</v>
      </c>
      <c r="M1841" t="s">
        <v>41716</v>
      </c>
      <c r="N1841" t="s">
        <v>41717</v>
      </c>
      <c r="O1841" t="s">
        <v>41718</v>
      </c>
      <c r="P1841">
        <f>-609.286368471941 -17.6074513572387 -229.394477940084</f>
        <v>-856.28829776926375</v>
      </c>
      <c r="Q1841" t="s">
        <v>41719</v>
      </c>
      <c r="R1841" t="s">
        <v>41720</v>
      </c>
      <c r="S1841" t="s">
        <v>41721</v>
      </c>
      <c r="T1841" t="s">
        <v>41722</v>
      </c>
      <c r="U1841" t="s">
        <v>41723</v>
      </c>
      <c r="V1841" t="s">
        <v>41724</v>
      </c>
      <c r="W1841" t="s">
        <v>41725</v>
      </c>
      <c r="X1841" t="s">
        <v>41726</v>
      </c>
      <c r="Y1841" t="s">
        <v>41727</v>
      </c>
    </row>
    <row r="1842" spans="1:25" x14ac:dyDescent="0.3">
      <c r="A1842">
        <v>92050</v>
      </c>
      <c r="B1842" t="s">
        <v>41728</v>
      </c>
      <c r="C1842" t="s">
        <v>41729</v>
      </c>
      <c r="D1842" t="s">
        <v>41730</v>
      </c>
      <c r="E1842" t="s">
        <v>41731</v>
      </c>
      <c r="F1842" t="s">
        <v>41732</v>
      </c>
      <c r="G1842" t="s">
        <v>41733</v>
      </c>
      <c r="H1842" t="s">
        <v>41734</v>
      </c>
      <c r="I1842" t="s">
        <v>41735</v>
      </c>
      <c r="J1842" t="s">
        <v>41736</v>
      </c>
      <c r="K1842" t="s">
        <v>41737</v>
      </c>
      <c r="L1842" t="s">
        <v>41738</v>
      </c>
      <c r="M1842" t="s">
        <v>41739</v>
      </c>
      <c r="N1842" t="s">
        <v>41740</v>
      </c>
      <c r="O1842" t="s">
        <v>41741</v>
      </c>
      <c r="P1842">
        <f>-607.372369389928 -18.1027609963699 -229.750564948166</f>
        <v>-855.22569533446392</v>
      </c>
      <c r="Q1842" t="s">
        <v>41742</v>
      </c>
      <c r="R1842" t="s">
        <v>41743</v>
      </c>
      <c r="S1842" t="s">
        <v>41744</v>
      </c>
      <c r="T1842" t="s">
        <v>41745</v>
      </c>
      <c r="U1842" t="s">
        <v>41746</v>
      </c>
      <c r="V1842" t="s">
        <v>41747</v>
      </c>
      <c r="W1842" t="s">
        <v>41748</v>
      </c>
      <c r="X1842" t="s">
        <v>41749</v>
      </c>
      <c r="Y1842" t="s">
        <v>41750</v>
      </c>
    </row>
    <row r="1843" spans="1:25" x14ac:dyDescent="0.3">
      <c r="A1843">
        <v>92100</v>
      </c>
      <c r="B1843" t="s">
        <v>41751</v>
      </c>
      <c r="C1843" t="s">
        <v>41752</v>
      </c>
      <c r="D1843" t="s">
        <v>41753</v>
      </c>
      <c r="E1843" t="s">
        <v>41754</v>
      </c>
      <c r="F1843" t="s">
        <v>41755</v>
      </c>
      <c r="G1843" t="s">
        <v>41756</v>
      </c>
      <c r="H1843" t="s">
        <v>41757</v>
      </c>
      <c r="I1843" t="s">
        <v>41758</v>
      </c>
      <c r="J1843" t="s">
        <v>41759</v>
      </c>
      <c r="K1843" t="s">
        <v>41760</v>
      </c>
      <c r="L1843" t="s">
        <v>41761</v>
      </c>
      <c r="M1843" t="s">
        <v>41762</v>
      </c>
      <c r="N1843" t="s">
        <v>41763</v>
      </c>
      <c r="O1843" t="s">
        <v>41764</v>
      </c>
      <c r="P1843">
        <f>-606.606710505715 -18.5728928560022 -229.983202293067</f>
        <v>-855.16280565478428</v>
      </c>
      <c r="Q1843" t="s">
        <v>41765</v>
      </c>
      <c r="R1843" t="s">
        <v>41766</v>
      </c>
      <c r="S1843" t="s">
        <v>41767</v>
      </c>
      <c r="T1843" t="s">
        <v>41768</v>
      </c>
      <c r="U1843" t="s">
        <v>41769</v>
      </c>
      <c r="V1843" t="s">
        <v>41770</v>
      </c>
      <c r="W1843" t="s">
        <v>41771</v>
      </c>
      <c r="X1843" t="s">
        <v>41772</v>
      </c>
      <c r="Y1843" t="s">
        <v>41773</v>
      </c>
    </row>
    <row r="1844" spans="1:25" x14ac:dyDescent="0.3">
      <c r="A1844">
        <v>92150</v>
      </c>
      <c r="B1844" t="s">
        <v>41774</v>
      </c>
      <c r="C1844" t="s">
        <v>41775</v>
      </c>
      <c r="D1844" t="s">
        <v>41776</v>
      </c>
      <c r="E1844" t="s">
        <v>41777</v>
      </c>
      <c r="F1844" t="s">
        <v>41778</v>
      </c>
      <c r="G1844" t="s">
        <v>41779</v>
      </c>
      <c r="H1844" t="s">
        <v>41780</v>
      </c>
      <c r="I1844" t="s">
        <v>41781</v>
      </c>
      <c r="J1844" t="s">
        <v>41782</v>
      </c>
      <c r="K1844" t="s">
        <v>41783</v>
      </c>
      <c r="L1844" t="s">
        <v>41784</v>
      </c>
      <c r="M1844" t="s">
        <v>41785</v>
      </c>
      <c r="N1844" t="s">
        <v>41786</v>
      </c>
      <c r="O1844" t="s">
        <v>41787</v>
      </c>
      <c r="P1844">
        <f>-605.608193961023 -19.7378550166588 -230.351309870249</f>
        <v>-855.69735884793079</v>
      </c>
      <c r="Q1844" t="s">
        <v>41788</v>
      </c>
      <c r="R1844" t="s">
        <v>41789</v>
      </c>
      <c r="S1844" t="s">
        <v>41790</v>
      </c>
      <c r="T1844" t="s">
        <v>41791</v>
      </c>
      <c r="U1844" t="s">
        <v>41792</v>
      </c>
      <c r="V1844" t="s">
        <v>41793</v>
      </c>
      <c r="W1844" t="s">
        <v>41794</v>
      </c>
      <c r="X1844" t="s">
        <v>41795</v>
      </c>
      <c r="Y1844" t="s">
        <v>41796</v>
      </c>
    </row>
    <row r="1845" spans="1:25" x14ac:dyDescent="0.3">
      <c r="A1845">
        <v>92200</v>
      </c>
      <c r="B1845" t="s">
        <v>41797</v>
      </c>
      <c r="C1845" t="s">
        <v>41798</v>
      </c>
      <c r="D1845" t="s">
        <v>41799</v>
      </c>
      <c r="E1845" t="s">
        <v>41800</v>
      </c>
      <c r="F1845" t="s">
        <v>41801</v>
      </c>
      <c r="G1845" t="s">
        <v>41802</v>
      </c>
      <c r="H1845" t="s">
        <v>41803</v>
      </c>
      <c r="I1845" t="s">
        <v>41804</v>
      </c>
      <c r="J1845" t="s">
        <v>41805</v>
      </c>
      <c r="K1845" t="s">
        <v>41806</v>
      </c>
      <c r="L1845" t="s">
        <v>41807</v>
      </c>
      <c r="M1845" t="s">
        <v>41808</v>
      </c>
      <c r="N1845" t="s">
        <v>41809</v>
      </c>
      <c r="O1845" t="s">
        <v>41810</v>
      </c>
      <c r="P1845">
        <f>-605.291311136281 -20.3431027376505 -230.521837442278</f>
        <v>-856.15625131620959</v>
      </c>
      <c r="Q1845" t="s">
        <v>41811</v>
      </c>
      <c r="R1845" t="s">
        <v>41812</v>
      </c>
      <c r="S1845" t="s">
        <v>41813</v>
      </c>
      <c r="T1845" t="s">
        <v>41814</v>
      </c>
      <c r="U1845" t="s">
        <v>41815</v>
      </c>
      <c r="V1845" t="s">
        <v>41816</v>
      </c>
      <c r="W1845" t="s">
        <v>41817</v>
      </c>
      <c r="X1845" t="s">
        <v>41818</v>
      </c>
      <c r="Y1845" t="s">
        <v>41819</v>
      </c>
    </row>
    <row r="1846" spans="1:25" x14ac:dyDescent="0.3">
      <c r="A1846">
        <v>92250</v>
      </c>
      <c r="B1846" t="s">
        <v>41820</v>
      </c>
      <c r="C1846" t="s">
        <v>41821</v>
      </c>
      <c r="D1846" t="s">
        <v>41822</v>
      </c>
      <c r="E1846" t="s">
        <v>41823</v>
      </c>
      <c r="F1846" t="s">
        <v>41824</v>
      </c>
      <c r="G1846" t="s">
        <v>41825</v>
      </c>
      <c r="H1846" t="s">
        <v>41826</v>
      </c>
      <c r="I1846" t="s">
        <v>41827</v>
      </c>
      <c r="J1846" t="s">
        <v>41828</v>
      </c>
      <c r="K1846" t="s">
        <v>41829</v>
      </c>
      <c r="L1846" t="s">
        <v>41830</v>
      </c>
      <c r="M1846" t="s">
        <v>41831</v>
      </c>
      <c r="N1846" t="s">
        <v>41832</v>
      </c>
      <c r="O1846" t="s">
        <v>41833</v>
      </c>
      <c r="P1846">
        <f>-605.221610244285 -20.6712919054526 -230.516872048549</f>
        <v>-856.40977419828653</v>
      </c>
      <c r="Q1846" t="s">
        <v>41834</v>
      </c>
      <c r="R1846" t="s">
        <v>41835</v>
      </c>
      <c r="S1846" t="s">
        <v>41836</v>
      </c>
      <c r="T1846" t="s">
        <v>41837</v>
      </c>
      <c r="U1846" t="s">
        <v>41838</v>
      </c>
      <c r="V1846" t="s">
        <v>41839</v>
      </c>
      <c r="W1846" t="s">
        <v>41840</v>
      </c>
      <c r="X1846" t="s">
        <v>41841</v>
      </c>
      <c r="Y1846" t="s">
        <v>41842</v>
      </c>
    </row>
    <row r="1847" spans="1:25" x14ac:dyDescent="0.3">
      <c r="A1847">
        <v>92300</v>
      </c>
      <c r="B1847" t="s">
        <v>41843</v>
      </c>
      <c r="C1847" t="s">
        <v>41844</v>
      </c>
      <c r="D1847" t="s">
        <v>41845</v>
      </c>
      <c r="E1847" t="s">
        <v>41846</v>
      </c>
      <c r="F1847" t="s">
        <v>41847</v>
      </c>
      <c r="G1847" t="s">
        <v>41848</v>
      </c>
      <c r="H1847" t="s">
        <v>41849</v>
      </c>
      <c r="I1847" t="s">
        <v>41850</v>
      </c>
      <c r="J1847" t="s">
        <v>41851</v>
      </c>
      <c r="K1847" t="s">
        <v>41852</v>
      </c>
      <c r="L1847" t="s">
        <v>41853</v>
      </c>
      <c r="M1847" t="s">
        <v>41854</v>
      </c>
      <c r="N1847" t="s">
        <v>41855</v>
      </c>
      <c r="O1847" t="s">
        <v>41856</v>
      </c>
      <c r="P1847">
        <f>-604.888713580888 -21.2159719447177 -230.45619394207</f>
        <v>-856.5608794676757</v>
      </c>
      <c r="Q1847" t="s">
        <v>41857</v>
      </c>
      <c r="R1847" t="s">
        <v>41858</v>
      </c>
      <c r="S1847" t="s">
        <v>41859</v>
      </c>
      <c r="T1847" t="s">
        <v>41860</v>
      </c>
      <c r="U1847" t="s">
        <v>41861</v>
      </c>
      <c r="V1847" t="s">
        <v>41862</v>
      </c>
      <c r="W1847" t="s">
        <v>41863</v>
      </c>
      <c r="X1847" t="s">
        <v>41864</v>
      </c>
      <c r="Y1847" t="s">
        <v>41865</v>
      </c>
    </row>
    <row r="1848" spans="1:25" x14ac:dyDescent="0.3">
      <c r="A1848">
        <v>92350</v>
      </c>
      <c r="B1848" t="s">
        <v>41866</v>
      </c>
      <c r="C1848" t="s">
        <v>41867</v>
      </c>
      <c r="D1848" t="s">
        <v>41868</v>
      </c>
      <c r="E1848" t="s">
        <v>41869</v>
      </c>
      <c r="F1848" t="s">
        <v>41870</v>
      </c>
      <c r="G1848" t="s">
        <v>41871</v>
      </c>
      <c r="H1848" t="s">
        <v>41872</v>
      </c>
      <c r="I1848" t="s">
        <v>41873</v>
      </c>
      <c r="J1848" t="s">
        <v>41874</v>
      </c>
      <c r="K1848" t="s">
        <v>41875</v>
      </c>
      <c r="L1848" t="s">
        <v>41876</v>
      </c>
      <c r="M1848" t="s">
        <v>41877</v>
      </c>
      <c r="N1848" t="s">
        <v>41878</v>
      </c>
      <c r="O1848" t="s">
        <v>41879</v>
      </c>
      <c r="P1848">
        <f>-604.47217800312 -21.3015283973084 -230.395962316071</f>
        <v>-856.16966871649947</v>
      </c>
      <c r="Q1848" t="s">
        <v>41880</v>
      </c>
      <c r="R1848" t="s">
        <v>41881</v>
      </c>
      <c r="S1848" t="s">
        <v>41882</v>
      </c>
      <c r="T1848" t="s">
        <v>41883</v>
      </c>
      <c r="U1848" t="s">
        <v>41884</v>
      </c>
      <c r="V1848" t="s">
        <v>41885</v>
      </c>
      <c r="W1848" t="s">
        <v>41886</v>
      </c>
      <c r="X1848" t="s">
        <v>41887</v>
      </c>
      <c r="Y1848" t="s">
        <v>41888</v>
      </c>
    </row>
    <row r="1849" spans="1:25" x14ac:dyDescent="0.3">
      <c r="A1849">
        <v>92400</v>
      </c>
      <c r="B1849" t="s">
        <v>41889</v>
      </c>
      <c r="C1849" t="s">
        <v>41890</v>
      </c>
      <c r="D1849" t="s">
        <v>41891</v>
      </c>
      <c r="E1849" t="s">
        <v>41892</v>
      </c>
      <c r="F1849" t="s">
        <v>41893</v>
      </c>
      <c r="G1849" t="s">
        <v>41894</v>
      </c>
      <c r="H1849" t="s">
        <v>41895</v>
      </c>
      <c r="I1849" t="s">
        <v>41896</v>
      </c>
      <c r="J1849" t="s">
        <v>41897</v>
      </c>
      <c r="K1849" t="s">
        <v>41898</v>
      </c>
      <c r="L1849" t="s">
        <v>41899</v>
      </c>
      <c r="M1849" t="s">
        <v>41900</v>
      </c>
      <c r="N1849" t="s">
        <v>41901</v>
      </c>
      <c r="O1849" t="s">
        <v>41902</v>
      </c>
      <c r="P1849">
        <f>-604.096656816539 -21.4540091901779 -230.306028282212</f>
        <v>-855.85669428892891</v>
      </c>
      <c r="Q1849" t="s">
        <v>41903</v>
      </c>
      <c r="R1849" t="s">
        <v>41904</v>
      </c>
      <c r="S1849" t="s">
        <v>41905</v>
      </c>
      <c r="T1849" t="s">
        <v>41906</v>
      </c>
      <c r="U1849" t="s">
        <v>41907</v>
      </c>
      <c r="V1849" t="s">
        <v>41908</v>
      </c>
      <c r="W1849" t="s">
        <v>41909</v>
      </c>
      <c r="X1849" t="s">
        <v>41910</v>
      </c>
      <c r="Y1849" t="s">
        <v>41911</v>
      </c>
    </row>
    <row r="1850" spans="1:25" x14ac:dyDescent="0.3">
      <c r="A1850">
        <v>92450</v>
      </c>
      <c r="B1850" t="s">
        <v>41912</v>
      </c>
      <c r="C1850" t="s">
        <v>41913</v>
      </c>
      <c r="D1850" t="s">
        <v>41914</v>
      </c>
      <c r="E1850" t="s">
        <v>41915</v>
      </c>
      <c r="F1850" t="s">
        <v>41916</v>
      </c>
      <c r="G1850" t="s">
        <v>41917</v>
      </c>
      <c r="H1850" t="s">
        <v>41918</v>
      </c>
      <c r="I1850" t="s">
        <v>41919</v>
      </c>
      <c r="J1850" t="s">
        <v>41920</v>
      </c>
      <c r="K1850" t="s">
        <v>41921</v>
      </c>
      <c r="L1850" t="s">
        <v>41922</v>
      </c>
      <c r="M1850" t="s">
        <v>41923</v>
      </c>
      <c r="N1850" t="s">
        <v>41924</v>
      </c>
      <c r="O1850" t="s">
        <v>41925</v>
      </c>
      <c r="P1850">
        <f>-604.041927687714 -21.2719411953258 -229.991171068061</f>
        <v>-855.30503995110075</v>
      </c>
      <c r="Q1850" t="s">
        <v>41926</v>
      </c>
      <c r="R1850" t="s">
        <v>41927</v>
      </c>
      <c r="S1850" t="s">
        <v>41928</v>
      </c>
      <c r="T1850" t="s">
        <v>41929</v>
      </c>
      <c r="U1850" t="s">
        <v>41930</v>
      </c>
      <c r="V1850" t="s">
        <v>41931</v>
      </c>
      <c r="W1850" t="s">
        <v>41932</v>
      </c>
      <c r="X1850" t="s">
        <v>41933</v>
      </c>
      <c r="Y1850" t="s">
        <v>41934</v>
      </c>
    </row>
    <row r="1851" spans="1:25" x14ac:dyDescent="0.3">
      <c r="A1851">
        <v>92500</v>
      </c>
      <c r="B1851" t="s">
        <v>41935</v>
      </c>
      <c r="C1851" t="s">
        <v>41936</v>
      </c>
      <c r="D1851" t="s">
        <v>41937</v>
      </c>
      <c r="E1851" t="s">
        <v>41938</v>
      </c>
      <c r="F1851" t="s">
        <v>41939</v>
      </c>
      <c r="G1851" t="s">
        <v>41940</v>
      </c>
      <c r="H1851" t="s">
        <v>41941</v>
      </c>
      <c r="I1851" t="s">
        <v>41942</v>
      </c>
      <c r="J1851" t="s">
        <v>41943</v>
      </c>
      <c r="K1851" t="s">
        <v>41944</v>
      </c>
      <c r="L1851" t="s">
        <v>41945</v>
      </c>
      <c r="M1851" t="s">
        <v>41946</v>
      </c>
      <c r="N1851" t="s">
        <v>41947</v>
      </c>
      <c r="O1851" t="s">
        <v>41948</v>
      </c>
      <c r="P1851">
        <f>-604.025823746473 -20.8901485484898 -229.462601812806</f>
        <v>-854.37857410776883</v>
      </c>
      <c r="Q1851" t="s">
        <v>41949</v>
      </c>
      <c r="R1851" t="s">
        <v>41950</v>
      </c>
      <c r="S1851" t="s">
        <v>41951</v>
      </c>
      <c r="T1851" t="s">
        <v>41952</v>
      </c>
      <c r="U1851" t="s">
        <v>41953</v>
      </c>
      <c r="V1851" t="s">
        <v>41954</v>
      </c>
      <c r="W1851" t="s">
        <v>41955</v>
      </c>
      <c r="X1851" t="s">
        <v>41956</v>
      </c>
      <c r="Y1851" t="s">
        <v>41957</v>
      </c>
    </row>
    <row r="1852" spans="1:25" x14ac:dyDescent="0.3">
      <c r="A1852">
        <v>92550</v>
      </c>
      <c r="B1852" t="s">
        <v>41958</v>
      </c>
      <c r="C1852" t="s">
        <v>41959</v>
      </c>
      <c r="D1852" t="s">
        <v>41960</v>
      </c>
      <c r="E1852" t="s">
        <v>41961</v>
      </c>
      <c r="F1852" t="s">
        <v>41962</v>
      </c>
      <c r="G1852" t="s">
        <v>41963</v>
      </c>
      <c r="H1852" t="s">
        <v>41964</v>
      </c>
      <c r="I1852" t="s">
        <v>41965</v>
      </c>
      <c r="J1852" t="s">
        <v>41966</v>
      </c>
      <c r="K1852" t="s">
        <v>41967</v>
      </c>
      <c r="L1852" t="s">
        <v>41968</v>
      </c>
      <c r="M1852" t="s">
        <v>41969</v>
      </c>
      <c r="N1852" t="s">
        <v>41970</v>
      </c>
      <c r="O1852" t="s">
        <v>41971</v>
      </c>
      <c r="P1852">
        <f>-604.113536747663 -20.7811040046827 -229.15747911062</f>
        <v>-854.0521198629657</v>
      </c>
      <c r="Q1852" t="s">
        <v>41972</v>
      </c>
      <c r="R1852" t="s">
        <v>41973</v>
      </c>
      <c r="S1852" t="s">
        <v>41974</v>
      </c>
      <c r="T1852" t="s">
        <v>41975</v>
      </c>
      <c r="U1852" t="s">
        <v>41976</v>
      </c>
      <c r="V1852" t="s">
        <v>41977</v>
      </c>
      <c r="W1852" t="s">
        <v>41978</v>
      </c>
      <c r="X1852" t="s">
        <v>41979</v>
      </c>
      <c r="Y1852" t="s">
        <v>41980</v>
      </c>
    </row>
    <row r="1853" spans="1:25" x14ac:dyDescent="0.3">
      <c r="A1853">
        <v>92600</v>
      </c>
      <c r="B1853" t="s">
        <v>41981</v>
      </c>
      <c r="C1853" t="s">
        <v>41982</v>
      </c>
      <c r="D1853" t="s">
        <v>41983</v>
      </c>
      <c r="E1853" t="s">
        <v>41984</v>
      </c>
      <c r="F1853" t="s">
        <v>41985</v>
      </c>
      <c r="G1853" t="s">
        <v>41986</v>
      </c>
      <c r="H1853" t="s">
        <v>41987</v>
      </c>
      <c r="I1853" t="s">
        <v>41988</v>
      </c>
      <c r="J1853" t="s">
        <v>41989</v>
      </c>
      <c r="K1853" t="s">
        <v>41990</v>
      </c>
      <c r="L1853" t="s">
        <v>41991</v>
      </c>
      <c r="M1853" t="s">
        <v>41992</v>
      </c>
      <c r="N1853" t="s">
        <v>41993</v>
      </c>
      <c r="O1853" t="s">
        <v>41994</v>
      </c>
      <c r="P1853">
        <f>-604.289695909238 -20.6580075720428 -228.846676570203</f>
        <v>-853.79438005148381</v>
      </c>
      <c r="Q1853" t="s">
        <v>41995</v>
      </c>
      <c r="R1853" t="s">
        <v>41996</v>
      </c>
      <c r="S1853" t="s">
        <v>41997</v>
      </c>
      <c r="T1853" t="s">
        <v>41998</v>
      </c>
      <c r="U1853" t="s">
        <v>41999</v>
      </c>
      <c r="V1853" t="s">
        <v>42000</v>
      </c>
      <c r="W1853" t="s">
        <v>42001</v>
      </c>
      <c r="X1853" t="s">
        <v>42002</v>
      </c>
      <c r="Y1853" t="s">
        <v>42003</v>
      </c>
    </row>
    <row r="1854" spans="1:25" x14ac:dyDescent="0.3">
      <c r="A1854">
        <v>92650</v>
      </c>
      <c r="B1854" t="s">
        <v>42004</v>
      </c>
      <c r="C1854" t="s">
        <v>42005</v>
      </c>
      <c r="D1854" t="s">
        <v>42006</v>
      </c>
      <c r="E1854" t="s">
        <v>42007</v>
      </c>
      <c r="F1854" t="s">
        <v>42008</v>
      </c>
      <c r="G1854" t="s">
        <v>42009</v>
      </c>
      <c r="H1854" t="s">
        <v>42010</v>
      </c>
      <c r="I1854" t="s">
        <v>42011</v>
      </c>
      <c r="J1854" t="s">
        <v>42012</v>
      </c>
      <c r="K1854" t="s">
        <v>42013</v>
      </c>
      <c r="L1854" t="s">
        <v>42014</v>
      </c>
      <c r="M1854" t="s">
        <v>42015</v>
      </c>
      <c r="N1854" t="s">
        <v>42016</v>
      </c>
      <c r="O1854" t="s">
        <v>42017</v>
      </c>
      <c r="P1854">
        <f>-605.039490421942 -20.0088317181694 -228.236170853595</f>
        <v>-853.28449299370641</v>
      </c>
      <c r="Q1854" t="s">
        <v>42018</v>
      </c>
      <c r="R1854" t="s">
        <v>42019</v>
      </c>
      <c r="S1854" t="s">
        <v>42020</v>
      </c>
      <c r="T1854" t="s">
        <v>42021</v>
      </c>
      <c r="U1854" t="s">
        <v>42022</v>
      </c>
      <c r="V1854" t="s">
        <v>42023</v>
      </c>
      <c r="W1854" t="s">
        <v>42024</v>
      </c>
      <c r="X1854" t="s">
        <v>42025</v>
      </c>
      <c r="Y1854" t="s">
        <v>42026</v>
      </c>
    </row>
    <row r="1855" spans="1:25" x14ac:dyDescent="0.3">
      <c r="A1855">
        <v>92700</v>
      </c>
      <c r="B1855" t="s">
        <v>42027</v>
      </c>
      <c r="C1855" t="s">
        <v>42028</v>
      </c>
      <c r="D1855" t="s">
        <v>42029</v>
      </c>
      <c r="E1855" t="s">
        <v>42030</v>
      </c>
      <c r="F1855" t="s">
        <v>42031</v>
      </c>
      <c r="G1855" t="s">
        <v>42032</v>
      </c>
      <c r="H1855" t="s">
        <v>42033</v>
      </c>
      <c r="I1855" t="s">
        <v>42034</v>
      </c>
      <c r="J1855" t="s">
        <v>42035</v>
      </c>
      <c r="K1855" t="s">
        <v>42036</v>
      </c>
      <c r="L1855" t="s">
        <v>42037</v>
      </c>
      <c r="M1855" t="s">
        <v>42038</v>
      </c>
      <c r="N1855" t="s">
        <v>42039</v>
      </c>
      <c r="O1855" t="s">
        <v>42040</v>
      </c>
      <c r="P1855">
        <f>-605.289641710976 -19.8334621855065 -227.97916264923</f>
        <v>-853.1022665457125</v>
      </c>
      <c r="Q1855" t="s">
        <v>42041</v>
      </c>
      <c r="R1855" t="s">
        <v>42042</v>
      </c>
      <c r="S1855" t="s">
        <v>42043</v>
      </c>
      <c r="T1855" t="s">
        <v>42044</v>
      </c>
      <c r="U1855" t="s">
        <v>42045</v>
      </c>
      <c r="V1855" t="s">
        <v>42046</v>
      </c>
      <c r="W1855" t="s">
        <v>42047</v>
      </c>
      <c r="X1855" t="s">
        <v>42048</v>
      </c>
      <c r="Y1855" t="s">
        <v>42049</v>
      </c>
    </row>
    <row r="1856" spans="1:25" x14ac:dyDescent="0.3">
      <c r="A1856">
        <v>92750</v>
      </c>
      <c r="B1856" t="s">
        <v>42050</v>
      </c>
      <c r="C1856" t="s">
        <v>42051</v>
      </c>
      <c r="D1856" t="s">
        <v>42052</v>
      </c>
      <c r="E1856" t="s">
        <v>42053</v>
      </c>
      <c r="F1856" t="s">
        <v>42054</v>
      </c>
      <c r="G1856" t="s">
        <v>42055</v>
      </c>
      <c r="H1856" t="s">
        <v>42056</v>
      </c>
      <c r="I1856" t="s">
        <v>42057</v>
      </c>
      <c r="J1856" t="s">
        <v>42058</v>
      </c>
      <c r="K1856" t="s">
        <v>42059</v>
      </c>
      <c r="L1856" t="s">
        <v>42060</v>
      </c>
      <c r="M1856" t="s">
        <v>42061</v>
      </c>
      <c r="N1856" t="s">
        <v>42062</v>
      </c>
      <c r="O1856" t="s">
        <v>42063</v>
      </c>
      <c r="P1856">
        <f>-605.533323575423 -19.4991225110764 -227.413111004013</f>
        <v>-852.44555709051235</v>
      </c>
      <c r="Q1856" t="s">
        <v>42064</v>
      </c>
      <c r="R1856" t="s">
        <v>42065</v>
      </c>
      <c r="S1856" t="s">
        <v>42066</v>
      </c>
      <c r="T1856" t="s">
        <v>42067</v>
      </c>
      <c r="U1856" t="s">
        <v>42068</v>
      </c>
      <c r="V1856" t="s">
        <v>42069</v>
      </c>
      <c r="W1856" t="s">
        <v>42070</v>
      </c>
      <c r="X1856" t="s">
        <v>42071</v>
      </c>
      <c r="Y1856" t="s">
        <v>42072</v>
      </c>
    </row>
    <row r="1857" spans="1:25" x14ac:dyDescent="0.3">
      <c r="A1857">
        <v>92800</v>
      </c>
      <c r="B1857" t="s">
        <v>42073</v>
      </c>
      <c r="C1857" t="s">
        <v>42074</v>
      </c>
      <c r="D1857" t="s">
        <v>42075</v>
      </c>
      <c r="E1857" t="s">
        <v>42076</v>
      </c>
      <c r="F1857" t="s">
        <v>42077</v>
      </c>
      <c r="G1857" t="s">
        <v>42078</v>
      </c>
      <c r="H1857" t="s">
        <v>42079</v>
      </c>
      <c r="I1857" t="s">
        <v>42080</v>
      </c>
      <c r="J1857" t="s">
        <v>42081</v>
      </c>
      <c r="K1857" t="s">
        <v>42082</v>
      </c>
      <c r="L1857" t="s">
        <v>42083</v>
      </c>
      <c r="M1857" t="s">
        <v>42084</v>
      </c>
      <c r="N1857" t="s">
        <v>42085</v>
      </c>
      <c r="O1857" t="s">
        <v>42086</v>
      </c>
      <c r="P1857">
        <f>-605.563594969259 -19.2431307073778 -227.102586456333</f>
        <v>-851.90931213296983</v>
      </c>
      <c r="Q1857" t="s">
        <v>42087</v>
      </c>
      <c r="R1857" t="s">
        <v>42088</v>
      </c>
      <c r="S1857" t="s">
        <v>42089</v>
      </c>
      <c r="T1857" t="s">
        <v>42090</v>
      </c>
      <c r="U1857" t="s">
        <v>42091</v>
      </c>
      <c r="V1857" t="s">
        <v>42092</v>
      </c>
      <c r="W1857" t="s">
        <v>42093</v>
      </c>
      <c r="X1857" t="s">
        <v>42094</v>
      </c>
      <c r="Y1857" t="s">
        <v>42095</v>
      </c>
    </row>
    <row r="1858" spans="1:25" x14ac:dyDescent="0.3">
      <c r="A1858">
        <v>92850</v>
      </c>
      <c r="B1858" t="s">
        <v>42096</v>
      </c>
      <c r="C1858" t="s">
        <v>42097</v>
      </c>
      <c r="D1858" t="s">
        <v>42098</v>
      </c>
      <c r="E1858" t="s">
        <v>42099</v>
      </c>
      <c r="F1858" t="s">
        <v>42100</v>
      </c>
      <c r="G1858" t="s">
        <v>42101</v>
      </c>
      <c r="H1858" t="s">
        <v>42102</v>
      </c>
      <c r="I1858" t="s">
        <v>42103</v>
      </c>
      <c r="J1858" t="s">
        <v>42104</v>
      </c>
      <c r="K1858" t="s">
        <v>42105</v>
      </c>
      <c r="L1858" t="s">
        <v>42106</v>
      </c>
      <c r="M1858" t="s">
        <v>42107</v>
      </c>
      <c r="N1858" t="s">
        <v>42108</v>
      </c>
      <c r="O1858" t="s">
        <v>42109</v>
      </c>
      <c r="P1858">
        <f>-605.65962936685 -18.5264451237931 -226.48126244464</f>
        <v>-850.66733693528317</v>
      </c>
      <c r="Q1858" t="s">
        <v>42110</v>
      </c>
      <c r="R1858" t="s">
        <v>42111</v>
      </c>
      <c r="S1858" t="s">
        <v>42112</v>
      </c>
      <c r="T1858" t="s">
        <v>42113</v>
      </c>
      <c r="U1858" t="s">
        <v>42114</v>
      </c>
      <c r="V1858" t="s">
        <v>42115</v>
      </c>
      <c r="W1858" t="s">
        <v>42116</v>
      </c>
      <c r="X1858" t="s">
        <v>42117</v>
      </c>
      <c r="Y1858" t="s">
        <v>42118</v>
      </c>
    </row>
    <row r="1859" spans="1:25" x14ac:dyDescent="0.3">
      <c r="A1859">
        <v>92900</v>
      </c>
      <c r="B1859" t="s">
        <v>42119</v>
      </c>
      <c r="C1859" t="s">
        <v>42120</v>
      </c>
      <c r="D1859" t="s">
        <v>42121</v>
      </c>
      <c r="E1859" t="s">
        <v>42122</v>
      </c>
      <c r="F1859" t="s">
        <v>42123</v>
      </c>
      <c r="G1859" t="s">
        <v>42124</v>
      </c>
      <c r="H1859" t="s">
        <v>42125</v>
      </c>
      <c r="I1859" t="s">
        <v>42126</v>
      </c>
      <c r="J1859" t="s">
        <v>42127</v>
      </c>
      <c r="K1859" t="s">
        <v>42128</v>
      </c>
      <c r="L1859" t="s">
        <v>42129</v>
      </c>
      <c r="M1859" t="s">
        <v>42130</v>
      </c>
      <c r="N1859" t="s">
        <v>42131</v>
      </c>
      <c r="O1859" t="s">
        <v>42132</v>
      </c>
      <c r="P1859">
        <f>-605.499164413881 -18.3744940939796 -226.267598332444</f>
        <v>-850.14125684030455</v>
      </c>
      <c r="Q1859" t="s">
        <v>42133</v>
      </c>
      <c r="R1859" t="s">
        <v>42134</v>
      </c>
      <c r="S1859" t="s">
        <v>42135</v>
      </c>
      <c r="T1859" t="s">
        <v>42136</v>
      </c>
      <c r="U1859" t="s">
        <v>42137</v>
      </c>
      <c r="V1859" t="s">
        <v>42138</v>
      </c>
      <c r="W1859" t="s">
        <v>42139</v>
      </c>
      <c r="X1859" t="s">
        <v>42140</v>
      </c>
      <c r="Y1859" t="s">
        <v>42141</v>
      </c>
    </row>
    <row r="1860" spans="1:25" x14ac:dyDescent="0.3">
      <c r="A1860">
        <v>92950</v>
      </c>
      <c r="B1860" t="s">
        <v>42142</v>
      </c>
      <c r="C1860" t="s">
        <v>42143</v>
      </c>
      <c r="D1860" t="s">
        <v>42144</v>
      </c>
      <c r="E1860" t="s">
        <v>42145</v>
      </c>
      <c r="F1860" t="s">
        <v>42146</v>
      </c>
      <c r="G1860" t="s">
        <v>42147</v>
      </c>
      <c r="H1860" t="s">
        <v>42148</v>
      </c>
      <c r="I1860" t="s">
        <v>42149</v>
      </c>
      <c r="J1860" t="s">
        <v>42150</v>
      </c>
      <c r="K1860" t="s">
        <v>42151</v>
      </c>
      <c r="L1860" t="s">
        <v>42152</v>
      </c>
      <c r="M1860" t="s">
        <v>42153</v>
      </c>
      <c r="N1860" t="s">
        <v>42154</v>
      </c>
      <c r="O1860" t="s">
        <v>42155</v>
      </c>
      <c r="P1860">
        <f>-605.044399634666 -18.260546374911 -226.072331446586</f>
        <v>-849.37727745616291</v>
      </c>
      <c r="Q1860" t="s">
        <v>42156</v>
      </c>
      <c r="R1860" t="s">
        <v>42157</v>
      </c>
      <c r="S1860" t="s">
        <v>42158</v>
      </c>
      <c r="T1860" t="s">
        <v>42159</v>
      </c>
      <c r="U1860" t="s">
        <v>42160</v>
      </c>
      <c r="V1860" t="s">
        <v>42161</v>
      </c>
      <c r="W1860" t="s">
        <v>42162</v>
      </c>
      <c r="X1860" t="s">
        <v>42163</v>
      </c>
      <c r="Y1860" t="s">
        <v>42164</v>
      </c>
    </row>
    <row r="1861" spans="1:25" x14ac:dyDescent="0.3">
      <c r="A1861">
        <v>93000</v>
      </c>
      <c r="B1861" t="s">
        <v>42165</v>
      </c>
      <c r="C1861" t="s">
        <v>42166</v>
      </c>
      <c r="D1861" t="s">
        <v>42167</v>
      </c>
      <c r="E1861" t="s">
        <v>42168</v>
      </c>
      <c r="F1861" t="s">
        <v>42169</v>
      </c>
      <c r="G1861" t="s">
        <v>42170</v>
      </c>
      <c r="H1861" t="s">
        <v>42171</v>
      </c>
      <c r="I1861" t="s">
        <v>42172</v>
      </c>
      <c r="J1861" t="s">
        <v>42173</v>
      </c>
      <c r="K1861" t="s">
        <v>42174</v>
      </c>
      <c r="L1861" t="s">
        <v>42175</v>
      </c>
      <c r="M1861" t="s">
        <v>42176</v>
      </c>
      <c r="N1861" t="s">
        <v>42177</v>
      </c>
      <c r="O1861" t="s">
        <v>42178</v>
      </c>
      <c r="P1861">
        <f>-604.495055955892 -18.3455120731612 -226.007835661751</f>
        <v>-848.84840369080416</v>
      </c>
      <c r="Q1861" t="s">
        <v>42179</v>
      </c>
      <c r="R1861" t="s">
        <v>42180</v>
      </c>
      <c r="S1861" t="s">
        <v>42181</v>
      </c>
      <c r="T1861" t="s">
        <v>42182</v>
      </c>
      <c r="U1861" t="s">
        <v>42183</v>
      </c>
      <c r="V1861" t="s">
        <v>42184</v>
      </c>
      <c r="W1861" t="s">
        <v>42185</v>
      </c>
      <c r="X1861" t="s">
        <v>42186</v>
      </c>
      <c r="Y1861" t="s">
        <v>42187</v>
      </c>
    </row>
    <row r="1862" spans="1:25" x14ac:dyDescent="0.3">
      <c r="A1862">
        <v>93050</v>
      </c>
      <c r="B1862" t="s">
        <v>42188</v>
      </c>
      <c r="C1862" t="s">
        <v>42189</v>
      </c>
      <c r="D1862" t="s">
        <v>42190</v>
      </c>
      <c r="E1862" t="s">
        <v>42191</v>
      </c>
      <c r="F1862" t="s">
        <v>42192</v>
      </c>
      <c r="G1862" t="s">
        <v>42193</v>
      </c>
      <c r="H1862" t="s">
        <v>42194</v>
      </c>
      <c r="I1862" t="s">
        <v>42195</v>
      </c>
      <c r="J1862" t="s">
        <v>42196</v>
      </c>
      <c r="K1862" t="s">
        <v>42197</v>
      </c>
      <c r="L1862" t="s">
        <v>42198</v>
      </c>
      <c r="M1862" t="s">
        <v>42199</v>
      </c>
      <c r="N1862" t="s">
        <v>42200</v>
      </c>
      <c r="O1862" t="s">
        <v>42201</v>
      </c>
      <c r="P1862">
        <f>-604.24726681093 -18.4293306297805 -226.024222325387</f>
        <v>-848.70081976609742</v>
      </c>
      <c r="Q1862" t="s">
        <v>42202</v>
      </c>
      <c r="R1862" t="s">
        <v>42203</v>
      </c>
      <c r="S1862" t="s">
        <v>42204</v>
      </c>
      <c r="T1862" t="s">
        <v>42205</v>
      </c>
      <c r="U1862" t="s">
        <v>42206</v>
      </c>
      <c r="V1862" t="s">
        <v>42207</v>
      </c>
      <c r="W1862" t="s">
        <v>42208</v>
      </c>
      <c r="X1862" t="s">
        <v>42209</v>
      </c>
      <c r="Y1862" t="s">
        <v>42210</v>
      </c>
    </row>
    <row r="1863" spans="1:25" x14ac:dyDescent="0.3">
      <c r="A1863">
        <v>93100</v>
      </c>
      <c r="B1863" t="s">
        <v>42211</v>
      </c>
      <c r="C1863" t="s">
        <v>42212</v>
      </c>
      <c r="D1863" t="s">
        <v>42213</v>
      </c>
      <c r="E1863" t="s">
        <v>42214</v>
      </c>
      <c r="F1863" t="s">
        <v>42215</v>
      </c>
      <c r="G1863" t="s">
        <v>42216</v>
      </c>
      <c r="H1863" t="s">
        <v>42217</v>
      </c>
      <c r="I1863" t="s">
        <v>42218</v>
      </c>
      <c r="J1863" t="s">
        <v>42219</v>
      </c>
      <c r="K1863" t="s">
        <v>42220</v>
      </c>
      <c r="L1863" t="s">
        <v>42221</v>
      </c>
      <c r="M1863" t="s">
        <v>42222</v>
      </c>
      <c r="N1863" t="s">
        <v>42223</v>
      </c>
      <c r="O1863" t="s">
        <v>42224</v>
      </c>
      <c r="P1863">
        <f>-604.127436205815 -18.5306816622112 -226.059657301305</f>
        <v>-848.71777516933128</v>
      </c>
      <c r="Q1863" t="s">
        <v>42225</v>
      </c>
      <c r="R1863" t="s">
        <v>42226</v>
      </c>
      <c r="S1863" t="s">
        <v>42227</v>
      </c>
      <c r="T1863" t="s">
        <v>42228</v>
      </c>
      <c r="U1863" t="s">
        <v>42229</v>
      </c>
      <c r="V1863" t="s">
        <v>42230</v>
      </c>
      <c r="W1863" t="s">
        <v>42231</v>
      </c>
      <c r="X1863" t="s">
        <v>42232</v>
      </c>
      <c r="Y1863" t="s">
        <v>42233</v>
      </c>
    </row>
    <row r="1864" spans="1:25" x14ac:dyDescent="0.3">
      <c r="A1864">
        <v>93150</v>
      </c>
      <c r="B1864" t="s">
        <v>42234</v>
      </c>
      <c r="C1864" t="s">
        <v>42235</v>
      </c>
      <c r="D1864" t="s">
        <v>42236</v>
      </c>
      <c r="E1864" t="s">
        <v>42237</v>
      </c>
      <c r="F1864" t="s">
        <v>42238</v>
      </c>
      <c r="G1864" t="s">
        <v>42239</v>
      </c>
      <c r="H1864" t="s">
        <v>42240</v>
      </c>
      <c r="I1864" t="s">
        <v>42241</v>
      </c>
      <c r="J1864" t="s">
        <v>42242</v>
      </c>
      <c r="K1864" t="s">
        <v>42243</v>
      </c>
      <c r="L1864" t="s">
        <v>42244</v>
      </c>
      <c r="M1864" t="s">
        <v>42245</v>
      </c>
      <c r="N1864" t="s">
        <v>42246</v>
      </c>
      <c r="O1864" t="s">
        <v>42247</v>
      </c>
      <c r="P1864">
        <f>-603.983864801139 -19.0875678058828 -226.252922497532</f>
        <v>-849.32435510455389</v>
      </c>
      <c r="Q1864" t="s">
        <v>42248</v>
      </c>
      <c r="R1864" t="s">
        <v>42249</v>
      </c>
      <c r="S1864" t="s">
        <v>42250</v>
      </c>
      <c r="T1864" t="s">
        <v>42251</v>
      </c>
      <c r="U1864" t="s">
        <v>42252</v>
      </c>
      <c r="V1864" t="s">
        <v>42253</v>
      </c>
      <c r="W1864" t="s">
        <v>42254</v>
      </c>
      <c r="X1864" t="s">
        <v>42255</v>
      </c>
      <c r="Y1864" t="s">
        <v>42256</v>
      </c>
    </row>
    <row r="1865" spans="1:25" x14ac:dyDescent="0.3">
      <c r="A1865">
        <v>93200</v>
      </c>
      <c r="B1865" t="s">
        <v>42257</v>
      </c>
      <c r="C1865" t="s">
        <v>42258</v>
      </c>
      <c r="D1865" t="s">
        <v>42259</v>
      </c>
      <c r="E1865" t="s">
        <v>42260</v>
      </c>
      <c r="F1865" t="s">
        <v>42261</v>
      </c>
      <c r="G1865" t="s">
        <v>42262</v>
      </c>
      <c r="H1865" t="s">
        <v>42263</v>
      </c>
      <c r="I1865" t="s">
        <v>42264</v>
      </c>
      <c r="J1865" t="s">
        <v>42265</v>
      </c>
      <c r="K1865" t="s">
        <v>42266</v>
      </c>
      <c r="L1865" t="s">
        <v>42267</v>
      </c>
      <c r="M1865" t="s">
        <v>42268</v>
      </c>
      <c r="N1865" t="s">
        <v>42269</v>
      </c>
      <c r="O1865" t="s">
        <v>42270</v>
      </c>
      <c r="P1865">
        <f>-603.977786299965 -19.8143352221052 -226.571268905813</f>
        <v>-850.36339042788325</v>
      </c>
      <c r="Q1865" t="s">
        <v>42271</v>
      </c>
      <c r="R1865" t="s">
        <v>42272</v>
      </c>
      <c r="S1865" t="s">
        <v>42273</v>
      </c>
      <c r="T1865" t="s">
        <v>42274</v>
      </c>
      <c r="U1865" t="s">
        <v>42275</v>
      </c>
      <c r="V1865" t="s">
        <v>42276</v>
      </c>
      <c r="W1865" t="s">
        <v>42277</v>
      </c>
      <c r="X1865" t="s">
        <v>42278</v>
      </c>
      <c r="Y1865" t="s">
        <v>42279</v>
      </c>
    </row>
    <row r="1866" spans="1:25" x14ac:dyDescent="0.3">
      <c r="A1866">
        <v>93250</v>
      </c>
      <c r="B1866" t="s">
        <v>42280</v>
      </c>
      <c r="C1866" t="s">
        <v>42281</v>
      </c>
      <c r="D1866" t="s">
        <v>42282</v>
      </c>
      <c r="E1866" t="s">
        <v>42283</v>
      </c>
      <c r="F1866" t="s">
        <v>42284</v>
      </c>
      <c r="G1866" t="s">
        <v>42285</v>
      </c>
      <c r="H1866" t="s">
        <v>42286</v>
      </c>
      <c r="I1866" t="s">
        <v>42287</v>
      </c>
      <c r="J1866" t="s">
        <v>42288</v>
      </c>
      <c r="K1866" t="s">
        <v>42289</v>
      </c>
      <c r="L1866" t="s">
        <v>42290</v>
      </c>
      <c r="M1866" t="s">
        <v>42291</v>
      </c>
      <c r="N1866" t="s">
        <v>42292</v>
      </c>
      <c r="O1866" t="s">
        <v>42293</v>
      </c>
      <c r="P1866">
        <f>-604.10474993886 -20.198057280229 -226.712879414075</f>
        <v>-851.01568663316402</v>
      </c>
      <c r="Q1866" t="s">
        <v>42294</v>
      </c>
      <c r="R1866" t="s">
        <v>42295</v>
      </c>
      <c r="S1866" t="s">
        <v>42296</v>
      </c>
      <c r="T1866" t="s">
        <v>42297</v>
      </c>
      <c r="U1866" t="s">
        <v>42298</v>
      </c>
      <c r="V1866" t="s">
        <v>42299</v>
      </c>
      <c r="W1866" t="s">
        <v>42300</v>
      </c>
      <c r="X1866" t="s">
        <v>42301</v>
      </c>
      <c r="Y1866" t="s">
        <v>42302</v>
      </c>
    </row>
    <row r="1867" spans="1:25" x14ac:dyDescent="0.3">
      <c r="A1867">
        <v>93300</v>
      </c>
      <c r="B1867" t="s">
        <v>42303</v>
      </c>
      <c r="C1867" t="s">
        <v>42304</v>
      </c>
      <c r="D1867" t="s">
        <v>42305</v>
      </c>
      <c r="E1867" t="s">
        <v>42306</v>
      </c>
      <c r="F1867" t="s">
        <v>42307</v>
      </c>
      <c r="G1867" t="s">
        <v>42308</v>
      </c>
      <c r="H1867" t="s">
        <v>42309</v>
      </c>
      <c r="I1867" t="s">
        <v>42310</v>
      </c>
      <c r="J1867" t="s">
        <v>42311</v>
      </c>
      <c r="K1867" t="s">
        <v>42312</v>
      </c>
      <c r="L1867" t="s">
        <v>42313</v>
      </c>
      <c r="M1867" t="s">
        <v>42314</v>
      </c>
      <c r="N1867" t="s">
        <v>42315</v>
      </c>
      <c r="O1867" t="s">
        <v>42316</v>
      </c>
      <c r="P1867">
        <f>-604.377894571017 -21.1372850874541 -227.032410360409</f>
        <v>-852.5475900188801</v>
      </c>
      <c r="Q1867" t="s">
        <v>42317</v>
      </c>
      <c r="R1867" t="s">
        <v>42318</v>
      </c>
      <c r="S1867" t="s">
        <v>42319</v>
      </c>
      <c r="T1867" t="s">
        <v>42320</v>
      </c>
      <c r="U1867" t="s">
        <v>42321</v>
      </c>
      <c r="V1867" t="s">
        <v>42322</v>
      </c>
      <c r="W1867" t="s">
        <v>42323</v>
      </c>
      <c r="X1867" t="s">
        <v>42324</v>
      </c>
      <c r="Y1867" t="s">
        <v>42325</v>
      </c>
    </row>
    <row r="1868" spans="1:25" x14ac:dyDescent="0.3">
      <c r="A1868">
        <v>93350</v>
      </c>
      <c r="B1868" t="s">
        <v>42326</v>
      </c>
      <c r="C1868" t="s">
        <v>42327</v>
      </c>
      <c r="D1868" t="s">
        <v>42328</v>
      </c>
      <c r="E1868" t="s">
        <v>42329</v>
      </c>
      <c r="F1868" t="s">
        <v>42330</v>
      </c>
      <c r="G1868" t="s">
        <v>42331</v>
      </c>
      <c r="H1868" t="s">
        <v>42332</v>
      </c>
      <c r="I1868" t="s">
        <v>42333</v>
      </c>
      <c r="J1868" t="s">
        <v>42334</v>
      </c>
      <c r="K1868" t="s">
        <v>42335</v>
      </c>
      <c r="L1868" t="s">
        <v>42336</v>
      </c>
      <c r="M1868" t="s">
        <v>42337</v>
      </c>
      <c r="N1868" t="s">
        <v>42338</v>
      </c>
      <c r="O1868" t="s">
        <v>42339</v>
      </c>
      <c r="P1868">
        <f>-604.583080894032 -21.6714917870534 -227.222961977254</f>
        <v>-853.47753465833944</v>
      </c>
      <c r="Q1868" t="s">
        <v>42340</v>
      </c>
      <c r="R1868" t="s">
        <v>42341</v>
      </c>
      <c r="S1868" t="s">
        <v>42342</v>
      </c>
      <c r="T1868" t="s">
        <v>42343</v>
      </c>
      <c r="U1868" t="s">
        <v>42344</v>
      </c>
      <c r="V1868" t="s">
        <v>42345</v>
      </c>
      <c r="W1868" t="s">
        <v>42346</v>
      </c>
      <c r="X1868" t="s">
        <v>42347</v>
      </c>
      <c r="Y1868" t="s">
        <v>42348</v>
      </c>
    </row>
    <row r="1869" spans="1:25" x14ac:dyDescent="0.3">
      <c r="A1869">
        <v>93400</v>
      </c>
      <c r="B1869" t="s">
        <v>42349</v>
      </c>
      <c r="C1869" t="s">
        <v>42350</v>
      </c>
      <c r="D1869" t="s">
        <v>42351</v>
      </c>
      <c r="E1869" t="s">
        <v>42352</v>
      </c>
      <c r="F1869" t="s">
        <v>42353</v>
      </c>
      <c r="G1869" t="s">
        <v>42354</v>
      </c>
      <c r="H1869" t="s">
        <v>42355</v>
      </c>
      <c r="I1869" t="s">
        <v>42356</v>
      </c>
      <c r="J1869" t="s">
        <v>42357</v>
      </c>
      <c r="K1869" t="s">
        <v>42358</v>
      </c>
      <c r="L1869" t="s">
        <v>42359</v>
      </c>
      <c r="M1869" t="s">
        <v>42360</v>
      </c>
      <c r="N1869" t="s">
        <v>42361</v>
      </c>
      <c r="O1869" t="s">
        <v>42362</v>
      </c>
      <c r="P1869">
        <f>-604.91971851693 -22.8397172585819 -227.630229649399</f>
        <v>-855.38966542491085</v>
      </c>
      <c r="Q1869" t="s">
        <v>42363</v>
      </c>
      <c r="R1869" t="s">
        <v>42364</v>
      </c>
      <c r="S1869" t="s">
        <v>42365</v>
      </c>
      <c r="T1869" t="s">
        <v>42366</v>
      </c>
      <c r="U1869" t="s">
        <v>42367</v>
      </c>
      <c r="V1869" t="s">
        <v>42368</v>
      </c>
      <c r="W1869" t="s">
        <v>42369</v>
      </c>
      <c r="X1869" t="s">
        <v>42370</v>
      </c>
      <c r="Y1869" t="s">
        <v>42371</v>
      </c>
    </row>
    <row r="1870" spans="1:25" x14ac:dyDescent="0.3">
      <c r="A1870">
        <v>93450</v>
      </c>
      <c r="B1870" t="s">
        <v>42372</v>
      </c>
      <c r="C1870" t="s">
        <v>42373</v>
      </c>
      <c r="D1870" t="s">
        <v>42374</v>
      </c>
      <c r="E1870" t="s">
        <v>42375</v>
      </c>
      <c r="F1870" t="s">
        <v>42376</v>
      </c>
      <c r="G1870" t="s">
        <v>42377</v>
      </c>
      <c r="H1870" t="s">
        <v>42378</v>
      </c>
      <c r="I1870" t="s">
        <v>42379</v>
      </c>
      <c r="J1870" t="s">
        <v>42380</v>
      </c>
      <c r="K1870" t="s">
        <v>42381</v>
      </c>
      <c r="L1870" t="s">
        <v>42382</v>
      </c>
      <c r="M1870" t="s">
        <v>42383</v>
      </c>
      <c r="N1870" t="s">
        <v>42384</v>
      </c>
      <c r="O1870" t="s">
        <v>42385</v>
      </c>
      <c r="P1870">
        <f>-605.005067176193 -23.3168954708813 -227.875722070537</f>
        <v>-856.19768471761131</v>
      </c>
      <c r="Q1870" t="s">
        <v>42386</v>
      </c>
      <c r="R1870" t="s">
        <v>42387</v>
      </c>
      <c r="S1870" t="s">
        <v>42388</v>
      </c>
      <c r="T1870" t="s">
        <v>42389</v>
      </c>
      <c r="U1870" t="s">
        <v>42390</v>
      </c>
      <c r="V1870" t="s">
        <v>42391</v>
      </c>
      <c r="W1870" t="s">
        <v>42392</v>
      </c>
      <c r="X1870" t="s">
        <v>42393</v>
      </c>
      <c r="Y1870" t="s">
        <v>42394</v>
      </c>
    </row>
    <row r="1871" spans="1:25" x14ac:dyDescent="0.3">
      <c r="A1871">
        <v>93500</v>
      </c>
      <c r="B1871" t="s">
        <v>42395</v>
      </c>
      <c r="C1871" t="s">
        <v>42396</v>
      </c>
      <c r="D1871" t="s">
        <v>42397</v>
      </c>
      <c r="E1871" t="s">
        <v>42398</v>
      </c>
      <c r="F1871" t="s">
        <v>42399</v>
      </c>
      <c r="G1871" t="s">
        <v>42400</v>
      </c>
      <c r="H1871" t="s">
        <v>42401</v>
      </c>
      <c r="I1871" t="s">
        <v>42402</v>
      </c>
      <c r="J1871" t="s">
        <v>42403</v>
      </c>
      <c r="K1871" t="s">
        <v>42404</v>
      </c>
      <c r="L1871" t="s">
        <v>42405</v>
      </c>
      <c r="M1871" t="s">
        <v>42406</v>
      </c>
      <c r="N1871" t="s">
        <v>42407</v>
      </c>
      <c r="O1871" t="s">
        <v>42408</v>
      </c>
      <c r="P1871">
        <f>-604.802723874418 -24.0622692601351 -228.402804233893</f>
        <v>-857.26779736844605</v>
      </c>
      <c r="Q1871" t="s">
        <v>42409</v>
      </c>
      <c r="R1871" t="s">
        <v>42410</v>
      </c>
      <c r="S1871" t="s">
        <v>42411</v>
      </c>
      <c r="T1871" t="s">
        <v>42412</v>
      </c>
      <c r="U1871" t="s">
        <v>42413</v>
      </c>
      <c r="V1871" t="s">
        <v>42414</v>
      </c>
      <c r="W1871" t="s">
        <v>42415</v>
      </c>
      <c r="X1871" t="s">
        <v>42416</v>
      </c>
      <c r="Y1871" t="s">
        <v>42417</v>
      </c>
    </row>
    <row r="1872" spans="1:25" x14ac:dyDescent="0.3">
      <c r="A1872">
        <v>93550</v>
      </c>
      <c r="B1872" t="s">
        <v>42418</v>
      </c>
      <c r="C1872" t="s">
        <v>42419</v>
      </c>
      <c r="D1872" t="s">
        <v>42420</v>
      </c>
      <c r="E1872" t="s">
        <v>42421</v>
      </c>
      <c r="F1872" t="s">
        <v>42422</v>
      </c>
      <c r="G1872" t="s">
        <v>42423</v>
      </c>
      <c r="H1872" t="s">
        <v>42424</v>
      </c>
      <c r="I1872" t="s">
        <v>42425</v>
      </c>
      <c r="J1872" t="s">
        <v>42426</v>
      </c>
      <c r="K1872" t="s">
        <v>42427</v>
      </c>
      <c r="L1872" t="s">
        <v>42428</v>
      </c>
      <c r="M1872" t="s">
        <v>42429</v>
      </c>
      <c r="N1872" t="s">
        <v>42430</v>
      </c>
      <c r="O1872" t="s">
        <v>42431</v>
      </c>
      <c r="P1872">
        <f>-604.587586143544 -24.6119867124255 -228.662768065748</f>
        <v>-857.86234092171742</v>
      </c>
      <c r="Q1872" t="s">
        <v>42432</v>
      </c>
      <c r="R1872" t="s">
        <v>42433</v>
      </c>
      <c r="S1872" t="s">
        <v>42434</v>
      </c>
      <c r="T1872" t="s">
        <v>42435</v>
      </c>
      <c r="U1872" t="s">
        <v>42436</v>
      </c>
      <c r="V1872" t="s">
        <v>42437</v>
      </c>
      <c r="W1872" t="s">
        <v>42438</v>
      </c>
      <c r="X1872" t="s">
        <v>42439</v>
      </c>
      <c r="Y1872" t="s">
        <v>42440</v>
      </c>
    </row>
    <row r="1873" spans="1:25" x14ac:dyDescent="0.3">
      <c r="A1873">
        <v>93600</v>
      </c>
      <c r="B1873" t="s">
        <v>42441</v>
      </c>
      <c r="C1873" t="s">
        <v>42442</v>
      </c>
      <c r="D1873" t="s">
        <v>42443</v>
      </c>
      <c r="E1873" t="s">
        <v>42444</v>
      </c>
      <c r="F1873" t="s">
        <v>42445</v>
      </c>
      <c r="G1873" t="s">
        <v>42446</v>
      </c>
      <c r="H1873" t="s">
        <v>42447</v>
      </c>
      <c r="I1873" t="s">
        <v>42448</v>
      </c>
      <c r="J1873" t="s">
        <v>42449</v>
      </c>
      <c r="K1873" t="s">
        <v>42450</v>
      </c>
      <c r="L1873" t="s">
        <v>42451</v>
      </c>
      <c r="M1873" t="s">
        <v>42452</v>
      </c>
      <c r="N1873" t="s">
        <v>42453</v>
      </c>
      <c r="O1873" t="s">
        <v>42454</v>
      </c>
      <c r="P1873">
        <f>-604.482311649267 -25.243472784894 -228.839800540226</f>
        <v>-858.56558497438709</v>
      </c>
      <c r="Q1873" t="s">
        <v>42455</v>
      </c>
      <c r="R1873" t="s">
        <v>42456</v>
      </c>
      <c r="S1873" t="s">
        <v>42457</v>
      </c>
      <c r="T1873" t="s">
        <v>42458</v>
      </c>
      <c r="U1873" t="s">
        <v>42459</v>
      </c>
      <c r="V1873" t="s">
        <v>42460</v>
      </c>
      <c r="W1873" t="s">
        <v>42461</v>
      </c>
      <c r="X1873" t="s">
        <v>42462</v>
      </c>
      <c r="Y1873" t="s">
        <v>42463</v>
      </c>
    </row>
    <row r="1874" spans="1:25" x14ac:dyDescent="0.3">
      <c r="A1874">
        <v>93650</v>
      </c>
      <c r="B1874" t="s">
        <v>42464</v>
      </c>
      <c r="C1874" t="s">
        <v>42465</v>
      </c>
      <c r="D1874" t="s">
        <v>42466</v>
      </c>
      <c r="E1874" t="s">
        <v>42467</v>
      </c>
      <c r="F1874" t="s">
        <v>42468</v>
      </c>
      <c r="G1874" t="s">
        <v>42469</v>
      </c>
      <c r="H1874" t="s">
        <v>42470</v>
      </c>
      <c r="I1874" t="s">
        <v>42471</v>
      </c>
      <c r="J1874" t="s">
        <v>42472</v>
      </c>
      <c r="K1874" t="s">
        <v>42473</v>
      </c>
      <c r="L1874" t="s">
        <v>42474</v>
      </c>
      <c r="M1874" t="s">
        <v>42475</v>
      </c>
      <c r="N1874" t="s">
        <v>42476</v>
      </c>
      <c r="O1874" t="s">
        <v>42477</v>
      </c>
      <c r="P1874">
        <f>-604.259898209943 -26.3178114219704 -229.035406631797</f>
        <v>-859.61311626371048</v>
      </c>
      <c r="Q1874" t="s">
        <v>42478</v>
      </c>
      <c r="R1874" t="s">
        <v>42479</v>
      </c>
      <c r="S1874" t="s">
        <v>42480</v>
      </c>
      <c r="T1874" t="s">
        <v>42481</v>
      </c>
      <c r="U1874" t="s">
        <v>42482</v>
      </c>
      <c r="V1874" t="s">
        <v>42483</v>
      </c>
      <c r="W1874" t="s">
        <v>42484</v>
      </c>
      <c r="X1874" t="s">
        <v>42485</v>
      </c>
      <c r="Y1874" t="s">
        <v>42486</v>
      </c>
    </row>
    <row r="1875" spans="1:25" x14ac:dyDescent="0.3">
      <c r="A1875">
        <v>93700</v>
      </c>
      <c r="B1875" t="s">
        <v>42487</v>
      </c>
      <c r="C1875" t="s">
        <v>42488</v>
      </c>
      <c r="D1875" t="s">
        <v>42489</v>
      </c>
      <c r="E1875" t="s">
        <v>42490</v>
      </c>
      <c r="F1875" t="s">
        <v>42491</v>
      </c>
      <c r="G1875" t="s">
        <v>42492</v>
      </c>
      <c r="H1875" t="s">
        <v>42493</v>
      </c>
      <c r="I1875" t="s">
        <v>42494</v>
      </c>
      <c r="J1875" t="s">
        <v>42495</v>
      </c>
      <c r="K1875" t="s">
        <v>42496</v>
      </c>
      <c r="L1875" t="s">
        <v>42497</v>
      </c>
      <c r="M1875" t="s">
        <v>42498</v>
      </c>
      <c r="N1875" t="s">
        <v>42499</v>
      </c>
      <c r="O1875" t="s">
        <v>42500</v>
      </c>
      <c r="P1875">
        <f>-604.197929629831 -26.5312710696151 -229.031261316329</f>
        <v>-859.76046201577515</v>
      </c>
      <c r="Q1875" t="s">
        <v>42501</v>
      </c>
      <c r="R1875" t="s">
        <v>42502</v>
      </c>
      <c r="S1875" t="s">
        <v>42503</v>
      </c>
      <c r="T1875" t="s">
        <v>42504</v>
      </c>
      <c r="U1875" t="s">
        <v>42505</v>
      </c>
      <c r="V1875" t="s">
        <v>42506</v>
      </c>
      <c r="W1875" t="s">
        <v>42507</v>
      </c>
      <c r="X1875" t="s">
        <v>42508</v>
      </c>
      <c r="Y1875" t="s">
        <v>42509</v>
      </c>
    </row>
    <row r="1876" spans="1:25" x14ac:dyDescent="0.3">
      <c r="A1876">
        <v>93750</v>
      </c>
      <c r="B1876" t="s">
        <v>42510</v>
      </c>
      <c r="C1876" t="s">
        <v>42511</v>
      </c>
      <c r="D1876" t="s">
        <v>42512</v>
      </c>
      <c r="E1876" t="s">
        <v>42513</v>
      </c>
      <c r="F1876" t="s">
        <v>42514</v>
      </c>
      <c r="G1876" t="s">
        <v>42515</v>
      </c>
      <c r="H1876" t="s">
        <v>42516</v>
      </c>
      <c r="I1876" t="s">
        <v>42517</v>
      </c>
      <c r="J1876" t="s">
        <v>42518</v>
      </c>
      <c r="K1876" t="s">
        <v>42519</v>
      </c>
      <c r="L1876" t="s">
        <v>42520</v>
      </c>
      <c r="M1876" t="s">
        <v>42521</v>
      </c>
      <c r="N1876" t="s">
        <v>42522</v>
      </c>
      <c r="O1876" t="s">
        <v>42523</v>
      </c>
      <c r="P1876">
        <f>-603.982587738608 -26.5497048798097 -228.8097349373</f>
        <v>-859.34202755571778</v>
      </c>
      <c r="Q1876" t="s">
        <v>42524</v>
      </c>
      <c r="R1876" t="s">
        <v>42525</v>
      </c>
      <c r="S1876" t="s">
        <v>42526</v>
      </c>
      <c r="T1876" t="s">
        <v>42527</v>
      </c>
      <c r="U1876" t="s">
        <v>42528</v>
      </c>
      <c r="V1876" t="s">
        <v>42529</v>
      </c>
      <c r="W1876" t="s">
        <v>42530</v>
      </c>
      <c r="X1876" t="s">
        <v>42531</v>
      </c>
      <c r="Y1876" t="s">
        <v>42532</v>
      </c>
    </row>
    <row r="1877" spans="1:25" x14ac:dyDescent="0.3">
      <c r="A1877">
        <v>93800</v>
      </c>
      <c r="B1877" t="s">
        <v>42533</v>
      </c>
      <c r="C1877" t="s">
        <v>42534</v>
      </c>
      <c r="D1877" t="s">
        <v>42535</v>
      </c>
      <c r="E1877" t="s">
        <v>42536</v>
      </c>
      <c r="F1877" t="s">
        <v>42537</v>
      </c>
      <c r="G1877" t="s">
        <v>42538</v>
      </c>
      <c r="H1877" t="s">
        <v>42539</v>
      </c>
      <c r="I1877" t="s">
        <v>42540</v>
      </c>
      <c r="J1877" t="s">
        <v>42541</v>
      </c>
      <c r="K1877" t="s">
        <v>42542</v>
      </c>
      <c r="L1877" t="s">
        <v>42543</v>
      </c>
      <c r="M1877" t="s">
        <v>42544</v>
      </c>
      <c r="N1877" t="s">
        <v>42545</v>
      </c>
      <c r="O1877" t="s">
        <v>42546</v>
      </c>
      <c r="P1877">
        <f>-603.370112382622 -26.4312712115266 -228.551300369238</f>
        <v>-858.35268396338654</v>
      </c>
      <c r="Q1877" t="s">
        <v>42547</v>
      </c>
      <c r="R1877" t="s">
        <v>42548</v>
      </c>
      <c r="S1877" t="s">
        <v>42549</v>
      </c>
      <c r="T1877" t="s">
        <v>42550</v>
      </c>
      <c r="U1877" t="s">
        <v>42551</v>
      </c>
      <c r="V1877" t="s">
        <v>42552</v>
      </c>
      <c r="W1877" t="s">
        <v>42553</v>
      </c>
      <c r="X1877" t="s">
        <v>42554</v>
      </c>
      <c r="Y1877" t="s">
        <v>42555</v>
      </c>
    </row>
    <row r="1878" spans="1:25" x14ac:dyDescent="0.3">
      <c r="A1878">
        <v>93850</v>
      </c>
      <c r="B1878" t="s">
        <v>42556</v>
      </c>
      <c r="C1878" t="s">
        <v>42557</v>
      </c>
      <c r="D1878" t="s">
        <v>42558</v>
      </c>
      <c r="E1878" t="s">
        <v>42559</v>
      </c>
      <c r="F1878" t="s">
        <v>42560</v>
      </c>
      <c r="G1878" t="s">
        <v>42561</v>
      </c>
      <c r="H1878" t="s">
        <v>42562</v>
      </c>
      <c r="I1878" t="s">
        <v>42563</v>
      </c>
      <c r="J1878" t="s">
        <v>42564</v>
      </c>
      <c r="K1878" t="s">
        <v>42565</v>
      </c>
      <c r="L1878" t="s">
        <v>42566</v>
      </c>
      <c r="M1878" t="s">
        <v>42567</v>
      </c>
      <c r="N1878" t="s">
        <v>42568</v>
      </c>
      <c r="O1878" t="s">
        <v>42569</v>
      </c>
      <c r="P1878">
        <f>-603.023522828106 -26.4511157854965 -228.38625266149</f>
        <v>-857.86089127509263</v>
      </c>
      <c r="Q1878" t="s">
        <v>42570</v>
      </c>
      <c r="R1878" t="s">
        <v>42571</v>
      </c>
      <c r="S1878" t="s">
        <v>42572</v>
      </c>
      <c r="T1878" t="s">
        <v>42573</v>
      </c>
      <c r="U1878" t="s">
        <v>42574</v>
      </c>
      <c r="V1878" t="s">
        <v>42575</v>
      </c>
      <c r="W1878" t="s">
        <v>42576</v>
      </c>
      <c r="X1878" t="s">
        <v>42577</v>
      </c>
      <c r="Y1878" t="s">
        <v>42578</v>
      </c>
    </row>
    <row r="1879" spans="1:25" x14ac:dyDescent="0.3">
      <c r="A1879">
        <v>93900</v>
      </c>
      <c r="B1879" t="s">
        <v>42579</v>
      </c>
      <c r="C1879" t="s">
        <v>42580</v>
      </c>
      <c r="D1879" t="s">
        <v>42581</v>
      </c>
      <c r="E1879" t="s">
        <v>42582</v>
      </c>
      <c r="F1879" t="s">
        <v>42583</v>
      </c>
      <c r="G1879" t="s">
        <v>42584</v>
      </c>
      <c r="H1879" t="s">
        <v>42585</v>
      </c>
      <c r="I1879" t="s">
        <v>42586</v>
      </c>
      <c r="J1879" t="s">
        <v>42587</v>
      </c>
      <c r="K1879" t="s">
        <v>42588</v>
      </c>
      <c r="L1879" t="s">
        <v>42589</v>
      </c>
      <c r="M1879" t="s">
        <v>42590</v>
      </c>
      <c r="N1879" t="s">
        <v>42591</v>
      </c>
      <c r="O1879" t="s">
        <v>42592</v>
      </c>
      <c r="P1879">
        <f>-602.567781700758 -26.2044810942473 -227.949041487307</f>
        <v>-856.7213042823123</v>
      </c>
      <c r="Q1879" t="s">
        <v>42593</v>
      </c>
      <c r="R1879" t="s">
        <v>42594</v>
      </c>
      <c r="S1879" t="s">
        <v>42595</v>
      </c>
      <c r="T1879" t="s">
        <v>42596</v>
      </c>
      <c r="U1879" t="s">
        <v>42597</v>
      </c>
      <c r="V1879" t="s">
        <v>42598</v>
      </c>
      <c r="W1879" t="s">
        <v>42599</v>
      </c>
      <c r="X1879" t="s">
        <v>42600</v>
      </c>
      <c r="Y1879" t="s">
        <v>42601</v>
      </c>
    </row>
    <row r="1880" spans="1:25" x14ac:dyDescent="0.3">
      <c r="A1880">
        <v>93950</v>
      </c>
      <c r="B1880" t="s">
        <v>42602</v>
      </c>
      <c r="C1880" t="s">
        <v>42603</v>
      </c>
      <c r="D1880" t="s">
        <v>42604</v>
      </c>
      <c r="E1880" t="s">
        <v>42605</v>
      </c>
      <c r="F1880" t="s">
        <v>42606</v>
      </c>
      <c r="G1880" t="s">
        <v>42607</v>
      </c>
      <c r="H1880" t="s">
        <v>42608</v>
      </c>
      <c r="I1880" t="s">
        <v>42609</v>
      </c>
      <c r="J1880" t="s">
        <v>42610</v>
      </c>
      <c r="K1880" t="s">
        <v>42611</v>
      </c>
      <c r="L1880" t="s">
        <v>42612</v>
      </c>
      <c r="M1880" t="s">
        <v>42613</v>
      </c>
      <c r="N1880" t="s">
        <v>42614</v>
      </c>
      <c r="O1880" t="s">
        <v>42615</v>
      </c>
      <c r="P1880">
        <f>-602.381998607963 -26.1299568949971 -227.729729009916</f>
        <v>-856.24168451287619</v>
      </c>
      <c r="Q1880" t="s">
        <v>42616</v>
      </c>
      <c r="R1880" t="s">
        <v>42617</v>
      </c>
      <c r="S1880" t="s">
        <v>42618</v>
      </c>
      <c r="T1880" t="s">
        <v>42619</v>
      </c>
      <c r="U1880" t="s">
        <v>42620</v>
      </c>
      <c r="V1880" t="s">
        <v>42621</v>
      </c>
      <c r="W1880" t="s">
        <v>42622</v>
      </c>
      <c r="X1880" t="s">
        <v>42623</v>
      </c>
      <c r="Y1880" t="s">
        <v>42624</v>
      </c>
    </row>
    <row r="1881" spans="1:25" x14ac:dyDescent="0.3">
      <c r="A1881">
        <v>94000</v>
      </c>
      <c r="B1881" t="s">
        <v>42625</v>
      </c>
      <c r="C1881" t="s">
        <v>42626</v>
      </c>
      <c r="D1881" t="s">
        <v>42627</v>
      </c>
      <c r="E1881" t="s">
        <v>42628</v>
      </c>
      <c r="F1881" t="s">
        <v>42629</v>
      </c>
      <c r="G1881" t="s">
        <v>42630</v>
      </c>
      <c r="H1881" t="s">
        <v>42631</v>
      </c>
      <c r="I1881" t="s">
        <v>42632</v>
      </c>
      <c r="J1881" t="s">
        <v>42633</v>
      </c>
      <c r="K1881" t="s">
        <v>42634</v>
      </c>
      <c r="L1881" t="s">
        <v>42635</v>
      </c>
      <c r="M1881" t="s">
        <v>42636</v>
      </c>
      <c r="N1881" t="s">
        <v>42637</v>
      </c>
      <c r="O1881" t="s">
        <v>42638</v>
      </c>
      <c r="P1881">
        <f>-602.069149988543 -25.886600895826 -227.31737916125</f>
        <v>-855.27313004561893</v>
      </c>
      <c r="Q1881" t="s">
        <v>42639</v>
      </c>
      <c r="R1881" t="s">
        <v>42640</v>
      </c>
      <c r="S1881" t="s">
        <v>42641</v>
      </c>
      <c r="T1881" t="s">
        <v>42642</v>
      </c>
      <c r="U1881" t="s">
        <v>42643</v>
      </c>
      <c r="V1881" t="s">
        <v>42644</v>
      </c>
      <c r="W1881" t="s">
        <v>42645</v>
      </c>
      <c r="X1881" t="s">
        <v>42646</v>
      </c>
      <c r="Y1881" t="s">
        <v>42647</v>
      </c>
    </row>
    <row r="1882" spans="1:25" x14ac:dyDescent="0.3">
      <c r="A1882">
        <v>94050</v>
      </c>
      <c r="B1882" t="s">
        <v>42648</v>
      </c>
      <c r="C1882" t="s">
        <v>42649</v>
      </c>
      <c r="D1882" t="s">
        <v>42650</v>
      </c>
      <c r="E1882" t="s">
        <v>42651</v>
      </c>
      <c r="F1882" t="s">
        <v>42652</v>
      </c>
      <c r="G1882" t="s">
        <v>42653</v>
      </c>
      <c r="H1882" t="s">
        <v>42654</v>
      </c>
      <c r="I1882" t="s">
        <v>42655</v>
      </c>
      <c r="J1882" t="s">
        <v>42656</v>
      </c>
      <c r="K1882" t="s">
        <v>42657</v>
      </c>
      <c r="L1882" t="s">
        <v>42658</v>
      </c>
      <c r="M1882" t="s">
        <v>42659</v>
      </c>
      <c r="N1882" t="s">
        <v>42660</v>
      </c>
      <c r="O1882" t="s">
        <v>42661</v>
      </c>
      <c r="P1882">
        <f>-601.895339657193 -25.9248891339671 -227.066914840103</f>
        <v>-854.88714363126303</v>
      </c>
      <c r="Q1882" t="s">
        <v>42662</v>
      </c>
      <c r="R1882" t="s">
        <v>42663</v>
      </c>
      <c r="S1882" t="s">
        <v>42664</v>
      </c>
      <c r="T1882" t="s">
        <v>42665</v>
      </c>
      <c r="U1882" t="s">
        <v>42666</v>
      </c>
      <c r="V1882" t="s">
        <v>42667</v>
      </c>
      <c r="W1882" t="s">
        <v>42668</v>
      </c>
      <c r="X1882" t="s">
        <v>42669</v>
      </c>
      <c r="Y1882" t="s">
        <v>42670</v>
      </c>
    </row>
    <row r="1883" spans="1:25" x14ac:dyDescent="0.3">
      <c r="A1883">
        <v>94100</v>
      </c>
      <c r="B1883" t="s">
        <v>42671</v>
      </c>
      <c r="C1883" t="s">
        <v>42672</v>
      </c>
      <c r="D1883" t="s">
        <v>42673</v>
      </c>
      <c r="E1883" t="s">
        <v>42674</v>
      </c>
      <c r="F1883" t="s">
        <v>42675</v>
      </c>
      <c r="G1883" t="s">
        <v>42676</v>
      </c>
      <c r="H1883" t="s">
        <v>42677</v>
      </c>
      <c r="I1883" t="s">
        <v>42678</v>
      </c>
      <c r="J1883" t="s">
        <v>42679</v>
      </c>
      <c r="K1883" t="s">
        <v>42680</v>
      </c>
      <c r="L1883" t="s">
        <v>42681</v>
      </c>
      <c r="M1883" t="s">
        <v>42682</v>
      </c>
      <c r="N1883" t="s">
        <v>42683</v>
      </c>
      <c r="O1883" t="s">
        <v>42684</v>
      </c>
      <c r="P1883">
        <f>-601.828191564559 -25.855795958305 -226.807158755517</f>
        <v>-854.49114627838094</v>
      </c>
      <c r="Q1883" t="s">
        <v>42685</v>
      </c>
      <c r="R1883" t="s">
        <v>42686</v>
      </c>
      <c r="S1883" t="s">
        <v>42687</v>
      </c>
      <c r="T1883" t="s">
        <v>42688</v>
      </c>
      <c r="U1883" t="s">
        <v>42689</v>
      </c>
      <c r="V1883" t="s">
        <v>42690</v>
      </c>
      <c r="W1883" t="s">
        <v>42691</v>
      </c>
      <c r="X1883" t="s">
        <v>42692</v>
      </c>
      <c r="Y1883" t="s">
        <v>42693</v>
      </c>
    </row>
    <row r="1884" spans="1:25" x14ac:dyDescent="0.3">
      <c r="A1884">
        <v>94150</v>
      </c>
      <c r="B1884" t="s">
        <v>42694</v>
      </c>
      <c r="C1884" t="s">
        <v>42695</v>
      </c>
      <c r="D1884" t="s">
        <v>42696</v>
      </c>
      <c r="E1884" t="s">
        <v>42697</v>
      </c>
      <c r="F1884" t="s">
        <v>42698</v>
      </c>
      <c r="G1884" t="s">
        <v>42699</v>
      </c>
      <c r="H1884" t="s">
        <v>42700</v>
      </c>
      <c r="I1884" t="s">
        <v>42701</v>
      </c>
      <c r="J1884" t="s">
        <v>42702</v>
      </c>
      <c r="K1884" t="s">
        <v>42703</v>
      </c>
      <c r="L1884" t="s">
        <v>42704</v>
      </c>
      <c r="M1884" t="s">
        <v>42705</v>
      </c>
      <c r="N1884" t="s">
        <v>42706</v>
      </c>
      <c r="O1884" t="s">
        <v>42707</v>
      </c>
      <c r="P1884">
        <f>-601.79615078341 -25.7317362227586 -226.366567493046</f>
        <v>-853.89445449921459</v>
      </c>
      <c r="Q1884" t="s">
        <v>42708</v>
      </c>
      <c r="R1884" t="s">
        <v>42709</v>
      </c>
      <c r="S1884" t="s">
        <v>42710</v>
      </c>
      <c r="T1884" t="s">
        <v>42711</v>
      </c>
      <c r="U1884" t="s">
        <v>42712</v>
      </c>
      <c r="V1884" t="s">
        <v>42713</v>
      </c>
      <c r="W1884" t="s">
        <v>42714</v>
      </c>
      <c r="X1884" t="s">
        <v>42715</v>
      </c>
      <c r="Y1884" t="s">
        <v>42716</v>
      </c>
    </row>
    <row r="1885" spans="1:25" x14ac:dyDescent="0.3">
      <c r="A1885">
        <v>94200</v>
      </c>
      <c r="B1885" t="s">
        <v>42717</v>
      </c>
      <c r="C1885" t="s">
        <v>42718</v>
      </c>
      <c r="D1885" t="s">
        <v>42719</v>
      </c>
      <c r="E1885" t="s">
        <v>42720</v>
      </c>
      <c r="F1885" t="s">
        <v>42721</v>
      </c>
      <c r="G1885" t="s">
        <v>42722</v>
      </c>
      <c r="H1885" t="s">
        <v>42723</v>
      </c>
      <c r="I1885" t="s">
        <v>42724</v>
      </c>
      <c r="J1885" t="s">
        <v>42725</v>
      </c>
      <c r="K1885" t="s">
        <v>42726</v>
      </c>
      <c r="L1885" t="s">
        <v>42727</v>
      </c>
      <c r="M1885" t="s">
        <v>42728</v>
      </c>
      <c r="N1885" t="s">
        <v>42729</v>
      </c>
      <c r="O1885" t="s">
        <v>42730</v>
      </c>
      <c r="P1885">
        <f>-601.775371135054 -25.8181894082152 -226.158696913922</f>
        <v>-853.75225745719115</v>
      </c>
      <c r="Q1885" t="s">
        <v>42731</v>
      </c>
      <c r="R1885" t="s">
        <v>42732</v>
      </c>
      <c r="S1885" t="s">
        <v>42733</v>
      </c>
      <c r="T1885" t="s">
        <v>42734</v>
      </c>
      <c r="U1885" t="s">
        <v>42735</v>
      </c>
      <c r="V1885" t="s">
        <v>42736</v>
      </c>
      <c r="W1885" t="s">
        <v>42737</v>
      </c>
      <c r="X1885" t="s">
        <v>42738</v>
      </c>
      <c r="Y1885" t="s">
        <v>42739</v>
      </c>
    </row>
    <row r="1886" spans="1:25" x14ac:dyDescent="0.3">
      <c r="A1886">
        <v>94250</v>
      </c>
      <c r="B1886" t="s">
        <v>42740</v>
      </c>
      <c r="C1886" t="s">
        <v>42741</v>
      </c>
      <c r="D1886" t="s">
        <v>42742</v>
      </c>
      <c r="E1886" t="s">
        <v>42743</v>
      </c>
      <c r="F1886" t="s">
        <v>42744</v>
      </c>
      <c r="G1886" t="s">
        <v>42745</v>
      </c>
      <c r="H1886" t="s">
        <v>42746</v>
      </c>
      <c r="I1886" t="s">
        <v>42747</v>
      </c>
      <c r="J1886" t="s">
        <v>42748</v>
      </c>
      <c r="K1886" t="s">
        <v>42749</v>
      </c>
      <c r="L1886" t="s">
        <v>42750</v>
      </c>
      <c r="M1886" t="s">
        <v>42751</v>
      </c>
      <c r="N1886" t="s">
        <v>42752</v>
      </c>
      <c r="O1886" t="s">
        <v>42753</v>
      </c>
      <c r="P1886">
        <f>-601.771502812312 -25.9495995064649 -226.116770463838</f>
        <v>-853.8378727826148</v>
      </c>
      <c r="Q1886" t="s">
        <v>42754</v>
      </c>
      <c r="R1886" t="s">
        <v>42755</v>
      </c>
      <c r="S1886" t="s">
        <v>42756</v>
      </c>
      <c r="T1886" t="s">
        <v>42757</v>
      </c>
      <c r="U1886" t="s">
        <v>42758</v>
      </c>
      <c r="V1886" t="s">
        <v>42759</v>
      </c>
      <c r="W1886" t="s">
        <v>42760</v>
      </c>
      <c r="X1886" t="s">
        <v>42761</v>
      </c>
      <c r="Y1886" t="s">
        <v>42762</v>
      </c>
    </row>
    <row r="1887" spans="1:25" x14ac:dyDescent="0.3">
      <c r="A1887">
        <v>94300</v>
      </c>
      <c r="B1887" t="s">
        <v>42763</v>
      </c>
      <c r="C1887" t="s">
        <v>42764</v>
      </c>
      <c r="D1887" t="s">
        <v>42765</v>
      </c>
      <c r="E1887" t="s">
        <v>42766</v>
      </c>
      <c r="F1887" t="s">
        <v>42767</v>
      </c>
      <c r="G1887" t="s">
        <v>42768</v>
      </c>
      <c r="H1887" t="s">
        <v>42769</v>
      </c>
      <c r="I1887" t="s">
        <v>42770</v>
      </c>
      <c r="J1887" t="s">
        <v>42771</v>
      </c>
      <c r="K1887" t="s">
        <v>42772</v>
      </c>
      <c r="L1887" t="s">
        <v>42773</v>
      </c>
      <c r="M1887" t="s">
        <v>42774</v>
      </c>
      <c r="N1887" t="s">
        <v>42775</v>
      </c>
      <c r="O1887" t="s">
        <v>42776</v>
      </c>
      <c r="P1887">
        <f>-601.707697752277 -26.180672173924 -226.170417578522</f>
        <v>-854.058787504723</v>
      </c>
      <c r="Q1887" t="s">
        <v>42777</v>
      </c>
      <c r="R1887" t="s">
        <v>42778</v>
      </c>
      <c r="S1887" t="s">
        <v>42779</v>
      </c>
      <c r="T1887" t="s">
        <v>42780</v>
      </c>
      <c r="U1887" t="s">
        <v>42781</v>
      </c>
      <c r="V1887" t="s">
        <v>42782</v>
      </c>
      <c r="W1887" t="s">
        <v>42783</v>
      </c>
      <c r="X1887" t="s">
        <v>42784</v>
      </c>
      <c r="Y1887" t="s">
        <v>42785</v>
      </c>
    </row>
    <row r="1888" spans="1:25" x14ac:dyDescent="0.3">
      <c r="A1888">
        <v>94350</v>
      </c>
      <c r="B1888" t="s">
        <v>42786</v>
      </c>
      <c r="C1888" t="s">
        <v>42787</v>
      </c>
      <c r="D1888" t="s">
        <v>42788</v>
      </c>
      <c r="E1888" t="s">
        <v>42789</v>
      </c>
      <c r="F1888" t="s">
        <v>42790</v>
      </c>
      <c r="G1888" t="s">
        <v>42791</v>
      </c>
      <c r="H1888" t="s">
        <v>42792</v>
      </c>
      <c r="I1888" t="s">
        <v>42793</v>
      </c>
      <c r="J1888" t="s">
        <v>42794</v>
      </c>
      <c r="K1888" t="s">
        <v>42795</v>
      </c>
      <c r="L1888" t="s">
        <v>42796</v>
      </c>
      <c r="M1888" t="s">
        <v>42797</v>
      </c>
      <c r="N1888" t="s">
        <v>42798</v>
      </c>
      <c r="O1888">
        <f>-592.689666264236 -0.111230790990021 -507.005866531461</f>
        <v>-1099.8067635866871</v>
      </c>
      <c r="P1888">
        <f>-601.602530338233 -26.4714758637574 -226.284898047508</f>
        <v>-854.35890424949844</v>
      </c>
      <c r="Q1888" t="s">
        <v>42799</v>
      </c>
      <c r="R1888" t="s">
        <v>42800</v>
      </c>
      <c r="S1888" t="s">
        <v>42801</v>
      </c>
      <c r="T1888" t="s">
        <v>42802</v>
      </c>
      <c r="U1888" t="s">
        <v>42803</v>
      </c>
      <c r="V1888" t="s">
        <v>42804</v>
      </c>
      <c r="W1888" t="s">
        <v>42805</v>
      </c>
      <c r="X1888" t="s">
        <v>42806</v>
      </c>
      <c r="Y1888" t="s">
        <v>42807</v>
      </c>
    </row>
    <row r="1889" spans="1:25" x14ac:dyDescent="0.3">
      <c r="A1889">
        <v>94400</v>
      </c>
      <c r="B1889" t="s">
        <v>42808</v>
      </c>
      <c r="C1889" t="s">
        <v>42809</v>
      </c>
      <c r="D1889" t="s">
        <v>42810</v>
      </c>
      <c r="E1889" t="s">
        <v>42811</v>
      </c>
      <c r="F1889" t="s">
        <v>42812</v>
      </c>
      <c r="G1889" t="s">
        <v>42813</v>
      </c>
      <c r="H1889" t="s">
        <v>42814</v>
      </c>
      <c r="I1889" t="s">
        <v>42815</v>
      </c>
      <c r="J1889" t="s">
        <v>42816</v>
      </c>
      <c r="K1889" t="s">
        <v>42817</v>
      </c>
      <c r="L1889" t="s">
        <v>42818</v>
      </c>
      <c r="M1889" t="s">
        <v>42819</v>
      </c>
      <c r="N1889" t="s">
        <v>42820</v>
      </c>
      <c r="O1889">
        <f>-592.461859063662 -0.565273802667207 -507.318702965253</f>
        <v>-1100.3458358315822</v>
      </c>
      <c r="P1889">
        <f>-601.347782705673 -27.4184335321274 -226.643579132917</f>
        <v>-855.40979537071746</v>
      </c>
      <c r="Q1889" t="s">
        <v>42821</v>
      </c>
      <c r="R1889" t="s">
        <v>42822</v>
      </c>
      <c r="S1889" t="s">
        <v>42823</v>
      </c>
      <c r="T1889" t="s">
        <v>42824</v>
      </c>
      <c r="U1889" t="s">
        <v>42825</v>
      </c>
      <c r="V1889" t="s">
        <v>42826</v>
      </c>
      <c r="W1889" t="s">
        <v>42827</v>
      </c>
      <c r="X1889" t="s">
        <v>42828</v>
      </c>
      <c r="Y1889" t="s">
        <v>42829</v>
      </c>
    </row>
    <row r="1890" spans="1:25" x14ac:dyDescent="0.3">
      <c r="A1890">
        <v>94450</v>
      </c>
      <c r="B1890" t="s">
        <v>42830</v>
      </c>
      <c r="C1890" t="s">
        <v>42831</v>
      </c>
      <c r="D1890" t="s">
        <v>42832</v>
      </c>
      <c r="E1890" t="s">
        <v>42833</v>
      </c>
      <c r="F1890" t="s">
        <v>42834</v>
      </c>
      <c r="G1890" t="s">
        <v>42835</v>
      </c>
      <c r="H1890" t="s">
        <v>42836</v>
      </c>
      <c r="I1890" t="s">
        <v>42837</v>
      </c>
      <c r="J1890" t="s">
        <v>42838</v>
      </c>
      <c r="K1890" t="s">
        <v>42839</v>
      </c>
      <c r="L1890" t="s">
        <v>42840</v>
      </c>
      <c r="M1890" t="s">
        <v>42841</v>
      </c>
      <c r="N1890" t="s">
        <v>42842</v>
      </c>
      <c r="O1890">
        <f>-592.365570760799 -0.776659937173235 -507.489915636453</f>
        <v>-1100.6321463344252</v>
      </c>
      <c r="P1890">
        <f>-601.233694765474 -27.9013090157393 -226.840308852774</f>
        <v>-855.9753126339873</v>
      </c>
      <c r="Q1890" t="s">
        <v>42843</v>
      </c>
      <c r="R1890" t="s">
        <v>42844</v>
      </c>
      <c r="S1890" t="s">
        <v>42845</v>
      </c>
      <c r="T1890" t="s">
        <v>42846</v>
      </c>
      <c r="U1890" t="s">
        <v>42847</v>
      </c>
      <c r="V1890" t="s">
        <v>42848</v>
      </c>
      <c r="W1890" t="s">
        <v>42849</v>
      </c>
      <c r="X1890" t="s">
        <v>42850</v>
      </c>
      <c r="Y1890" t="s">
        <v>42851</v>
      </c>
    </row>
    <row r="1891" spans="1:25" x14ac:dyDescent="0.3">
      <c r="A1891">
        <v>94500</v>
      </c>
      <c r="B1891" t="s">
        <v>42852</v>
      </c>
      <c r="C1891" t="s">
        <v>42853</v>
      </c>
      <c r="D1891" t="s">
        <v>42854</v>
      </c>
      <c r="E1891" t="s">
        <v>42855</v>
      </c>
      <c r="F1891" t="s">
        <v>42856</v>
      </c>
      <c r="G1891" t="s">
        <v>42857</v>
      </c>
      <c r="H1891" t="s">
        <v>42858</v>
      </c>
      <c r="I1891" t="s">
        <v>42859</v>
      </c>
      <c r="J1891" t="s">
        <v>42860</v>
      </c>
      <c r="K1891" t="s">
        <v>42861</v>
      </c>
      <c r="L1891" t="s">
        <v>42862</v>
      </c>
      <c r="M1891" t="s">
        <v>42863</v>
      </c>
      <c r="N1891" t="s">
        <v>42864</v>
      </c>
      <c r="O1891">
        <f>-592.352807563286 -1.1538679515952 -507.772188655216</f>
        <v>-1101.2788641700972</v>
      </c>
      <c r="P1891">
        <f>-601.067755312423 -28.6574430394485 -227.154605070593</f>
        <v>-856.87980342246442</v>
      </c>
      <c r="Q1891" t="s">
        <v>42865</v>
      </c>
      <c r="R1891" t="s">
        <v>42866</v>
      </c>
      <c r="S1891" t="s">
        <v>42867</v>
      </c>
      <c r="T1891" t="s">
        <v>42868</v>
      </c>
      <c r="U1891" t="s">
        <v>42869</v>
      </c>
      <c r="V1891" t="s">
        <v>42870</v>
      </c>
      <c r="W1891" t="s">
        <v>42871</v>
      </c>
      <c r="X1891" t="s">
        <v>42872</v>
      </c>
      <c r="Y1891" t="s">
        <v>42873</v>
      </c>
    </row>
    <row r="1892" spans="1:25" x14ac:dyDescent="0.3">
      <c r="A1892">
        <v>94550</v>
      </c>
      <c r="B1892" t="s">
        <v>42874</v>
      </c>
      <c r="C1892" t="s">
        <v>42875</v>
      </c>
      <c r="D1892" t="s">
        <v>42876</v>
      </c>
      <c r="E1892" t="s">
        <v>42877</v>
      </c>
      <c r="F1892" t="s">
        <v>42878</v>
      </c>
      <c r="G1892" t="s">
        <v>42879</v>
      </c>
      <c r="H1892" t="s">
        <v>42880</v>
      </c>
      <c r="I1892" t="s">
        <v>42881</v>
      </c>
      <c r="J1892" t="s">
        <v>42882</v>
      </c>
      <c r="K1892" t="s">
        <v>42883</v>
      </c>
      <c r="L1892" t="s">
        <v>42884</v>
      </c>
      <c r="M1892" t="s">
        <v>42885</v>
      </c>
      <c r="N1892" t="s">
        <v>42886</v>
      </c>
      <c r="O1892">
        <f>-592.433827316862 -1.35067595166061 -507.90261781651</f>
        <v>-1101.6871210850327</v>
      </c>
      <c r="P1892">
        <f>-601.063987058285 -29.085448401692 -227.305322955344</f>
        <v>-857.45475841532095</v>
      </c>
      <c r="Q1892" t="s">
        <v>42887</v>
      </c>
      <c r="R1892" t="s">
        <v>42888</v>
      </c>
      <c r="S1892" t="s">
        <v>42889</v>
      </c>
      <c r="T1892" t="s">
        <v>42890</v>
      </c>
      <c r="U1892" t="s">
        <v>42891</v>
      </c>
      <c r="V1892" t="s">
        <v>42892</v>
      </c>
      <c r="W1892" t="s">
        <v>42893</v>
      </c>
      <c r="X1892" t="s">
        <v>42894</v>
      </c>
      <c r="Y1892" t="s">
        <v>42895</v>
      </c>
    </row>
    <row r="1893" spans="1:25" x14ac:dyDescent="0.3">
      <c r="A1893">
        <v>94600</v>
      </c>
      <c r="B1893" t="s">
        <v>42896</v>
      </c>
      <c r="C1893" t="s">
        <v>42897</v>
      </c>
      <c r="D1893" t="s">
        <v>42898</v>
      </c>
      <c r="E1893" t="s">
        <v>42899</v>
      </c>
      <c r="F1893" t="s">
        <v>42900</v>
      </c>
      <c r="G1893" t="s">
        <v>42901</v>
      </c>
      <c r="H1893" t="s">
        <v>42902</v>
      </c>
      <c r="I1893" t="s">
        <v>42903</v>
      </c>
      <c r="J1893" t="s">
        <v>42904</v>
      </c>
      <c r="K1893" t="s">
        <v>42905</v>
      </c>
      <c r="L1893" t="s">
        <v>42906</v>
      </c>
      <c r="M1893" t="s">
        <v>42907</v>
      </c>
      <c r="N1893" t="s">
        <v>42908</v>
      </c>
      <c r="O1893">
        <f>-592.605900582042 -1.66180460776081 -508.151577124081</f>
        <v>-1102.4192823138837</v>
      </c>
      <c r="P1893">
        <f>-601.25718497142 -29.9887049768981 -227.613986017345</f>
        <v>-858.85987596566315</v>
      </c>
      <c r="Q1893" t="s">
        <v>42909</v>
      </c>
      <c r="R1893" t="s">
        <v>42910</v>
      </c>
      <c r="S1893" t="s">
        <v>42911</v>
      </c>
      <c r="T1893" t="s">
        <v>42912</v>
      </c>
      <c r="U1893" t="s">
        <v>42913</v>
      </c>
      <c r="V1893" t="s">
        <v>42914</v>
      </c>
      <c r="W1893" t="s">
        <v>42915</v>
      </c>
      <c r="X1893" t="s">
        <v>42916</v>
      </c>
      <c r="Y1893" t="s">
        <v>42917</v>
      </c>
    </row>
    <row r="1894" spans="1:25" x14ac:dyDescent="0.3">
      <c r="A1894">
        <v>94650</v>
      </c>
      <c r="B1894" t="s">
        <v>42918</v>
      </c>
      <c r="C1894" t="s">
        <v>42919</v>
      </c>
      <c r="D1894" t="s">
        <v>42920</v>
      </c>
      <c r="E1894" t="s">
        <v>42921</v>
      </c>
      <c r="F1894" t="s">
        <v>42922</v>
      </c>
      <c r="G1894" t="s">
        <v>42923</v>
      </c>
      <c r="H1894" t="s">
        <v>42924</v>
      </c>
      <c r="I1894" t="s">
        <v>42925</v>
      </c>
      <c r="J1894" t="s">
        <v>42926</v>
      </c>
      <c r="K1894" t="s">
        <v>42927</v>
      </c>
      <c r="L1894" t="s">
        <v>42928</v>
      </c>
      <c r="M1894" t="s">
        <v>42929</v>
      </c>
      <c r="N1894" t="s">
        <v>42930</v>
      </c>
      <c r="O1894">
        <f>-592.720648429024 -1.82064293792132 -508.242534513579</f>
        <v>-1102.7838258805243</v>
      </c>
      <c r="P1894">
        <f>-601.359661915787 -30.2417098578528 -227.714191854861</f>
        <v>-859.31556362850085</v>
      </c>
      <c r="Q1894" t="s">
        <v>42931</v>
      </c>
      <c r="R1894" t="s">
        <v>42932</v>
      </c>
      <c r="S1894" t="s">
        <v>42933</v>
      </c>
      <c r="T1894" t="s">
        <v>42934</v>
      </c>
      <c r="U1894" t="s">
        <v>42935</v>
      </c>
      <c r="V1894" t="s">
        <v>42936</v>
      </c>
      <c r="W1894" t="s">
        <v>42937</v>
      </c>
      <c r="X1894" t="s">
        <v>42938</v>
      </c>
      <c r="Y1894" t="s">
        <v>42939</v>
      </c>
    </row>
    <row r="1895" spans="1:25" x14ac:dyDescent="0.3">
      <c r="A1895">
        <v>94700</v>
      </c>
      <c r="B1895" t="s">
        <v>42940</v>
      </c>
      <c r="C1895" t="s">
        <v>42941</v>
      </c>
      <c r="D1895" t="s">
        <v>42942</v>
      </c>
      <c r="E1895" t="s">
        <v>42943</v>
      </c>
      <c r="F1895" t="s">
        <v>42944</v>
      </c>
      <c r="G1895" t="s">
        <v>42945</v>
      </c>
      <c r="H1895" t="s">
        <v>42946</v>
      </c>
      <c r="I1895" t="s">
        <v>42947</v>
      </c>
      <c r="J1895" t="s">
        <v>42948</v>
      </c>
      <c r="K1895" t="s">
        <v>42949</v>
      </c>
      <c r="L1895" t="s">
        <v>42950</v>
      </c>
      <c r="M1895" t="s">
        <v>42951</v>
      </c>
      <c r="N1895" t="s">
        <v>42952</v>
      </c>
      <c r="O1895">
        <f>-592.950277799785 -2.02378141965391 -508.255942766306</f>
        <v>-1103.2300019857448</v>
      </c>
      <c r="P1895">
        <f>-601.554182705001 -30.4576853801657 -227.727780421</f>
        <v>-859.73964850616676</v>
      </c>
      <c r="Q1895" t="s">
        <v>42953</v>
      </c>
      <c r="R1895" t="s">
        <v>42954</v>
      </c>
      <c r="S1895" t="s">
        <v>42955</v>
      </c>
      <c r="T1895" t="s">
        <v>42956</v>
      </c>
      <c r="U1895" t="s">
        <v>42957</v>
      </c>
      <c r="V1895" t="s">
        <v>42958</v>
      </c>
      <c r="W1895" t="s">
        <v>42959</v>
      </c>
      <c r="X1895" t="s">
        <v>42960</v>
      </c>
      <c r="Y1895" t="s">
        <v>42961</v>
      </c>
    </row>
    <row r="1896" spans="1:25" x14ac:dyDescent="0.3">
      <c r="A1896">
        <v>94750</v>
      </c>
      <c r="B1896" t="s">
        <v>42962</v>
      </c>
      <c r="C1896" t="s">
        <v>42963</v>
      </c>
      <c r="D1896" t="s">
        <v>42964</v>
      </c>
      <c r="E1896" t="s">
        <v>42965</v>
      </c>
      <c r="F1896" t="s">
        <v>42966</v>
      </c>
      <c r="G1896" t="s">
        <v>42967</v>
      </c>
      <c r="H1896" t="s">
        <v>42968</v>
      </c>
      <c r="I1896" t="s">
        <v>42969</v>
      </c>
      <c r="J1896" t="s">
        <v>42970</v>
      </c>
      <c r="K1896" t="s">
        <v>42971</v>
      </c>
      <c r="L1896" t="s">
        <v>42972</v>
      </c>
      <c r="M1896" t="s">
        <v>42973</v>
      </c>
      <c r="N1896" t="s">
        <v>42974</v>
      </c>
      <c r="O1896">
        <f>-593.444740596607 -2.50435534893131 -508.177083228527</f>
        <v>-1104.1261791740653</v>
      </c>
      <c r="P1896">
        <f>-601.976002648085 -30.9882935543885 -227.651703932178</f>
        <v>-860.61600013465159</v>
      </c>
      <c r="Q1896" t="s">
        <v>42975</v>
      </c>
      <c r="R1896" t="s">
        <v>42976</v>
      </c>
      <c r="S1896" t="s">
        <v>42977</v>
      </c>
      <c r="T1896" t="s">
        <v>42978</v>
      </c>
      <c r="U1896" t="s">
        <v>42979</v>
      </c>
      <c r="V1896" t="s">
        <v>42980</v>
      </c>
      <c r="W1896" t="s">
        <v>42981</v>
      </c>
      <c r="X1896" t="s">
        <v>42982</v>
      </c>
      <c r="Y1896" t="s">
        <v>42983</v>
      </c>
    </row>
    <row r="1897" spans="1:25" x14ac:dyDescent="0.3">
      <c r="A1897">
        <v>94800</v>
      </c>
      <c r="B1897" t="s">
        <v>42984</v>
      </c>
      <c r="C1897" t="s">
        <v>42985</v>
      </c>
      <c r="D1897" t="s">
        <v>42986</v>
      </c>
      <c r="E1897" t="s">
        <v>42987</v>
      </c>
      <c r="F1897" t="s">
        <v>42988</v>
      </c>
      <c r="G1897" t="s">
        <v>42989</v>
      </c>
      <c r="H1897" t="s">
        <v>42990</v>
      </c>
      <c r="I1897" t="s">
        <v>42991</v>
      </c>
      <c r="J1897" t="s">
        <v>42992</v>
      </c>
      <c r="K1897" t="s">
        <v>42993</v>
      </c>
      <c r="L1897" t="s">
        <v>42994</v>
      </c>
      <c r="M1897" t="s">
        <v>42995</v>
      </c>
      <c r="N1897" t="s">
        <v>42996</v>
      </c>
      <c r="O1897">
        <f>-593.665321856757 -2.73005966837445 -508.122934944219</f>
        <v>-1104.5183164693506</v>
      </c>
      <c r="P1897">
        <f>-602.332429942845 -31.1658133256658 -227.59679530854</f>
        <v>-861.09503857705079</v>
      </c>
      <c r="Q1897" t="s">
        <v>42997</v>
      </c>
      <c r="R1897" t="s">
        <v>42998</v>
      </c>
      <c r="S1897" t="s">
        <v>42999</v>
      </c>
      <c r="T1897" t="s">
        <v>43000</v>
      </c>
      <c r="U1897" t="s">
        <v>43001</v>
      </c>
      <c r="V1897" t="s">
        <v>43002</v>
      </c>
      <c r="W1897" t="s">
        <v>43003</v>
      </c>
      <c r="X1897" t="s">
        <v>43004</v>
      </c>
      <c r="Y1897" t="s">
        <v>43005</v>
      </c>
    </row>
    <row r="1898" spans="1:25" x14ac:dyDescent="0.3">
      <c r="A1898">
        <v>94850</v>
      </c>
      <c r="B1898" t="s">
        <v>43006</v>
      </c>
      <c r="C1898" t="s">
        <v>43007</v>
      </c>
      <c r="D1898" t="s">
        <v>43008</v>
      </c>
      <c r="E1898" t="s">
        <v>43009</v>
      </c>
      <c r="F1898" t="s">
        <v>43010</v>
      </c>
      <c r="G1898" t="s">
        <v>43011</v>
      </c>
      <c r="H1898" t="s">
        <v>43012</v>
      </c>
      <c r="I1898" t="s">
        <v>43013</v>
      </c>
      <c r="J1898" t="s">
        <v>43014</v>
      </c>
      <c r="K1898" t="s">
        <v>43015</v>
      </c>
      <c r="L1898" t="s">
        <v>43016</v>
      </c>
      <c r="M1898" t="s">
        <v>43017</v>
      </c>
      <c r="N1898" t="s">
        <v>43018</v>
      </c>
      <c r="O1898">
        <f>-593.892316748947 -3.11057679449277 -507.910468425927</f>
        <v>-1104.9133619693666</v>
      </c>
      <c r="P1898">
        <f>-603.088181849098 -31.3684094914515 -227.38339171812</f>
        <v>-861.83998305866953</v>
      </c>
      <c r="Q1898" t="s">
        <v>43019</v>
      </c>
      <c r="R1898" t="s">
        <v>43020</v>
      </c>
      <c r="S1898" t="s">
        <v>43021</v>
      </c>
      <c r="T1898" t="s">
        <v>43022</v>
      </c>
      <c r="U1898" t="s">
        <v>43023</v>
      </c>
      <c r="V1898" t="s">
        <v>43024</v>
      </c>
      <c r="W1898" t="s">
        <v>43025</v>
      </c>
      <c r="X1898" t="s">
        <v>43026</v>
      </c>
      <c r="Y1898" t="s">
        <v>43027</v>
      </c>
    </row>
    <row r="1899" spans="1:25" x14ac:dyDescent="0.3">
      <c r="A1899">
        <v>94900</v>
      </c>
      <c r="B1899" t="s">
        <v>43028</v>
      </c>
      <c r="C1899" t="s">
        <v>43029</v>
      </c>
      <c r="D1899" t="s">
        <v>43030</v>
      </c>
      <c r="E1899" t="s">
        <v>43031</v>
      </c>
      <c r="F1899" t="s">
        <v>43032</v>
      </c>
      <c r="G1899" t="s">
        <v>43033</v>
      </c>
      <c r="H1899" t="s">
        <v>43034</v>
      </c>
      <c r="I1899" t="s">
        <v>43035</v>
      </c>
      <c r="J1899" t="s">
        <v>43036</v>
      </c>
      <c r="K1899" t="s">
        <v>43037</v>
      </c>
      <c r="L1899" t="s">
        <v>43038</v>
      </c>
      <c r="M1899" t="s">
        <v>43039</v>
      </c>
      <c r="N1899" t="s">
        <v>43040</v>
      </c>
      <c r="O1899">
        <f>-593.925648553921 -3.2166068358556 -507.692043006656</f>
        <v>-1104.8342983964326</v>
      </c>
      <c r="P1899">
        <f>-603.999122020961 -31.2108445857743 -227.168470544877</f>
        <v>-862.37843715161227</v>
      </c>
      <c r="Q1899" t="s">
        <v>43041</v>
      </c>
      <c r="R1899" t="s">
        <v>43042</v>
      </c>
      <c r="S1899" t="s">
        <v>43043</v>
      </c>
      <c r="T1899" t="s">
        <v>43044</v>
      </c>
      <c r="U1899" t="s">
        <v>43045</v>
      </c>
      <c r="V1899" t="s">
        <v>43046</v>
      </c>
      <c r="W1899" t="s">
        <v>43047</v>
      </c>
      <c r="X1899" t="s">
        <v>43048</v>
      </c>
      <c r="Y1899" t="s">
        <v>43049</v>
      </c>
    </row>
    <row r="1900" spans="1:25" x14ac:dyDescent="0.3">
      <c r="A1900">
        <v>94950</v>
      </c>
      <c r="B1900" t="s">
        <v>43050</v>
      </c>
      <c r="C1900" t="s">
        <v>43051</v>
      </c>
      <c r="D1900" t="s">
        <v>43052</v>
      </c>
      <c r="E1900" t="s">
        <v>43053</v>
      </c>
      <c r="F1900" t="s">
        <v>43054</v>
      </c>
      <c r="G1900" t="s">
        <v>43055</v>
      </c>
      <c r="H1900" t="s">
        <v>43056</v>
      </c>
      <c r="I1900" t="s">
        <v>43057</v>
      </c>
      <c r="J1900" t="s">
        <v>43058</v>
      </c>
      <c r="K1900" t="s">
        <v>43059</v>
      </c>
      <c r="L1900" t="s">
        <v>43060</v>
      </c>
      <c r="M1900" t="s">
        <v>43061</v>
      </c>
      <c r="N1900" t="s">
        <v>43062</v>
      </c>
      <c r="O1900">
        <f>-593.887048127935 -3.21019953825976 -507.59812473233</f>
        <v>-1104.6953723985248</v>
      </c>
      <c r="P1900">
        <f>-604.352900381523 -31.0863889286395 -227.077285512883</f>
        <v>-862.51657482304552</v>
      </c>
      <c r="Q1900" t="s">
        <v>43063</v>
      </c>
      <c r="R1900" t="s">
        <v>43064</v>
      </c>
      <c r="S1900" t="s">
        <v>43065</v>
      </c>
      <c r="T1900" t="s">
        <v>43066</v>
      </c>
      <c r="U1900" t="s">
        <v>43067</v>
      </c>
      <c r="V1900" t="s">
        <v>43068</v>
      </c>
      <c r="W1900" t="s">
        <v>43069</v>
      </c>
      <c r="X1900" t="s">
        <v>43070</v>
      </c>
      <c r="Y1900" t="s">
        <v>43071</v>
      </c>
    </row>
    <row r="1901" spans="1:25" x14ac:dyDescent="0.3">
      <c r="A1901">
        <v>95000</v>
      </c>
      <c r="B1901" t="s">
        <v>43072</v>
      </c>
      <c r="C1901" t="s">
        <v>43073</v>
      </c>
      <c r="D1901" t="s">
        <v>43074</v>
      </c>
      <c r="E1901" t="s">
        <v>43075</v>
      </c>
      <c r="F1901" t="s">
        <v>43076</v>
      </c>
      <c r="G1901" t="s">
        <v>43077</v>
      </c>
      <c r="H1901" t="s">
        <v>43078</v>
      </c>
      <c r="I1901" t="s">
        <v>43079</v>
      </c>
      <c r="J1901" t="s">
        <v>43080</v>
      </c>
      <c r="K1901" t="s">
        <v>43081</v>
      </c>
      <c r="L1901" t="s">
        <v>43082</v>
      </c>
      <c r="M1901" t="s">
        <v>43083</v>
      </c>
      <c r="N1901" t="s">
        <v>43084</v>
      </c>
      <c r="O1901">
        <f>-593.838005523128 -3.25391061521577 -507.463394594577</f>
        <v>-1104.5553107329208</v>
      </c>
      <c r="P1901">
        <f>-604.635143506219 -30.9643183743606 -226.938691960828</f>
        <v>-862.53815384140762</v>
      </c>
      <c r="Q1901" t="s">
        <v>43085</v>
      </c>
      <c r="R1901" t="s">
        <v>43086</v>
      </c>
      <c r="S1901" t="s">
        <v>43087</v>
      </c>
      <c r="T1901" t="s">
        <v>43088</v>
      </c>
      <c r="U1901" t="s">
        <v>43089</v>
      </c>
      <c r="V1901" t="s">
        <v>43090</v>
      </c>
      <c r="W1901" t="s">
        <v>43091</v>
      </c>
      <c r="X1901" t="s">
        <v>43092</v>
      </c>
      <c r="Y1901" t="s">
        <v>43093</v>
      </c>
    </row>
    <row r="1902" spans="1:25" x14ac:dyDescent="0.3">
      <c r="A1902">
        <v>95050</v>
      </c>
      <c r="B1902" t="s">
        <v>43094</v>
      </c>
      <c r="C1902" t="s">
        <v>43095</v>
      </c>
      <c r="D1902" t="s">
        <v>43096</v>
      </c>
      <c r="E1902" t="s">
        <v>43097</v>
      </c>
      <c r="F1902" t="s">
        <v>43098</v>
      </c>
      <c r="G1902" t="s">
        <v>43099</v>
      </c>
      <c r="H1902" t="s">
        <v>43100</v>
      </c>
      <c r="I1902" t="s">
        <v>43101</v>
      </c>
      <c r="J1902" t="s">
        <v>43102</v>
      </c>
      <c r="K1902" t="s">
        <v>43103</v>
      </c>
      <c r="L1902" t="s">
        <v>43104</v>
      </c>
      <c r="M1902" t="s">
        <v>43105</v>
      </c>
      <c r="N1902" t="s">
        <v>43106</v>
      </c>
      <c r="O1902">
        <f>-593.868240369961 -3.42151870914086 -507.138253975622</f>
        <v>-1104.4280130547238</v>
      </c>
      <c r="P1902">
        <f>-605.132892608678 -30.766968766193 -226.595983621508</f>
        <v>-862.49584499637911</v>
      </c>
      <c r="Q1902" t="s">
        <v>43107</v>
      </c>
      <c r="R1902" t="s">
        <v>43108</v>
      </c>
      <c r="S1902" t="s">
        <v>43109</v>
      </c>
      <c r="T1902" t="s">
        <v>43110</v>
      </c>
      <c r="U1902" t="s">
        <v>43111</v>
      </c>
      <c r="V1902" t="s">
        <v>43112</v>
      </c>
      <c r="W1902" t="s">
        <v>43113</v>
      </c>
      <c r="X1902" t="s">
        <v>43114</v>
      </c>
      <c r="Y1902" t="s">
        <v>43115</v>
      </c>
    </row>
    <row r="1903" spans="1:25" x14ac:dyDescent="0.3">
      <c r="A1903">
        <v>95100</v>
      </c>
      <c r="B1903" t="s">
        <v>43116</v>
      </c>
      <c r="C1903" t="s">
        <v>43117</v>
      </c>
      <c r="D1903" t="s">
        <v>43118</v>
      </c>
      <c r="E1903" t="s">
        <v>43119</v>
      </c>
      <c r="F1903" t="s">
        <v>43120</v>
      </c>
      <c r="G1903" t="s">
        <v>43121</v>
      </c>
      <c r="H1903" t="s">
        <v>43122</v>
      </c>
      <c r="I1903" t="s">
        <v>43123</v>
      </c>
      <c r="J1903" t="s">
        <v>43124</v>
      </c>
      <c r="K1903" t="s">
        <v>43125</v>
      </c>
      <c r="L1903" t="s">
        <v>43126</v>
      </c>
      <c r="M1903" t="s">
        <v>43127</v>
      </c>
      <c r="N1903" t="s">
        <v>43128</v>
      </c>
      <c r="O1903">
        <f>-594.038666706504 -3.39637958848834 -506.981407921405</f>
        <v>-1104.4164542163974</v>
      </c>
      <c r="P1903">
        <f>-605.453137015881 -30.4657320410649 -226.418405733185</f>
        <v>-862.337274790131</v>
      </c>
      <c r="Q1903" t="s">
        <v>43129</v>
      </c>
      <c r="R1903" t="s">
        <v>43130</v>
      </c>
      <c r="S1903" t="s">
        <v>43131</v>
      </c>
      <c r="T1903" t="s">
        <v>43132</v>
      </c>
      <c r="U1903" t="s">
        <v>43133</v>
      </c>
      <c r="V1903" t="s">
        <v>43134</v>
      </c>
      <c r="W1903" t="s">
        <v>43135</v>
      </c>
      <c r="X1903" t="s">
        <v>43136</v>
      </c>
      <c r="Y1903" t="s">
        <v>43137</v>
      </c>
    </row>
    <row r="1904" spans="1:25" x14ac:dyDescent="0.3">
      <c r="A1904">
        <v>95150</v>
      </c>
      <c r="B1904" t="s">
        <v>43138</v>
      </c>
      <c r="C1904" t="s">
        <v>43139</v>
      </c>
      <c r="D1904" t="s">
        <v>43140</v>
      </c>
      <c r="E1904" t="s">
        <v>43141</v>
      </c>
      <c r="F1904" t="s">
        <v>43142</v>
      </c>
      <c r="G1904" t="s">
        <v>43143</v>
      </c>
      <c r="H1904" t="s">
        <v>43144</v>
      </c>
      <c r="I1904" t="s">
        <v>43145</v>
      </c>
      <c r="J1904" t="s">
        <v>43146</v>
      </c>
      <c r="K1904" t="s">
        <v>43147</v>
      </c>
      <c r="L1904" t="s">
        <v>43148</v>
      </c>
      <c r="M1904" t="s">
        <v>43149</v>
      </c>
      <c r="N1904" t="s">
        <v>43150</v>
      </c>
      <c r="O1904">
        <f>-594.226104091749 -3.42070519210847 -506.766556582867</f>
        <v>-1104.4133658667245</v>
      </c>
      <c r="P1904">
        <f>-605.870307447293 -29.9769840837657 -226.164066992726</f>
        <v>-862.01135852378479</v>
      </c>
      <c r="Q1904" t="s">
        <v>43151</v>
      </c>
      <c r="R1904" t="s">
        <v>43152</v>
      </c>
      <c r="S1904" t="s">
        <v>43153</v>
      </c>
      <c r="T1904" t="s">
        <v>43154</v>
      </c>
      <c r="U1904" t="s">
        <v>43155</v>
      </c>
      <c r="V1904" t="s">
        <v>43156</v>
      </c>
      <c r="W1904" t="s">
        <v>43157</v>
      </c>
      <c r="X1904" t="s">
        <v>43158</v>
      </c>
      <c r="Y1904" t="s">
        <v>43159</v>
      </c>
    </row>
    <row r="1905" spans="1:25" x14ac:dyDescent="0.3">
      <c r="A1905">
        <v>95200</v>
      </c>
      <c r="B1905" t="s">
        <v>43160</v>
      </c>
      <c r="C1905" t="s">
        <v>43161</v>
      </c>
      <c r="D1905" t="s">
        <v>43162</v>
      </c>
      <c r="E1905" t="s">
        <v>43163</v>
      </c>
      <c r="F1905" t="s">
        <v>43164</v>
      </c>
      <c r="G1905" t="s">
        <v>43165</v>
      </c>
      <c r="H1905" t="s">
        <v>43166</v>
      </c>
      <c r="I1905" t="s">
        <v>43167</v>
      </c>
      <c r="J1905" t="s">
        <v>43168</v>
      </c>
      <c r="K1905" t="s">
        <v>43169</v>
      </c>
      <c r="L1905" t="s">
        <v>43170</v>
      </c>
      <c r="M1905" t="s">
        <v>43171</v>
      </c>
      <c r="N1905" t="s">
        <v>43172</v>
      </c>
      <c r="O1905">
        <f>-594.309528169552 -3.48348029894578 -506.655200545985</f>
        <v>-1104.4482090144827</v>
      </c>
      <c r="P1905">
        <f>-606.033612897132 -29.8149141224853 -226.035004413227</f>
        <v>-861.88353143284439</v>
      </c>
      <c r="Q1905" t="s">
        <v>43173</v>
      </c>
      <c r="R1905" t="s">
        <v>43174</v>
      </c>
      <c r="S1905" t="s">
        <v>43175</v>
      </c>
      <c r="T1905" t="s">
        <v>43176</v>
      </c>
      <c r="U1905" t="s">
        <v>43177</v>
      </c>
      <c r="V1905" t="s">
        <v>43178</v>
      </c>
      <c r="W1905" t="s">
        <v>43179</v>
      </c>
      <c r="X1905" t="s">
        <v>43180</v>
      </c>
      <c r="Y1905" t="s">
        <v>43181</v>
      </c>
    </row>
    <row r="1906" spans="1:25" x14ac:dyDescent="0.3">
      <c r="A1906">
        <v>95250</v>
      </c>
      <c r="B1906" t="s">
        <v>43182</v>
      </c>
      <c r="C1906" t="s">
        <v>43183</v>
      </c>
      <c r="D1906" t="s">
        <v>43184</v>
      </c>
      <c r="E1906" t="s">
        <v>43185</v>
      </c>
      <c r="F1906" t="s">
        <v>43186</v>
      </c>
      <c r="G1906" t="s">
        <v>43187</v>
      </c>
      <c r="H1906" t="s">
        <v>43188</v>
      </c>
      <c r="I1906" t="s">
        <v>43189</v>
      </c>
      <c r="J1906" t="s">
        <v>43190</v>
      </c>
      <c r="K1906" t="s">
        <v>43191</v>
      </c>
      <c r="L1906" t="s">
        <v>43192</v>
      </c>
      <c r="M1906" t="s">
        <v>43193</v>
      </c>
      <c r="N1906" t="s">
        <v>43194</v>
      </c>
      <c r="O1906">
        <f>-594.377969291537 -3.57260588966392 -506.560707958372</f>
        <v>-1104.5112831395729</v>
      </c>
      <c r="P1906">
        <f>-606.133239378083 -29.8076941982465 -225.932610551485</f>
        <v>-861.87354412781451</v>
      </c>
      <c r="Q1906" t="s">
        <v>43195</v>
      </c>
      <c r="R1906" t="s">
        <v>43196</v>
      </c>
      <c r="S1906" t="s">
        <v>43197</v>
      </c>
      <c r="T1906" t="s">
        <v>43198</v>
      </c>
      <c r="U1906" t="s">
        <v>43199</v>
      </c>
      <c r="V1906" t="s">
        <v>43200</v>
      </c>
      <c r="W1906" t="s">
        <v>43201</v>
      </c>
      <c r="X1906" t="s">
        <v>43202</v>
      </c>
      <c r="Y1906" t="s">
        <v>43203</v>
      </c>
    </row>
    <row r="1907" spans="1:25" x14ac:dyDescent="0.3">
      <c r="A1907">
        <v>95300</v>
      </c>
      <c r="B1907" t="s">
        <v>43204</v>
      </c>
      <c r="C1907" t="s">
        <v>43205</v>
      </c>
      <c r="D1907" t="s">
        <v>43206</v>
      </c>
      <c r="E1907" t="s">
        <v>43207</v>
      </c>
      <c r="F1907" t="s">
        <v>43208</v>
      </c>
      <c r="G1907" t="s">
        <v>43209</v>
      </c>
      <c r="H1907" t="s">
        <v>43210</v>
      </c>
      <c r="I1907" t="s">
        <v>43211</v>
      </c>
      <c r="J1907" t="s">
        <v>43212</v>
      </c>
      <c r="K1907" t="s">
        <v>43213</v>
      </c>
      <c r="L1907" t="s">
        <v>43214</v>
      </c>
      <c r="M1907" t="s">
        <v>43215</v>
      </c>
      <c r="N1907" t="s">
        <v>43216</v>
      </c>
      <c r="O1907">
        <f>-594.499619431381 -3.70514666187319 -506.465251154032</f>
        <v>-1104.6700172472861</v>
      </c>
      <c r="P1907">
        <f>-606.189534209744 -29.7548746617656 -225.817204803707</f>
        <v>-861.76161367521661</v>
      </c>
      <c r="Q1907" t="s">
        <v>43217</v>
      </c>
      <c r="R1907" t="s">
        <v>43218</v>
      </c>
      <c r="S1907" t="s">
        <v>43219</v>
      </c>
      <c r="T1907" t="s">
        <v>43220</v>
      </c>
      <c r="U1907" t="s">
        <v>43221</v>
      </c>
      <c r="V1907" t="s">
        <v>43222</v>
      </c>
      <c r="W1907" t="s">
        <v>43223</v>
      </c>
      <c r="X1907" t="s">
        <v>43224</v>
      </c>
      <c r="Y1907" t="s">
        <v>43225</v>
      </c>
    </row>
    <row r="1908" spans="1:25" x14ac:dyDescent="0.3">
      <c r="A1908">
        <v>95350</v>
      </c>
      <c r="B1908" t="s">
        <v>43226</v>
      </c>
      <c r="C1908" t="s">
        <v>43227</v>
      </c>
      <c r="D1908" t="s">
        <v>43228</v>
      </c>
      <c r="E1908" t="s">
        <v>43229</v>
      </c>
      <c r="F1908" t="s">
        <v>43230</v>
      </c>
      <c r="G1908" t="s">
        <v>43231</v>
      </c>
      <c r="H1908" t="s">
        <v>43232</v>
      </c>
      <c r="I1908" t="s">
        <v>43233</v>
      </c>
      <c r="J1908" t="s">
        <v>43234</v>
      </c>
      <c r="K1908" t="s">
        <v>43235</v>
      </c>
      <c r="L1908" t="s">
        <v>43236</v>
      </c>
      <c r="M1908" t="s">
        <v>43237</v>
      </c>
      <c r="N1908" t="s">
        <v>43238</v>
      </c>
      <c r="O1908">
        <f>-594.939652673081 -3.96178146830016 -506.272923201489</f>
        <v>-1105.1743573428703</v>
      </c>
      <c r="P1908">
        <f>-606.475998877565 -29.5485067119143 -225.575812372612</f>
        <v>-861.60031796209137</v>
      </c>
      <c r="Q1908" t="s">
        <v>43239</v>
      </c>
      <c r="R1908" t="s">
        <v>43240</v>
      </c>
      <c r="S1908" t="s">
        <v>43241</v>
      </c>
      <c r="T1908" t="s">
        <v>43242</v>
      </c>
      <c r="U1908" t="s">
        <v>43243</v>
      </c>
      <c r="V1908" t="s">
        <v>43244</v>
      </c>
      <c r="W1908" t="s">
        <v>43245</v>
      </c>
      <c r="X1908" t="s">
        <v>43246</v>
      </c>
      <c r="Y1908" t="s">
        <v>43247</v>
      </c>
    </row>
    <row r="1909" spans="1:25" x14ac:dyDescent="0.3">
      <c r="A1909">
        <v>95400</v>
      </c>
      <c r="B1909" t="s">
        <v>43248</v>
      </c>
      <c r="C1909" t="s">
        <v>43249</v>
      </c>
      <c r="D1909" t="s">
        <v>43250</v>
      </c>
      <c r="E1909" t="s">
        <v>43251</v>
      </c>
      <c r="F1909" t="s">
        <v>43252</v>
      </c>
      <c r="G1909" t="s">
        <v>43253</v>
      </c>
      <c r="H1909" t="s">
        <v>43254</v>
      </c>
      <c r="I1909" t="s">
        <v>43255</v>
      </c>
      <c r="J1909" t="s">
        <v>43256</v>
      </c>
      <c r="K1909" t="s">
        <v>43257</v>
      </c>
      <c r="L1909" t="s">
        <v>43258</v>
      </c>
      <c r="M1909" t="s">
        <v>43259</v>
      </c>
      <c r="N1909" t="s">
        <v>43260</v>
      </c>
      <c r="O1909">
        <f>-595.323256995811 -4.18285981684562 -506.096752773087</f>
        <v>-1105.6028695857435</v>
      </c>
      <c r="P1909">
        <f>-606.737749564507 -29.4831928725278 -225.368738777317</f>
        <v>-861.58968121435169</v>
      </c>
      <c r="Q1909" t="s">
        <v>43261</v>
      </c>
      <c r="R1909" t="s">
        <v>43262</v>
      </c>
      <c r="S1909" t="s">
        <v>43263</v>
      </c>
      <c r="T1909" t="s">
        <v>43264</v>
      </c>
      <c r="U1909" t="s">
        <v>43265</v>
      </c>
      <c r="V1909" t="s">
        <v>43266</v>
      </c>
      <c r="W1909" t="s">
        <v>43267</v>
      </c>
      <c r="X1909" t="s">
        <v>43268</v>
      </c>
      <c r="Y1909" t="s">
        <v>43269</v>
      </c>
    </row>
    <row r="1910" spans="1:25" x14ac:dyDescent="0.3">
      <c r="A1910">
        <v>95450</v>
      </c>
      <c r="B1910" t="s">
        <v>43270</v>
      </c>
      <c r="C1910" t="s">
        <v>43271</v>
      </c>
      <c r="D1910" t="s">
        <v>43272</v>
      </c>
      <c r="E1910" t="s">
        <v>43273</v>
      </c>
      <c r="F1910" t="s">
        <v>43274</v>
      </c>
      <c r="G1910" t="s">
        <v>43275</v>
      </c>
      <c r="H1910" t="s">
        <v>43276</v>
      </c>
      <c r="I1910" t="s">
        <v>43277</v>
      </c>
      <c r="J1910" t="s">
        <v>43278</v>
      </c>
      <c r="K1910" t="s">
        <v>43279</v>
      </c>
      <c r="L1910" t="s">
        <v>43280</v>
      </c>
      <c r="M1910" t="s">
        <v>43281</v>
      </c>
      <c r="N1910" t="s">
        <v>43282</v>
      </c>
      <c r="O1910">
        <f>-595.529364756399 -4.2334092242088 -506.035412392854</f>
        <v>-1105.7981863734617</v>
      </c>
      <c r="P1910">
        <f>-606.801327459888 -29.4985450431404 -225.29857624687</f>
        <v>-861.59844874989835</v>
      </c>
      <c r="Q1910" t="s">
        <v>43283</v>
      </c>
      <c r="R1910" t="s">
        <v>43284</v>
      </c>
      <c r="S1910" t="s">
        <v>43285</v>
      </c>
      <c r="T1910" t="s">
        <v>43286</v>
      </c>
      <c r="U1910" t="s">
        <v>43287</v>
      </c>
      <c r="V1910" t="s">
        <v>43288</v>
      </c>
      <c r="W1910" t="s">
        <v>43289</v>
      </c>
      <c r="X1910" t="s">
        <v>43290</v>
      </c>
      <c r="Y1910" t="s">
        <v>43291</v>
      </c>
    </row>
    <row r="1911" spans="1:25" x14ac:dyDescent="0.3">
      <c r="A1911">
        <v>95500</v>
      </c>
      <c r="B1911" t="s">
        <v>43292</v>
      </c>
      <c r="C1911" t="s">
        <v>43293</v>
      </c>
      <c r="D1911" t="s">
        <v>43294</v>
      </c>
      <c r="E1911" t="s">
        <v>43295</v>
      </c>
      <c r="F1911" t="s">
        <v>43296</v>
      </c>
      <c r="G1911" t="s">
        <v>43297</v>
      </c>
      <c r="H1911" t="s">
        <v>43298</v>
      </c>
      <c r="I1911" t="s">
        <v>43299</v>
      </c>
      <c r="J1911" t="s">
        <v>43300</v>
      </c>
      <c r="K1911" t="s">
        <v>43301</v>
      </c>
      <c r="L1911" t="s">
        <v>43302</v>
      </c>
      <c r="M1911" t="s">
        <v>43303</v>
      </c>
      <c r="N1911" t="s">
        <v>43304</v>
      </c>
      <c r="O1911">
        <f>-595.669317253686 -4.37040219472306 -505.942994986738</f>
        <v>-1105.982714435147</v>
      </c>
      <c r="P1911">
        <f>-606.834081096562 -29.5437631625493 -225.193573524953</f>
        <v>-861.57141778406435</v>
      </c>
      <c r="Q1911" t="s">
        <v>43305</v>
      </c>
      <c r="R1911" t="s">
        <v>43306</v>
      </c>
      <c r="S1911" t="s">
        <v>43307</v>
      </c>
      <c r="T1911" t="s">
        <v>43308</v>
      </c>
      <c r="U1911" t="s">
        <v>43309</v>
      </c>
      <c r="V1911" t="s">
        <v>43310</v>
      </c>
      <c r="W1911" t="s">
        <v>43311</v>
      </c>
      <c r="X1911" t="s">
        <v>43312</v>
      </c>
      <c r="Y1911" t="s">
        <v>43313</v>
      </c>
    </row>
    <row r="1912" spans="1:25" x14ac:dyDescent="0.3">
      <c r="A1912">
        <v>95550</v>
      </c>
      <c r="B1912" t="s">
        <v>43314</v>
      </c>
      <c r="C1912" t="s">
        <v>43315</v>
      </c>
      <c r="D1912" t="s">
        <v>43316</v>
      </c>
      <c r="E1912" t="s">
        <v>43317</v>
      </c>
      <c r="F1912" t="s">
        <v>43318</v>
      </c>
      <c r="G1912" t="s">
        <v>43319</v>
      </c>
      <c r="H1912" t="s">
        <v>43320</v>
      </c>
      <c r="I1912" t="s">
        <v>43321</v>
      </c>
      <c r="J1912" t="s">
        <v>43322</v>
      </c>
      <c r="K1912" t="s">
        <v>43323</v>
      </c>
      <c r="L1912" t="s">
        <v>43324</v>
      </c>
      <c r="M1912" t="s">
        <v>43325</v>
      </c>
      <c r="N1912" t="s">
        <v>43326</v>
      </c>
      <c r="O1912">
        <f>-595.963386841244 -4.54383296515198 -505.733851052846</f>
        <v>-1106.241070859242</v>
      </c>
      <c r="P1912">
        <f>-606.771003126385 -29.3383904636494 -224.936757741613</f>
        <v>-861.04615133164748</v>
      </c>
      <c r="Q1912" t="s">
        <v>43327</v>
      </c>
      <c r="R1912" t="s">
        <v>43328</v>
      </c>
      <c r="S1912" t="s">
        <v>43329</v>
      </c>
      <c r="T1912" t="s">
        <v>43330</v>
      </c>
      <c r="U1912" t="s">
        <v>43331</v>
      </c>
      <c r="V1912" t="s">
        <v>43332</v>
      </c>
      <c r="W1912" t="s">
        <v>43333</v>
      </c>
      <c r="X1912" t="s">
        <v>43334</v>
      </c>
      <c r="Y1912" t="s">
        <v>43335</v>
      </c>
    </row>
    <row r="1913" spans="1:25" x14ac:dyDescent="0.3">
      <c r="A1913">
        <v>95600</v>
      </c>
      <c r="B1913" t="s">
        <v>43336</v>
      </c>
      <c r="C1913" t="s">
        <v>43337</v>
      </c>
      <c r="D1913" t="s">
        <v>43338</v>
      </c>
      <c r="E1913" t="s">
        <v>43339</v>
      </c>
      <c r="F1913" t="s">
        <v>43340</v>
      </c>
      <c r="G1913" t="s">
        <v>43341</v>
      </c>
      <c r="H1913" t="s">
        <v>43342</v>
      </c>
      <c r="I1913" t="s">
        <v>43343</v>
      </c>
      <c r="J1913" t="s">
        <v>43344</v>
      </c>
      <c r="K1913" t="s">
        <v>43345</v>
      </c>
      <c r="L1913" t="s">
        <v>43346</v>
      </c>
      <c r="M1913" t="s">
        <v>43347</v>
      </c>
      <c r="N1913" t="s">
        <v>43348</v>
      </c>
      <c r="O1913">
        <f>-596.036376087185 -4.58692362740248 -505.584120023536</f>
        <v>-1106.2074197381235</v>
      </c>
      <c r="P1913">
        <f>-606.493793163706 -28.8355452313649 -224.725964598021</f>
        <v>-860.0553029930918</v>
      </c>
      <c r="Q1913" t="s">
        <v>43349</v>
      </c>
      <c r="R1913" t="s">
        <v>43350</v>
      </c>
      <c r="S1913" t="s">
        <v>43351</v>
      </c>
      <c r="T1913" t="s">
        <v>43352</v>
      </c>
      <c r="U1913" t="s">
        <v>43353</v>
      </c>
      <c r="V1913" t="s">
        <v>43354</v>
      </c>
      <c r="W1913" t="s">
        <v>43355</v>
      </c>
      <c r="X1913" t="s">
        <v>43356</v>
      </c>
      <c r="Y1913" t="s">
        <v>43357</v>
      </c>
    </row>
    <row r="1914" spans="1:25" x14ac:dyDescent="0.3">
      <c r="A1914">
        <v>95650</v>
      </c>
      <c r="B1914" t="s">
        <v>43358</v>
      </c>
      <c r="C1914" t="s">
        <v>43359</v>
      </c>
      <c r="D1914" t="s">
        <v>43360</v>
      </c>
      <c r="E1914" t="s">
        <v>43361</v>
      </c>
      <c r="F1914" t="s">
        <v>43362</v>
      </c>
      <c r="G1914" t="s">
        <v>43363</v>
      </c>
      <c r="H1914" t="s">
        <v>43364</v>
      </c>
      <c r="I1914" t="s">
        <v>43365</v>
      </c>
      <c r="J1914" t="s">
        <v>43366</v>
      </c>
      <c r="K1914" t="s">
        <v>43367</v>
      </c>
      <c r="L1914" t="s">
        <v>43368</v>
      </c>
      <c r="M1914" t="s">
        <v>43369</v>
      </c>
      <c r="N1914" t="s">
        <v>43370</v>
      </c>
      <c r="O1914">
        <f>-595.877338034277 -4.60805711282342 -505.50131303894</f>
        <v>-1105.9867081860405</v>
      </c>
      <c r="P1914">
        <f>-606.236933002013 -28.7723085403297 -224.63238532826</f>
        <v>-859.64162687060275</v>
      </c>
      <c r="Q1914" t="s">
        <v>43371</v>
      </c>
      <c r="R1914" t="s">
        <v>43372</v>
      </c>
      <c r="S1914" t="s">
        <v>43373</v>
      </c>
      <c r="T1914" t="s">
        <v>43374</v>
      </c>
      <c r="U1914" t="s">
        <v>43375</v>
      </c>
      <c r="V1914" t="s">
        <v>43376</v>
      </c>
      <c r="W1914" t="s">
        <v>43377</v>
      </c>
      <c r="X1914" t="s">
        <v>43378</v>
      </c>
      <c r="Y1914" t="s">
        <v>43379</v>
      </c>
    </row>
    <row r="1915" spans="1:25" x14ac:dyDescent="0.3">
      <c r="A1915">
        <v>95700</v>
      </c>
      <c r="B1915" t="s">
        <v>43380</v>
      </c>
      <c r="C1915" t="s">
        <v>43381</v>
      </c>
      <c r="D1915" t="s">
        <v>43382</v>
      </c>
      <c r="E1915" t="s">
        <v>43383</v>
      </c>
      <c r="F1915" t="s">
        <v>43384</v>
      </c>
      <c r="G1915" t="s">
        <v>43385</v>
      </c>
      <c r="H1915" t="s">
        <v>43386</v>
      </c>
      <c r="I1915" t="s">
        <v>43387</v>
      </c>
      <c r="J1915" t="s">
        <v>43388</v>
      </c>
      <c r="K1915" t="s">
        <v>43389</v>
      </c>
      <c r="L1915" t="s">
        <v>43390</v>
      </c>
      <c r="M1915" t="s">
        <v>43391</v>
      </c>
      <c r="N1915" t="s">
        <v>43392</v>
      </c>
      <c r="O1915">
        <f>-595.209013464849 -4.55634940403274 -505.518963928671</f>
        <v>-1105.2843267975527</v>
      </c>
      <c r="P1915">
        <f>-605.629922080444 -28.7457991341025 -224.654609490593</f>
        <v>-859.03033070513948</v>
      </c>
      <c r="Q1915" t="s">
        <v>43393</v>
      </c>
      <c r="R1915" t="s">
        <v>43394</v>
      </c>
      <c r="S1915" t="s">
        <v>43395</v>
      </c>
      <c r="T1915" t="s">
        <v>43396</v>
      </c>
      <c r="U1915" t="s">
        <v>43397</v>
      </c>
      <c r="V1915" t="s">
        <v>43398</v>
      </c>
      <c r="W1915" t="s">
        <v>43399</v>
      </c>
      <c r="X1915" t="s">
        <v>43400</v>
      </c>
      <c r="Y1915" t="s">
        <v>43401</v>
      </c>
    </row>
    <row r="1916" spans="1:25" x14ac:dyDescent="0.3">
      <c r="A1916">
        <v>95750</v>
      </c>
      <c r="B1916" t="s">
        <v>43402</v>
      </c>
      <c r="C1916" t="s">
        <v>43403</v>
      </c>
      <c r="D1916" t="s">
        <v>43404</v>
      </c>
      <c r="E1916" t="s">
        <v>43405</v>
      </c>
      <c r="F1916" t="s">
        <v>43406</v>
      </c>
      <c r="G1916" t="s">
        <v>43407</v>
      </c>
      <c r="H1916" t="s">
        <v>43408</v>
      </c>
      <c r="I1916" t="s">
        <v>43409</v>
      </c>
      <c r="J1916" t="s">
        <v>43410</v>
      </c>
      <c r="K1916" t="s">
        <v>43411</v>
      </c>
      <c r="L1916" t="s">
        <v>43412</v>
      </c>
      <c r="M1916" t="s">
        <v>43413</v>
      </c>
      <c r="N1916" t="s">
        <v>43414</v>
      </c>
      <c r="O1916">
        <f>-594.613530569136 -4.53888664519718 -505.601166279431</f>
        <v>-1104.7535834937642</v>
      </c>
      <c r="P1916">
        <f>-605.071437518763 -28.8164309098333 -224.74558656189</f>
        <v>-858.63345499048637</v>
      </c>
      <c r="Q1916" t="s">
        <v>43415</v>
      </c>
      <c r="R1916" t="s">
        <v>43416</v>
      </c>
      <c r="S1916" t="s">
        <v>43417</v>
      </c>
      <c r="T1916" t="s">
        <v>43418</v>
      </c>
      <c r="U1916" t="s">
        <v>43419</v>
      </c>
      <c r="V1916" t="s">
        <v>43420</v>
      </c>
      <c r="W1916" t="s">
        <v>43421</v>
      </c>
      <c r="X1916" t="s">
        <v>43422</v>
      </c>
      <c r="Y1916" t="s">
        <v>43423</v>
      </c>
    </row>
    <row r="1917" spans="1:25" x14ac:dyDescent="0.3">
      <c r="A1917">
        <v>95800</v>
      </c>
      <c r="B1917" t="s">
        <v>43424</v>
      </c>
      <c r="C1917" t="s">
        <v>43425</v>
      </c>
      <c r="D1917" t="s">
        <v>43426</v>
      </c>
      <c r="E1917" t="s">
        <v>43427</v>
      </c>
      <c r="F1917" t="s">
        <v>43428</v>
      </c>
      <c r="G1917" t="s">
        <v>43429</v>
      </c>
      <c r="H1917" t="s">
        <v>43430</v>
      </c>
      <c r="I1917" t="s">
        <v>43431</v>
      </c>
      <c r="J1917" t="s">
        <v>43432</v>
      </c>
      <c r="K1917" t="s">
        <v>43433</v>
      </c>
      <c r="L1917" t="s">
        <v>43434</v>
      </c>
      <c r="M1917" t="s">
        <v>43435</v>
      </c>
      <c r="N1917" t="s">
        <v>43436</v>
      </c>
      <c r="O1917">
        <f>-593.28933036681 -4.4300775831025 -505.810883790236</f>
        <v>-1103.5302917401484</v>
      </c>
      <c r="P1917">
        <f>-603.95803411366 -29.1288122328046 -225.000090696218</f>
        <v>-858.08693704268262</v>
      </c>
      <c r="Q1917" t="s">
        <v>43437</v>
      </c>
      <c r="R1917" t="s">
        <v>43438</v>
      </c>
      <c r="S1917" t="s">
        <v>43439</v>
      </c>
      <c r="T1917" t="s">
        <v>43440</v>
      </c>
      <c r="U1917" t="s">
        <v>43441</v>
      </c>
      <c r="V1917" t="s">
        <v>43442</v>
      </c>
      <c r="W1917" t="s">
        <v>43443</v>
      </c>
      <c r="X1917" t="s">
        <v>43444</v>
      </c>
      <c r="Y1917" t="s">
        <v>43445</v>
      </c>
    </row>
    <row r="1918" spans="1:25" x14ac:dyDescent="0.3">
      <c r="A1918">
        <v>95850</v>
      </c>
      <c r="B1918" t="s">
        <v>43446</v>
      </c>
      <c r="C1918" t="s">
        <v>43447</v>
      </c>
      <c r="D1918" t="s">
        <v>43448</v>
      </c>
      <c r="E1918" t="s">
        <v>43449</v>
      </c>
      <c r="F1918" t="s">
        <v>43450</v>
      </c>
      <c r="G1918" t="s">
        <v>43451</v>
      </c>
      <c r="H1918" t="s">
        <v>43452</v>
      </c>
      <c r="I1918" t="s">
        <v>43453</v>
      </c>
      <c r="J1918" t="s">
        <v>43454</v>
      </c>
      <c r="K1918" t="s">
        <v>43455</v>
      </c>
      <c r="L1918" t="s">
        <v>43456</v>
      </c>
      <c r="M1918" t="s">
        <v>43457</v>
      </c>
      <c r="N1918" t="s">
        <v>43458</v>
      </c>
      <c r="O1918">
        <f>-592.50696040029 -4.45508391012413 -505.969689108807</f>
        <v>-1102.9317334192212</v>
      </c>
      <c r="P1918">
        <f>-603.617506062693 -29.6305149807456 -225.2183240129</f>
        <v>-858.46634505633858</v>
      </c>
      <c r="Q1918" t="s">
        <v>43459</v>
      </c>
      <c r="R1918" t="s">
        <v>43460</v>
      </c>
      <c r="S1918" t="s">
        <v>43461</v>
      </c>
      <c r="T1918" t="s">
        <v>43462</v>
      </c>
      <c r="U1918" t="s">
        <v>43463</v>
      </c>
      <c r="V1918" t="s">
        <v>43464</v>
      </c>
      <c r="W1918" t="s">
        <v>43465</v>
      </c>
      <c r="X1918" t="s">
        <v>43466</v>
      </c>
      <c r="Y1918" t="s">
        <v>43467</v>
      </c>
    </row>
    <row r="1919" spans="1:25" x14ac:dyDescent="0.3">
      <c r="A1919">
        <v>95900</v>
      </c>
      <c r="B1919" t="s">
        <v>43468</v>
      </c>
      <c r="C1919" t="s">
        <v>43469</v>
      </c>
      <c r="D1919" t="s">
        <v>43470</v>
      </c>
      <c r="E1919" t="s">
        <v>43471</v>
      </c>
      <c r="F1919" t="s">
        <v>43472</v>
      </c>
      <c r="G1919" t="s">
        <v>43473</v>
      </c>
      <c r="H1919" t="s">
        <v>43474</v>
      </c>
      <c r="I1919" t="s">
        <v>43475</v>
      </c>
      <c r="J1919" t="s">
        <v>43476</v>
      </c>
      <c r="K1919" t="s">
        <v>43477</v>
      </c>
      <c r="L1919" t="s">
        <v>43478</v>
      </c>
      <c r="M1919" t="s">
        <v>43479</v>
      </c>
      <c r="N1919" t="s">
        <v>43480</v>
      </c>
      <c r="O1919">
        <f>-590.95002302895 -4.15444058018898 -506.528831223461</f>
        <v>-1101.6332948325999</v>
      </c>
      <c r="P1919">
        <f>-602.837401626713 -30.4810291373308 -225.914899054289</f>
        <v>-859.23332981833278</v>
      </c>
      <c r="Q1919" t="s">
        <v>43481</v>
      </c>
      <c r="R1919" t="s">
        <v>43482</v>
      </c>
      <c r="S1919" t="s">
        <v>43483</v>
      </c>
      <c r="T1919" t="s">
        <v>43484</v>
      </c>
      <c r="U1919" t="s">
        <v>43485</v>
      </c>
      <c r="V1919" t="s">
        <v>43486</v>
      </c>
      <c r="W1919" t="s">
        <v>43487</v>
      </c>
      <c r="X1919" t="s">
        <v>43488</v>
      </c>
      <c r="Y1919" t="s">
        <v>43489</v>
      </c>
    </row>
    <row r="1920" spans="1:25" x14ac:dyDescent="0.3">
      <c r="A1920">
        <v>95950</v>
      </c>
      <c r="B1920" t="s">
        <v>43490</v>
      </c>
      <c r="C1920" t="s">
        <v>43491</v>
      </c>
      <c r="D1920" t="s">
        <v>43492</v>
      </c>
      <c r="E1920" t="s">
        <v>43493</v>
      </c>
      <c r="F1920" t="s">
        <v>43494</v>
      </c>
      <c r="G1920" t="s">
        <v>43495</v>
      </c>
      <c r="H1920" t="s">
        <v>43496</v>
      </c>
      <c r="I1920" t="s">
        <v>43497</v>
      </c>
      <c r="J1920" t="s">
        <v>43498</v>
      </c>
      <c r="K1920" t="s">
        <v>43499</v>
      </c>
      <c r="L1920" t="s">
        <v>43500</v>
      </c>
      <c r="M1920" t="s">
        <v>43501</v>
      </c>
      <c r="N1920" t="s">
        <v>43502</v>
      </c>
      <c r="O1920">
        <f>-590.058555038319 -3.94738748665964 -506.906898829498</f>
        <v>-1100.9128413544768</v>
      </c>
      <c r="P1920">
        <f>-602.344970804967 -31.0643102473211 -226.38533174321</f>
        <v>-859.79461279549821</v>
      </c>
      <c r="Q1920" t="s">
        <v>43503</v>
      </c>
      <c r="R1920" t="s">
        <v>43504</v>
      </c>
      <c r="S1920" t="s">
        <v>43505</v>
      </c>
      <c r="T1920" t="s">
        <v>43506</v>
      </c>
      <c r="U1920" t="s">
        <v>43507</v>
      </c>
      <c r="V1920" t="s">
        <v>43508</v>
      </c>
      <c r="W1920" t="s">
        <v>43509</v>
      </c>
      <c r="X1920" t="s">
        <v>43510</v>
      </c>
      <c r="Y1920" t="s">
        <v>43511</v>
      </c>
    </row>
    <row r="1921" spans="1:25" x14ac:dyDescent="0.3">
      <c r="A1921">
        <v>96000</v>
      </c>
      <c r="B1921" t="s">
        <v>43512</v>
      </c>
      <c r="C1921" t="s">
        <v>43513</v>
      </c>
      <c r="D1921" t="s">
        <v>43514</v>
      </c>
      <c r="E1921" t="s">
        <v>43515</v>
      </c>
      <c r="F1921" t="s">
        <v>43516</v>
      </c>
      <c r="G1921" t="s">
        <v>43517</v>
      </c>
      <c r="H1921" t="s">
        <v>43518</v>
      </c>
      <c r="I1921" t="s">
        <v>43519</v>
      </c>
      <c r="J1921" t="s">
        <v>43520</v>
      </c>
      <c r="K1921" t="s">
        <v>43521</v>
      </c>
      <c r="L1921" t="s">
        <v>43522</v>
      </c>
      <c r="M1921" t="s">
        <v>43523</v>
      </c>
      <c r="N1921" t="s">
        <v>43524</v>
      </c>
      <c r="O1921">
        <f>-588.232362612551 -3.52371072269193 -507.806753674506</f>
        <v>-1099.5628270097491</v>
      </c>
      <c r="P1921">
        <f>-601.190024616641 -31.7163627492209 -227.421552562466</f>
        <v>-860.32793992832796</v>
      </c>
      <c r="Q1921" t="s">
        <v>43525</v>
      </c>
      <c r="R1921" t="s">
        <v>43526</v>
      </c>
      <c r="S1921" t="s">
        <v>43527</v>
      </c>
      <c r="T1921" t="s">
        <v>43528</v>
      </c>
      <c r="U1921" t="s">
        <v>43529</v>
      </c>
      <c r="V1921" t="s">
        <v>43530</v>
      </c>
      <c r="W1921" t="s">
        <v>43531</v>
      </c>
      <c r="X1921" t="s">
        <v>43532</v>
      </c>
      <c r="Y1921" t="s">
        <v>43533</v>
      </c>
    </row>
    <row r="1922" spans="1:25" x14ac:dyDescent="0.3">
      <c r="A1922">
        <v>96050</v>
      </c>
      <c r="B1922" t="s">
        <v>43534</v>
      </c>
      <c r="C1922" t="s">
        <v>43535</v>
      </c>
      <c r="D1922" t="s">
        <v>43536</v>
      </c>
      <c r="E1922" t="s">
        <v>43537</v>
      </c>
      <c r="F1922" t="s">
        <v>43538</v>
      </c>
      <c r="G1922" t="s">
        <v>43539</v>
      </c>
      <c r="H1922" t="s">
        <v>43540</v>
      </c>
      <c r="I1922" t="s">
        <v>43541</v>
      </c>
      <c r="J1922" t="s">
        <v>43542</v>
      </c>
      <c r="K1922" t="s">
        <v>43543</v>
      </c>
      <c r="L1922" t="s">
        <v>43544</v>
      </c>
      <c r="M1922" t="s">
        <v>43545</v>
      </c>
      <c r="N1922" t="s">
        <v>43546</v>
      </c>
      <c r="O1922">
        <f>-587.323707956714 -3.42330354399519 -508.130769189518</f>
        <v>-1098.8777806902272</v>
      </c>
      <c r="P1922">
        <f>-600.409243323718 -32.2310923675557 -227.813931272673</f>
        <v>-860.45426696394668</v>
      </c>
      <c r="Q1922" t="s">
        <v>43547</v>
      </c>
      <c r="R1922" t="s">
        <v>43548</v>
      </c>
      <c r="S1922" t="s">
        <v>43549</v>
      </c>
      <c r="T1922" t="s">
        <v>43550</v>
      </c>
      <c r="U1922" t="s">
        <v>43551</v>
      </c>
      <c r="V1922" t="s">
        <v>43552</v>
      </c>
      <c r="W1922" t="s">
        <v>43553</v>
      </c>
      <c r="X1922" t="s">
        <v>43554</v>
      </c>
      <c r="Y1922" t="s">
        <v>43555</v>
      </c>
    </row>
    <row r="1923" spans="1:25" x14ac:dyDescent="0.3">
      <c r="A1923">
        <v>96100</v>
      </c>
      <c r="B1923" t="s">
        <v>43556</v>
      </c>
      <c r="C1923" t="s">
        <v>43557</v>
      </c>
      <c r="D1923" t="s">
        <v>43558</v>
      </c>
      <c r="E1923" t="s">
        <v>43559</v>
      </c>
      <c r="F1923" t="s">
        <v>43560</v>
      </c>
      <c r="G1923" t="s">
        <v>43561</v>
      </c>
      <c r="H1923" t="s">
        <v>43562</v>
      </c>
      <c r="I1923" t="s">
        <v>43563</v>
      </c>
      <c r="J1923" t="s">
        <v>43564</v>
      </c>
      <c r="K1923" t="s">
        <v>43565</v>
      </c>
      <c r="L1923" t="s">
        <v>43566</v>
      </c>
      <c r="M1923" t="s">
        <v>43567</v>
      </c>
      <c r="N1923" t="s">
        <v>43568</v>
      </c>
      <c r="O1923">
        <f>-585.444756499791 -3.14785658992355 -508.890906420793</f>
        <v>-1097.4835195105074</v>
      </c>
      <c r="P1923">
        <f>-599.034800115596 -32.9583533843827 -228.703137226168</f>
        <v>-860.69629072614669</v>
      </c>
      <c r="Q1923" t="s">
        <v>43569</v>
      </c>
      <c r="R1923" t="s">
        <v>43570</v>
      </c>
      <c r="S1923" t="s">
        <v>43571</v>
      </c>
      <c r="T1923" t="s">
        <v>43572</v>
      </c>
      <c r="U1923" t="s">
        <v>43573</v>
      </c>
      <c r="V1923" t="s">
        <v>43574</v>
      </c>
      <c r="W1923" t="s">
        <v>43575</v>
      </c>
      <c r="X1923" t="s">
        <v>43576</v>
      </c>
      <c r="Y1923" t="s">
        <v>43577</v>
      </c>
    </row>
    <row r="1924" spans="1:25" x14ac:dyDescent="0.3">
      <c r="A1924">
        <v>96150</v>
      </c>
      <c r="B1924" t="s">
        <v>43578</v>
      </c>
      <c r="C1924" t="s">
        <v>43579</v>
      </c>
      <c r="D1924" t="s">
        <v>43580</v>
      </c>
      <c r="E1924" t="s">
        <v>43581</v>
      </c>
      <c r="F1924" t="s">
        <v>43582</v>
      </c>
      <c r="G1924" t="s">
        <v>43583</v>
      </c>
      <c r="H1924" t="s">
        <v>43584</v>
      </c>
      <c r="I1924" t="s">
        <v>43585</v>
      </c>
      <c r="J1924" t="s">
        <v>43586</v>
      </c>
      <c r="K1924" t="s">
        <v>43587</v>
      </c>
      <c r="L1924" t="s">
        <v>43588</v>
      </c>
      <c r="M1924" t="s">
        <v>43589</v>
      </c>
      <c r="N1924" t="s">
        <v>43590</v>
      </c>
      <c r="O1924">
        <f>-584.490417961476 -2.99694362429614 -509.30193402002</f>
        <v>-1096.7892956057922</v>
      </c>
      <c r="P1924">
        <f>-598.396959056482 -33.1192867112552 -229.162936763137</f>
        <v>-860.67918253087419</v>
      </c>
      <c r="Q1924" t="s">
        <v>43591</v>
      </c>
      <c r="R1924" t="s">
        <v>43592</v>
      </c>
      <c r="S1924" t="s">
        <v>43593</v>
      </c>
      <c r="T1924" t="s">
        <v>43594</v>
      </c>
      <c r="U1924" t="s">
        <v>43595</v>
      </c>
      <c r="V1924" t="s">
        <v>43596</v>
      </c>
      <c r="W1924" t="s">
        <v>43597</v>
      </c>
      <c r="X1924" t="s">
        <v>43598</v>
      </c>
      <c r="Y1924" t="s">
        <v>43599</v>
      </c>
    </row>
    <row r="1925" spans="1:25" x14ac:dyDescent="0.3">
      <c r="A1925">
        <v>96200</v>
      </c>
      <c r="B1925" t="s">
        <v>43600</v>
      </c>
      <c r="C1925" t="s">
        <v>43601</v>
      </c>
      <c r="D1925" t="s">
        <v>43602</v>
      </c>
      <c r="E1925" t="s">
        <v>43603</v>
      </c>
      <c r="F1925" t="s">
        <v>43604</v>
      </c>
      <c r="G1925" t="s">
        <v>43605</v>
      </c>
      <c r="H1925" t="s">
        <v>43606</v>
      </c>
      <c r="I1925" t="s">
        <v>43607</v>
      </c>
      <c r="J1925" t="s">
        <v>43608</v>
      </c>
      <c r="K1925" t="s">
        <v>43609</v>
      </c>
      <c r="L1925" t="s">
        <v>43610</v>
      </c>
      <c r="M1925" t="s">
        <v>43611</v>
      </c>
      <c r="N1925" t="s">
        <v>43612</v>
      </c>
      <c r="O1925">
        <f>-582.754489941077 -2.86634138371664 -510.020793128501</f>
        <v>-1095.6416244532948</v>
      </c>
      <c r="P1925">
        <f>-597.165633374251 -34.1606681195751 -230.03580802931</f>
        <v>-861.36210952313616</v>
      </c>
      <c r="Q1925" t="s">
        <v>43613</v>
      </c>
      <c r="R1925" t="s">
        <v>43614</v>
      </c>
      <c r="S1925" t="s">
        <v>43615</v>
      </c>
      <c r="T1925" t="s">
        <v>43616</v>
      </c>
      <c r="U1925" t="s">
        <v>43617</v>
      </c>
      <c r="V1925" t="s">
        <v>43618</v>
      </c>
      <c r="W1925" t="s">
        <v>43619</v>
      </c>
      <c r="X1925" t="s">
        <v>43620</v>
      </c>
      <c r="Y1925" t="s">
        <v>43621</v>
      </c>
    </row>
    <row r="1926" spans="1:25" x14ac:dyDescent="0.3">
      <c r="A1926">
        <v>96250</v>
      </c>
      <c r="B1926" t="s">
        <v>43622</v>
      </c>
      <c r="C1926" t="s">
        <v>43623</v>
      </c>
      <c r="D1926" t="s">
        <v>43624</v>
      </c>
      <c r="E1926" t="s">
        <v>43625</v>
      </c>
      <c r="F1926" t="s">
        <v>43626</v>
      </c>
      <c r="G1926" t="s">
        <v>43627</v>
      </c>
      <c r="H1926" t="s">
        <v>43628</v>
      </c>
      <c r="I1926" t="s">
        <v>43629</v>
      </c>
      <c r="J1926" t="s">
        <v>43630</v>
      </c>
      <c r="K1926" t="s">
        <v>43631</v>
      </c>
      <c r="L1926" t="s">
        <v>43632</v>
      </c>
      <c r="M1926" t="s">
        <v>43633</v>
      </c>
      <c r="N1926" t="s">
        <v>43634</v>
      </c>
      <c r="O1926">
        <f>-581.973104674617 -2.87616786145827 -510.424052568364</f>
        <v>-1095.2733251044392</v>
      </c>
      <c r="P1926">
        <f>-596.666415246193 -34.6707385781233 -230.510220015544</f>
        <v>-861.84737383986021</v>
      </c>
      <c r="Q1926" t="s">
        <v>43635</v>
      </c>
      <c r="R1926" t="s">
        <v>43636</v>
      </c>
      <c r="S1926" t="s">
        <v>43637</v>
      </c>
      <c r="T1926" t="s">
        <v>43638</v>
      </c>
      <c r="U1926" t="s">
        <v>43639</v>
      </c>
      <c r="V1926" t="s">
        <v>43640</v>
      </c>
      <c r="W1926" t="s">
        <v>43641</v>
      </c>
      <c r="X1926" t="s">
        <v>43642</v>
      </c>
      <c r="Y1926" t="s">
        <v>43643</v>
      </c>
    </row>
    <row r="1927" spans="1:25" x14ac:dyDescent="0.3">
      <c r="A1927">
        <v>96300</v>
      </c>
      <c r="B1927" t="s">
        <v>43644</v>
      </c>
      <c r="C1927" t="s">
        <v>43645</v>
      </c>
      <c r="D1927" t="s">
        <v>43646</v>
      </c>
      <c r="E1927" t="s">
        <v>43647</v>
      </c>
      <c r="F1927" t="s">
        <v>43648</v>
      </c>
      <c r="G1927" t="s">
        <v>43649</v>
      </c>
      <c r="H1927" t="s">
        <v>43650</v>
      </c>
      <c r="I1927" t="s">
        <v>43651</v>
      </c>
      <c r="J1927" t="s">
        <v>43652</v>
      </c>
      <c r="K1927" t="s">
        <v>43653</v>
      </c>
      <c r="L1927" t="s">
        <v>43654</v>
      </c>
      <c r="M1927" t="s">
        <v>43655</v>
      </c>
      <c r="N1927" t="s">
        <v>43656</v>
      </c>
      <c r="O1927">
        <f>-581.267933113041 -2.89331826730563 -510.735888779054</f>
        <v>-1094.8971401594006</v>
      </c>
      <c r="P1927">
        <f>-596.153073143569 -35.102674901098 -230.87963571632</f>
        <v>-862.135383760987</v>
      </c>
      <c r="Q1927" t="s">
        <v>43657</v>
      </c>
      <c r="R1927" t="s">
        <v>43658</v>
      </c>
      <c r="S1927" t="s">
        <v>43659</v>
      </c>
      <c r="T1927" t="s">
        <v>43660</v>
      </c>
      <c r="U1927" t="s">
        <v>43661</v>
      </c>
      <c r="V1927" t="s">
        <v>43662</v>
      </c>
      <c r="W1927" t="s">
        <v>43663</v>
      </c>
      <c r="X1927" t="s">
        <v>43664</v>
      </c>
      <c r="Y1927" t="s">
        <v>43665</v>
      </c>
    </row>
    <row r="1928" spans="1:25" x14ac:dyDescent="0.3">
      <c r="A1928">
        <v>96350</v>
      </c>
      <c r="B1928" t="s">
        <v>43666</v>
      </c>
      <c r="C1928" t="s">
        <v>43667</v>
      </c>
      <c r="D1928" t="s">
        <v>43668</v>
      </c>
      <c r="E1928" t="s">
        <v>43669</v>
      </c>
      <c r="F1928" t="s">
        <v>43670</v>
      </c>
      <c r="G1928" t="s">
        <v>43671</v>
      </c>
      <c r="H1928" t="s">
        <v>43672</v>
      </c>
      <c r="I1928" t="s">
        <v>43673</v>
      </c>
      <c r="J1928" t="s">
        <v>43674</v>
      </c>
      <c r="K1928" t="s">
        <v>43675</v>
      </c>
      <c r="L1928" t="s">
        <v>43676</v>
      </c>
      <c r="M1928" t="s">
        <v>43677</v>
      </c>
      <c r="N1928" t="s">
        <v>43678</v>
      </c>
      <c r="O1928">
        <f>-579.818133227642 -3.21795744344013 -511.129160966379</f>
        <v>-1094.1652516374611</v>
      </c>
      <c r="P1928">
        <f>-595.28887364102 -35.8497868958207 -231.353561298818</f>
        <v>-862.49222183565871</v>
      </c>
      <c r="Q1928" t="s">
        <v>43679</v>
      </c>
      <c r="R1928" t="s">
        <v>43680</v>
      </c>
      <c r="S1928" t="s">
        <v>43681</v>
      </c>
      <c r="T1928" t="s">
        <v>43682</v>
      </c>
      <c r="U1928" t="s">
        <v>43683</v>
      </c>
      <c r="V1928" t="s">
        <v>43684</v>
      </c>
      <c r="W1928" t="s">
        <v>43685</v>
      </c>
      <c r="X1928" t="s">
        <v>43686</v>
      </c>
      <c r="Y1928" t="s">
        <v>43687</v>
      </c>
    </row>
    <row r="1929" spans="1:25" x14ac:dyDescent="0.3">
      <c r="A1929">
        <v>96400</v>
      </c>
      <c r="B1929" t="s">
        <v>43688</v>
      </c>
      <c r="C1929" t="s">
        <v>43689</v>
      </c>
      <c r="D1929" t="s">
        <v>43690</v>
      </c>
      <c r="E1929" t="s">
        <v>43691</v>
      </c>
      <c r="F1929" t="s">
        <v>43692</v>
      </c>
      <c r="G1929" t="s">
        <v>43693</v>
      </c>
      <c r="H1929" t="s">
        <v>43694</v>
      </c>
      <c r="I1929" t="s">
        <v>43695</v>
      </c>
      <c r="J1929" t="s">
        <v>43696</v>
      </c>
      <c r="K1929" t="s">
        <v>43697</v>
      </c>
      <c r="L1929" t="s">
        <v>43698</v>
      </c>
      <c r="M1929" t="s">
        <v>43699</v>
      </c>
      <c r="N1929" t="s">
        <v>43700</v>
      </c>
      <c r="O1929">
        <f>-578.926624341183 -3.91843323412422 -511.125740431362</f>
        <v>-1093.9707980066692</v>
      </c>
      <c r="P1929">
        <f>-594.431025989178 -36.6927796874379 -231.368699822733</f>
        <v>-862.49250549934891</v>
      </c>
      <c r="Q1929" t="s">
        <v>43701</v>
      </c>
      <c r="R1929" t="s">
        <v>43702</v>
      </c>
      <c r="S1929" t="s">
        <v>43703</v>
      </c>
      <c r="T1929" t="s">
        <v>43704</v>
      </c>
      <c r="U1929" t="s">
        <v>43705</v>
      </c>
      <c r="V1929" t="s">
        <v>43706</v>
      </c>
      <c r="W1929" t="s">
        <v>43707</v>
      </c>
      <c r="X1929" t="s">
        <v>43708</v>
      </c>
      <c r="Y1929" t="s">
        <v>43709</v>
      </c>
    </row>
    <row r="1930" spans="1:25" x14ac:dyDescent="0.3">
      <c r="A1930">
        <v>96450</v>
      </c>
      <c r="B1930" t="s">
        <v>43710</v>
      </c>
      <c r="C1930" t="s">
        <v>43711</v>
      </c>
      <c r="D1930" t="s">
        <v>43712</v>
      </c>
      <c r="E1930" t="s">
        <v>43713</v>
      </c>
      <c r="F1930" t="s">
        <v>43714</v>
      </c>
      <c r="G1930" t="s">
        <v>43715</v>
      </c>
      <c r="H1930" t="s">
        <v>43716</v>
      </c>
      <c r="I1930" t="s">
        <v>43717</v>
      </c>
      <c r="J1930" t="s">
        <v>43718</v>
      </c>
      <c r="K1930" t="s">
        <v>43719</v>
      </c>
      <c r="L1930" t="s">
        <v>43720</v>
      </c>
      <c r="M1930" t="s">
        <v>43721</v>
      </c>
      <c r="N1930" t="s">
        <v>43722</v>
      </c>
      <c r="O1930">
        <f>-578.570369919925 -4.45515409293535 -511.039559492485</f>
        <v>-1094.0650835053455</v>
      </c>
      <c r="P1930">
        <f>-594.085247059946 -37.2776915241518 -231.288551628003</f>
        <v>-862.65149021210084</v>
      </c>
      <c r="Q1930" t="s">
        <v>43723</v>
      </c>
      <c r="R1930" t="s">
        <v>43724</v>
      </c>
      <c r="S1930" t="s">
        <v>43725</v>
      </c>
      <c r="T1930" t="s">
        <v>43726</v>
      </c>
      <c r="U1930" t="s">
        <v>43727</v>
      </c>
      <c r="V1930" t="s">
        <v>43728</v>
      </c>
      <c r="W1930" t="s">
        <v>43729</v>
      </c>
      <c r="X1930" t="s">
        <v>43730</v>
      </c>
      <c r="Y1930" t="s">
        <v>43731</v>
      </c>
    </row>
    <row r="1931" spans="1:25" x14ac:dyDescent="0.3">
      <c r="A1931">
        <v>96500</v>
      </c>
      <c r="B1931" t="s">
        <v>43732</v>
      </c>
      <c r="C1931" t="s">
        <v>43733</v>
      </c>
      <c r="D1931" t="s">
        <v>43734</v>
      </c>
      <c r="E1931" t="s">
        <v>43735</v>
      </c>
      <c r="F1931" t="s">
        <v>43736</v>
      </c>
      <c r="G1931" t="s">
        <v>43737</v>
      </c>
      <c r="H1931" t="s">
        <v>43738</v>
      </c>
      <c r="I1931" t="s">
        <v>43739</v>
      </c>
      <c r="J1931" t="s">
        <v>43740</v>
      </c>
      <c r="K1931" t="s">
        <v>43741</v>
      </c>
      <c r="L1931" t="s">
        <v>43742</v>
      </c>
      <c r="M1931" t="s">
        <v>43743</v>
      </c>
      <c r="N1931" t="s">
        <v>43744</v>
      </c>
      <c r="O1931">
        <f>-578.1804419178 -5.66740763069879 -510.725713095149</f>
        <v>-1094.5735626436476</v>
      </c>
      <c r="P1931">
        <f>-593.83330514017 -37.9244671519887 -230.916732942871</f>
        <v>-862.67450523502964</v>
      </c>
      <c r="Q1931" t="s">
        <v>43745</v>
      </c>
      <c r="R1931" t="s">
        <v>43746</v>
      </c>
      <c r="S1931" t="s">
        <v>43747</v>
      </c>
      <c r="T1931" t="s">
        <v>43748</v>
      </c>
      <c r="U1931" t="s">
        <v>43749</v>
      </c>
      <c r="V1931" t="s">
        <v>43750</v>
      </c>
      <c r="W1931" t="s">
        <v>43751</v>
      </c>
      <c r="X1931" t="s">
        <v>43752</v>
      </c>
      <c r="Y1931" t="s">
        <v>43753</v>
      </c>
    </row>
    <row r="1932" spans="1:25" x14ac:dyDescent="0.3">
      <c r="A1932">
        <v>96550</v>
      </c>
      <c r="B1932" t="s">
        <v>43754</v>
      </c>
      <c r="C1932" t="s">
        <v>43755</v>
      </c>
      <c r="D1932" t="s">
        <v>43756</v>
      </c>
      <c r="E1932" t="s">
        <v>43757</v>
      </c>
      <c r="F1932" t="s">
        <v>43758</v>
      </c>
      <c r="G1932" t="s">
        <v>43759</v>
      </c>
      <c r="H1932" t="s">
        <v>43760</v>
      </c>
      <c r="I1932" t="s">
        <v>43761</v>
      </c>
      <c r="J1932" t="s">
        <v>43762</v>
      </c>
      <c r="K1932" t="s">
        <v>43763</v>
      </c>
      <c r="L1932" t="s">
        <v>43764</v>
      </c>
      <c r="M1932" t="s">
        <v>43765</v>
      </c>
      <c r="N1932" t="s">
        <v>43766</v>
      </c>
      <c r="O1932">
        <f>-578.167326714447 -6.36044990335972 -510.486638610887</f>
        <v>-1095.0144152286937</v>
      </c>
      <c r="P1932">
        <f>-593.671927332934 -38.3714242806445 -230.64119595051</f>
        <v>-862.68454756408858</v>
      </c>
      <c r="Q1932" t="s">
        <v>43767</v>
      </c>
      <c r="R1932" t="s">
        <v>43768</v>
      </c>
      <c r="S1932" t="s">
        <v>43769</v>
      </c>
      <c r="T1932" t="s">
        <v>43770</v>
      </c>
      <c r="U1932" t="s">
        <v>43771</v>
      </c>
      <c r="V1932" t="s">
        <v>43772</v>
      </c>
      <c r="W1932" t="s">
        <v>43773</v>
      </c>
      <c r="X1932" t="s">
        <v>43774</v>
      </c>
      <c r="Y1932" t="s">
        <v>43775</v>
      </c>
    </row>
    <row r="1933" spans="1:25" x14ac:dyDescent="0.3">
      <c r="A1933">
        <v>96600</v>
      </c>
      <c r="B1933" t="s">
        <v>43776</v>
      </c>
      <c r="C1933" t="s">
        <v>43777</v>
      </c>
      <c r="D1933" t="s">
        <v>43778</v>
      </c>
      <c r="E1933" t="s">
        <v>43779</v>
      </c>
      <c r="F1933" t="s">
        <v>43780</v>
      </c>
      <c r="G1933" t="s">
        <v>43781</v>
      </c>
      <c r="H1933" t="s">
        <v>43782</v>
      </c>
      <c r="I1933" t="s">
        <v>43783</v>
      </c>
      <c r="J1933" t="s">
        <v>43784</v>
      </c>
      <c r="K1933" t="s">
        <v>43785</v>
      </c>
      <c r="L1933" t="s">
        <v>43786</v>
      </c>
      <c r="M1933" t="s">
        <v>43787</v>
      </c>
      <c r="N1933" t="s">
        <v>43788</v>
      </c>
      <c r="O1933">
        <f>-578.077546295618 -7.0946670934361 -510.27171916193</f>
        <v>-1095.4439325509841</v>
      </c>
      <c r="P1933">
        <f>-593.537370753583 -38.9336858656309 -230.404181602891</f>
        <v>-862.87523822210483</v>
      </c>
      <c r="Q1933" t="s">
        <v>43789</v>
      </c>
      <c r="R1933" t="s">
        <v>43790</v>
      </c>
      <c r="S1933" t="s">
        <v>43791</v>
      </c>
      <c r="T1933" t="s">
        <v>43792</v>
      </c>
      <c r="U1933" t="s">
        <v>43793</v>
      </c>
      <c r="V1933" t="s">
        <v>43794</v>
      </c>
      <c r="W1933" t="s">
        <v>43795</v>
      </c>
      <c r="X1933" t="s">
        <v>43796</v>
      </c>
      <c r="Y1933" t="s">
        <v>43797</v>
      </c>
    </row>
    <row r="1934" spans="1:25" x14ac:dyDescent="0.3">
      <c r="A1934">
        <v>96650</v>
      </c>
      <c r="B1934" t="s">
        <v>43798</v>
      </c>
      <c r="C1934" t="s">
        <v>43799</v>
      </c>
      <c r="D1934" t="s">
        <v>43800</v>
      </c>
      <c r="E1934" t="s">
        <v>43801</v>
      </c>
      <c r="F1934" t="s">
        <v>43802</v>
      </c>
      <c r="G1934" t="s">
        <v>43803</v>
      </c>
      <c r="H1934" t="s">
        <v>43804</v>
      </c>
      <c r="I1934" t="s">
        <v>43805</v>
      </c>
      <c r="J1934" t="s">
        <v>43806</v>
      </c>
      <c r="K1934" t="s">
        <v>43807</v>
      </c>
      <c r="L1934" t="s">
        <v>43808</v>
      </c>
      <c r="M1934" t="s">
        <v>43809</v>
      </c>
      <c r="N1934" t="s">
        <v>43810</v>
      </c>
      <c r="O1934">
        <f>-577.927375099254 -8.53868839363213 -509.840471844974</f>
        <v>-1096.3065353378602</v>
      </c>
      <c r="P1934">
        <f>-593.500519217649 -39.9878055136428 -229.935118664031</f>
        <v>-863.42344339532269</v>
      </c>
      <c r="Q1934" t="s">
        <v>43811</v>
      </c>
      <c r="R1934" t="s">
        <v>43812</v>
      </c>
      <c r="S1934" t="s">
        <v>43813</v>
      </c>
      <c r="T1934" t="s">
        <v>43814</v>
      </c>
      <c r="U1934" t="s">
        <v>43815</v>
      </c>
      <c r="V1934" t="s">
        <v>43816</v>
      </c>
      <c r="W1934" t="s">
        <v>43817</v>
      </c>
      <c r="X1934" t="s">
        <v>43818</v>
      </c>
      <c r="Y1934" t="s">
        <v>43819</v>
      </c>
    </row>
    <row r="1935" spans="1:25" x14ac:dyDescent="0.3">
      <c r="A1935">
        <v>96700</v>
      </c>
      <c r="B1935" t="s">
        <v>43820</v>
      </c>
      <c r="C1935" t="s">
        <v>43821</v>
      </c>
      <c r="D1935" t="s">
        <v>43822</v>
      </c>
      <c r="E1935" t="s">
        <v>43823</v>
      </c>
      <c r="F1935" t="s">
        <v>43824</v>
      </c>
      <c r="G1935" t="s">
        <v>43825</v>
      </c>
      <c r="H1935" t="s">
        <v>43826</v>
      </c>
      <c r="I1935" t="s">
        <v>43827</v>
      </c>
      <c r="J1935" t="s">
        <v>43828</v>
      </c>
      <c r="K1935" t="s">
        <v>43829</v>
      </c>
      <c r="L1935" t="s">
        <v>43830</v>
      </c>
      <c r="M1935" t="s">
        <v>43831</v>
      </c>
      <c r="N1935" t="s">
        <v>43832</v>
      </c>
      <c r="O1935">
        <f>-577.969199044758 -9.20467163378157 -509.637403474848</f>
        <v>-1096.8112741533876</v>
      </c>
      <c r="P1935">
        <f>-593.590646695302 -40.4301579955638 -229.709675000811</f>
        <v>-863.73047969167681</v>
      </c>
      <c r="Q1935" t="s">
        <v>43833</v>
      </c>
      <c r="R1935" t="s">
        <v>43834</v>
      </c>
      <c r="S1935" t="s">
        <v>43835</v>
      </c>
      <c r="T1935" t="s">
        <v>43836</v>
      </c>
      <c r="U1935" t="s">
        <v>43837</v>
      </c>
      <c r="V1935" t="s">
        <v>43838</v>
      </c>
      <c r="W1935" t="s">
        <v>43839</v>
      </c>
      <c r="X1935" t="s">
        <v>43840</v>
      </c>
      <c r="Y1935" t="s">
        <v>43841</v>
      </c>
    </row>
    <row r="1936" spans="1:25" x14ac:dyDescent="0.3">
      <c r="A1936">
        <v>96750</v>
      </c>
      <c r="B1936" t="s">
        <v>43842</v>
      </c>
      <c r="C1936" t="s">
        <v>43843</v>
      </c>
      <c r="D1936" t="s">
        <v>43844</v>
      </c>
      <c r="E1936" t="s">
        <v>43845</v>
      </c>
      <c r="F1936" t="s">
        <v>43846</v>
      </c>
      <c r="G1936" t="s">
        <v>43847</v>
      </c>
      <c r="H1936" t="s">
        <v>43848</v>
      </c>
      <c r="I1936" t="s">
        <v>43849</v>
      </c>
      <c r="J1936" t="s">
        <v>43850</v>
      </c>
      <c r="K1936" t="s">
        <v>43851</v>
      </c>
      <c r="L1936" t="s">
        <v>43852</v>
      </c>
      <c r="M1936" t="s">
        <v>43853</v>
      </c>
      <c r="N1936" t="s">
        <v>43854</v>
      </c>
      <c r="O1936">
        <f>-578.216850080337 -10.445401506071 -509.291786272428</f>
        <v>-1097.954037858836</v>
      </c>
      <c r="P1936">
        <f>-593.728277053697 -41.1812367492546 -229.303858976365</f>
        <v>-864.21337277931661</v>
      </c>
      <c r="Q1936" t="s">
        <v>43855</v>
      </c>
      <c r="R1936" t="s">
        <v>43856</v>
      </c>
      <c r="S1936" t="s">
        <v>43857</v>
      </c>
      <c r="T1936" t="s">
        <v>43858</v>
      </c>
      <c r="U1936" t="s">
        <v>43859</v>
      </c>
      <c r="V1936" t="s">
        <v>43860</v>
      </c>
      <c r="W1936" t="s">
        <v>43861</v>
      </c>
      <c r="X1936" t="s">
        <v>43862</v>
      </c>
      <c r="Y1936" t="s">
        <v>43863</v>
      </c>
    </row>
    <row r="1937" spans="1:25" x14ac:dyDescent="0.3">
      <c r="A1937">
        <v>96800</v>
      </c>
      <c r="B1937" t="s">
        <v>43864</v>
      </c>
      <c r="C1937" t="s">
        <v>43865</v>
      </c>
      <c r="D1937" t="s">
        <v>43866</v>
      </c>
      <c r="E1937" t="s">
        <v>43867</v>
      </c>
      <c r="F1937" t="s">
        <v>43868</v>
      </c>
      <c r="G1937" t="s">
        <v>43869</v>
      </c>
      <c r="H1937" t="s">
        <v>43870</v>
      </c>
      <c r="I1937" t="s">
        <v>43871</v>
      </c>
      <c r="J1937" t="s">
        <v>43872</v>
      </c>
      <c r="K1937" t="s">
        <v>43873</v>
      </c>
      <c r="L1937" t="s">
        <v>43874</v>
      </c>
      <c r="M1937" t="s">
        <v>43875</v>
      </c>
      <c r="N1937" t="s">
        <v>43876</v>
      </c>
      <c r="O1937">
        <f>-578.201095309247 -10.9390692241707 -509.213329990286</f>
        <v>-1098.3534945237036</v>
      </c>
      <c r="P1937">
        <f>-593.650178889907 -41.5352874975149 -229.206553253225</f>
        <v>-864.39201964064694</v>
      </c>
      <c r="Q1937" t="s">
        <v>43877</v>
      </c>
      <c r="R1937" t="s">
        <v>43878</v>
      </c>
      <c r="S1937" t="s">
        <v>43879</v>
      </c>
      <c r="T1937" t="s">
        <v>43880</v>
      </c>
      <c r="U1937" t="s">
        <v>43881</v>
      </c>
      <c r="V1937" t="s">
        <v>43882</v>
      </c>
      <c r="W1937" t="s">
        <v>43883</v>
      </c>
      <c r="X1937" t="s">
        <v>43884</v>
      </c>
      <c r="Y1937" t="s">
        <v>43885</v>
      </c>
    </row>
    <row r="1938" spans="1:25" x14ac:dyDescent="0.3">
      <c r="A1938">
        <v>96850</v>
      </c>
      <c r="B1938" t="s">
        <v>43886</v>
      </c>
      <c r="C1938" t="s">
        <v>43887</v>
      </c>
      <c r="D1938" t="s">
        <v>43888</v>
      </c>
      <c r="E1938" t="s">
        <v>43889</v>
      </c>
      <c r="F1938" t="s">
        <v>43890</v>
      </c>
      <c r="G1938" t="s">
        <v>43891</v>
      </c>
      <c r="H1938" t="s">
        <v>43892</v>
      </c>
      <c r="I1938" t="s">
        <v>43893</v>
      </c>
      <c r="J1938" t="s">
        <v>43894</v>
      </c>
      <c r="K1938" t="s">
        <v>43895</v>
      </c>
      <c r="L1938" t="s">
        <v>43896</v>
      </c>
      <c r="M1938" t="s">
        <v>43897</v>
      </c>
      <c r="N1938" t="s">
        <v>43898</v>
      </c>
      <c r="O1938">
        <f>-578.2945239077 -11.9460080055928 -509.077109079095</f>
        <v>-1099.3176409923879</v>
      </c>
      <c r="P1938">
        <f>-593.55471445575 -42.6529730274212 -229.072029899429</f>
        <v>-865.27971738260021</v>
      </c>
      <c r="Q1938" t="s">
        <v>43899</v>
      </c>
      <c r="R1938" t="s">
        <v>43900</v>
      </c>
      <c r="S1938" t="s">
        <v>43901</v>
      </c>
      <c r="T1938" t="s">
        <v>43902</v>
      </c>
      <c r="U1938" t="s">
        <v>43903</v>
      </c>
      <c r="V1938" t="s">
        <v>43904</v>
      </c>
      <c r="W1938" t="s">
        <v>43905</v>
      </c>
      <c r="X1938" t="s">
        <v>43906</v>
      </c>
      <c r="Y1938" t="s">
        <v>43907</v>
      </c>
    </row>
    <row r="1939" spans="1:25" x14ac:dyDescent="0.3">
      <c r="A1939">
        <v>96900</v>
      </c>
      <c r="B1939" t="s">
        <v>43908</v>
      </c>
      <c r="C1939" t="s">
        <v>43909</v>
      </c>
      <c r="D1939" t="s">
        <v>43910</v>
      </c>
      <c r="E1939" t="s">
        <v>43911</v>
      </c>
      <c r="F1939" t="s">
        <v>43912</v>
      </c>
      <c r="G1939" t="s">
        <v>43913</v>
      </c>
      <c r="H1939" t="s">
        <v>43914</v>
      </c>
      <c r="I1939" t="s">
        <v>43915</v>
      </c>
      <c r="J1939" t="s">
        <v>43916</v>
      </c>
      <c r="K1939" t="s">
        <v>43917</v>
      </c>
      <c r="L1939" t="s">
        <v>43918</v>
      </c>
      <c r="M1939" t="s">
        <v>43919</v>
      </c>
      <c r="N1939" t="s">
        <v>43920</v>
      </c>
      <c r="O1939">
        <f>-578.496939094497 -12.2934658623328 -509.037362108805</f>
        <v>-1099.8277670656348</v>
      </c>
      <c r="P1939">
        <f>-593.495211130861 -43.0323772328904 -229.021717050511</f>
        <v>-865.54930541426245</v>
      </c>
      <c r="Q1939" t="s">
        <v>43921</v>
      </c>
      <c r="R1939" t="s">
        <v>43922</v>
      </c>
      <c r="S1939" t="s">
        <v>43923</v>
      </c>
      <c r="T1939" t="s">
        <v>43924</v>
      </c>
      <c r="U1939" t="s">
        <v>43925</v>
      </c>
      <c r="V1939" t="s">
        <v>43926</v>
      </c>
      <c r="W1939" t="s">
        <v>43927</v>
      </c>
      <c r="X1939" t="s">
        <v>43928</v>
      </c>
      <c r="Y1939" t="s">
        <v>43929</v>
      </c>
    </row>
    <row r="1940" spans="1:25" x14ac:dyDescent="0.3">
      <c r="A1940">
        <v>96950</v>
      </c>
      <c r="B1940" t="s">
        <v>43930</v>
      </c>
      <c r="C1940" t="s">
        <v>43931</v>
      </c>
      <c r="D1940" t="s">
        <v>43932</v>
      </c>
      <c r="E1940" t="s">
        <v>43933</v>
      </c>
      <c r="F1940" t="s">
        <v>43934</v>
      </c>
      <c r="G1940" t="s">
        <v>43935</v>
      </c>
      <c r="H1940" t="s">
        <v>43936</v>
      </c>
      <c r="I1940" t="s">
        <v>43937</v>
      </c>
      <c r="J1940" t="s">
        <v>43938</v>
      </c>
      <c r="K1940" t="s">
        <v>43939</v>
      </c>
      <c r="L1940" t="s">
        <v>43940</v>
      </c>
      <c r="M1940" t="s">
        <v>43941</v>
      </c>
      <c r="N1940" t="s">
        <v>43942</v>
      </c>
      <c r="O1940">
        <f>-578.574284012867 -12.8441103838604 -509.060925915126</f>
        <v>-1100.4793203118534</v>
      </c>
      <c r="P1940">
        <f>-593.458230269212 -43.6300357306181 -229.044340352111</f>
        <v>-866.13260635194115</v>
      </c>
      <c r="Q1940" t="s">
        <v>43943</v>
      </c>
      <c r="R1940" t="s">
        <v>43944</v>
      </c>
      <c r="S1940" t="s">
        <v>43945</v>
      </c>
      <c r="T1940" t="s">
        <v>43946</v>
      </c>
      <c r="U1940" t="s">
        <v>43947</v>
      </c>
      <c r="V1940" t="s">
        <v>43948</v>
      </c>
      <c r="W1940" t="s">
        <v>43949</v>
      </c>
      <c r="X1940" t="s">
        <v>43950</v>
      </c>
      <c r="Y1940" t="s">
        <v>43951</v>
      </c>
    </row>
    <row r="1941" spans="1:25" x14ac:dyDescent="0.3">
      <c r="A1941">
        <v>97000</v>
      </c>
      <c r="B1941" t="s">
        <v>43952</v>
      </c>
      <c r="C1941" t="s">
        <v>43953</v>
      </c>
      <c r="D1941" t="s">
        <v>43954</v>
      </c>
      <c r="E1941" t="s">
        <v>43955</v>
      </c>
      <c r="F1941" t="s">
        <v>43956</v>
      </c>
      <c r="G1941" t="s">
        <v>43957</v>
      </c>
      <c r="H1941" t="s">
        <v>43958</v>
      </c>
      <c r="I1941" t="s">
        <v>43959</v>
      </c>
      <c r="J1941" t="s">
        <v>43960</v>
      </c>
      <c r="K1941" t="s">
        <v>43961</v>
      </c>
      <c r="L1941" t="s">
        <v>43962</v>
      </c>
      <c r="M1941" t="s">
        <v>43963</v>
      </c>
      <c r="N1941" t="s">
        <v>43964</v>
      </c>
      <c r="O1941">
        <f>-578.577670645228 -13.4934473692797 -509.037258416852</f>
        <v>-1101.1083764313596</v>
      </c>
      <c r="P1941">
        <f>-593.436240631335 -44.567532990508 -229.051179283442</f>
        <v>-867.05495290528495</v>
      </c>
      <c r="Q1941" t="s">
        <v>43965</v>
      </c>
      <c r="R1941" t="s">
        <v>43966</v>
      </c>
      <c r="S1941" t="s">
        <v>43967</v>
      </c>
      <c r="T1941" t="s">
        <v>43968</v>
      </c>
      <c r="U1941" t="s">
        <v>43969</v>
      </c>
      <c r="V1941" t="s">
        <v>43970</v>
      </c>
      <c r="W1941" t="s">
        <v>43971</v>
      </c>
      <c r="X1941" t="s">
        <v>43972</v>
      </c>
      <c r="Y1941" t="s">
        <v>43973</v>
      </c>
    </row>
    <row r="1942" spans="1:25" x14ac:dyDescent="0.3">
      <c r="A1942">
        <v>97050</v>
      </c>
      <c r="B1942" t="s">
        <v>43974</v>
      </c>
      <c r="C1942" t="s">
        <v>43975</v>
      </c>
      <c r="D1942" t="s">
        <v>43976</v>
      </c>
      <c r="E1942" t="s">
        <v>43977</v>
      </c>
      <c r="F1942" t="s">
        <v>43978</v>
      </c>
      <c r="G1942" t="s">
        <v>43979</v>
      </c>
      <c r="H1942" t="s">
        <v>43980</v>
      </c>
      <c r="I1942" t="s">
        <v>43981</v>
      </c>
      <c r="J1942" t="s">
        <v>43982</v>
      </c>
      <c r="K1942" t="s">
        <v>43983</v>
      </c>
      <c r="L1942" t="s">
        <v>43984</v>
      </c>
      <c r="M1942" t="s">
        <v>43985</v>
      </c>
      <c r="N1942" t="s">
        <v>43986</v>
      </c>
      <c r="O1942">
        <f>-578.627598548041 -13.7547349051613 -509.062124120094</f>
        <v>-1101.4444575732962</v>
      </c>
      <c r="P1942">
        <f>-593.333124178956 -44.8769219542341 -229.07337632886</f>
        <v>-867.28342246205023</v>
      </c>
      <c r="Q1942" t="s">
        <v>43987</v>
      </c>
      <c r="R1942" t="s">
        <v>43988</v>
      </c>
      <c r="S1942" t="s">
        <v>43989</v>
      </c>
      <c r="T1942" t="s">
        <v>43990</v>
      </c>
      <c r="U1942" t="s">
        <v>43991</v>
      </c>
      <c r="V1942" t="s">
        <v>43992</v>
      </c>
      <c r="W1942" t="s">
        <v>43993</v>
      </c>
      <c r="X1942" t="s">
        <v>43994</v>
      </c>
      <c r="Y1942" t="s">
        <v>43995</v>
      </c>
    </row>
    <row r="1943" spans="1:25" x14ac:dyDescent="0.3">
      <c r="A1943">
        <v>97100</v>
      </c>
      <c r="B1943" t="s">
        <v>43996</v>
      </c>
      <c r="C1943" t="s">
        <v>43997</v>
      </c>
      <c r="D1943" t="s">
        <v>43998</v>
      </c>
      <c r="E1943" t="s">
        <v>43999</v>
      </c>
      <c r="F1943" t="s">
        <v>44000</v>
      </c>
      <c r="G1943" t="s">
        <v>44001</v>
      </c>
      <c r="H1943" t="s">
        <v>44002</v>
      </c>
      <c r="I1943" t="s">
        <v>44003</v>
      </c>
      <c r="J1943" t="s">
        <v>44004</v>
      </c>
      <c r="K1943" t="s">
        <v>44005</v>
      </c>
      <c r="L1943" t="s">
        <v>44006</v>
      </c>
      <c r="M1943" t="s">
        <v>44007</v>
      </c>
      <c r="N1943" t="s">
        <v>44008</v>
      </c>
      <c r="O1943">
        <f>-578.663371285258 -14.1812692499407 -509.129512697759</f>
        <v>-1101.9741532329576</v>
      </c>
      <c r="P1943">
        <f>-593.148531082585 -45.4453456236665 -229.145001203467</f>
        <v>-867.73887790971855</v>
      </c>
      <c r="Q1943" t="s">
        <v>44009</v>
      </c>
      <c r="R1943" t="s">
        <v>44010</v>
      </c>
      <c r="S1943" t="s">
        <v>44011</v>
      </c>
      <c r="T1943" t="s">
        <v>44012</v>
      </c>
      <c r="U1943" t="s">
        <v>44013</v>
      </c>
      <c r="V1943" t="s">
        <v>44014</v>
      </c>
      <c r="W1943" t="s">
        <v>44015</v>
      </c>
      <c r="X1943" t="s">
        <v>44016</v>
      </c>
      <c r="Y1943" t="s">
        <v>44017</v>
      </c>
    </row>
    <row r="1944" spans="1:25" x14ac:dyDescent="0.3">
      <c r="A1944">
        <v>97150</v>
      </c>
      <c r="B1944" t="s">
        <v>44018</v>
      </c>
      <c r="C1944" t="s">
        <v>44019</v>
      </c>
      <c r="D1944" t="s">
        <v>44020</v>
      </c>
      <c r="E1944" t="s">
        <v>44021</v>
      </c>
      <c r="F1944" t="s">
        <v>44022</v>
      </c>
      <c r="G1944" t="s">
        <v>44023</v>
      </c>
      <c r="H1944" t="s">
        <v>44024</v>
      </c>
      <c r="I1944" t="s">
        <v>44025</v>
      </c>
      <c r="J1944" t="s">
        <v>44026</v>
      </c>
      <c r="K1944" t="s">
        <v>44027</v>
      </c>
      <c r="L1944" t="s">
        <v>44028</v>
      </c>
      <c r="M1944" t="s">
        <v>44029</v>
      </c>
      <c r="N1944" t="s">
        <v>44030</v>
      </c>
      <c r="O1944">
        <f>-578.651882428334 -14.3873916922848 -509.221160996707</f>
        <v>-1102.2604351173259</v>
      </c>
      <c r="P1944">
        <f>-593.005709601248 -45.6199627361693 -229.226368516</f>
        <v>-867.85204085341729</v>
      </c>
      <c r="Q1944" t="s">
        <v>44031</v>
      </c>
      <c r="R1944" t="s">
        <v>44032</v>
      </c>
      <c r="S1944" t="s">
        <v>44033</v>
      </c>
      <c r="T1944" t="s">
        <v>44034</v>
      </c>
      <c r="U1944" t="s">
        <v>44035</v>
      </c>
      <c r="V1944" t="s">
        <v>44036</v>
      </c>
      <c r="W1944" t="s">
        <v>44037</v>
      </c>
      <c r="X1944" t="s">
        <v>44038</v>
      </c>
      <c r="Y1944" t="s">
        <v>44039</v>
      </c>
    </row>
    <row r="1945" spans="1:25" x14ac:dyDescent="0.3">
      <c r="A1945">
        <v>97200</v>
      </c>
      <c r="B1945" t="s">
        <v>44040</v>
      </c>
      <c r="C1945" t="s">
        <v>44041</v>
      </c>
      <c r="D1945" t="s">
        <v>44042</v>
      </c>
      <c r="E1945" t="s">
        <v>44043</v>
      </c>
      <c r="F1945" t="s">
        <v>44044</v>
      </c>
      <c r="G1945" t="s">
        <v>44045</v>
      </c>
      <c r="H1945" t="s">
        <v>44046</v>
      </c>
      <c r="I1945" t="s">
        <v>44047</v>
      </c>
      <c r="J1945" t="s">
        <v>44048</v>
      </c>
      <c r="K1945" t="s">
        <v>44049</v>
      </c>
      <c r="L1945" t="s">
        <v>44050</v>
      </c>
      <c r="M1945" t="s">
        <v>44051</v>
      </c>
      <c r="N1945" t="s">
        <v>44052</v>
      </c>
      <c r="O1945">
        <f>-578.593443360194 -14.5758527324813 -509.321356607581</f>
        <v>-1102.4906527002563</v>
      </c>
      <c r="P1945">
        <f>-592.821371820218 -45.8151202299885 -229.320903190806</f>
        <v>-867.95739524101248</v>
      </c>
      <c r="Q1945" t="s">
        <v>44053</v>
      </c>
      <c r="R1945" t="s">
        <v>44054</v>
      </c>
      <c r="S1945" t="s">
        <v>44055</v>
      </c>
      <c r="T1945" t="s">
        <v>44056</v>
      </c>
      <c r="U1945" t="s">
        <v>44057</v>
      </c>
      <c r="V1945" t="s">
        <v>44058</v>
      </c>
      <c r="W1945" t="s">
        <v>44059</v>
      </c>
      <c r="X1945" t="s">
        <v>44060</v>
      </c>
      <c r="Y1945" t="s">
        <v>44061</v>
      </c>
    </row>
    <row r="1946" spans="1:25" x14ac:dyDescent="0.3">
      <c r="A1946">
        <v>97250</v>
      </c>
      <c r="B1946" t="s">
        <v>44062</v>
      </c>
      <c r="C1946" t="s">
        <v>44063</v>
      </c>
      <c r="D1946" t="s">
        <v>44064</v>
      </c>
      <c r="E1946" t="s">
        <v>44065</v>
      </c>
      <c r="F1946" t="s">
        <v>44066</v>
      </c>
      <c r="G1946" t="s">
        <v>44067</v>
      </c>
      <c r="H1946" t="s">
        <v>44068</v>
      </c>
      <c r="I1946" t="s">
        <v>44069</v>
      </c>
      <c r="J1946" t="s">
        <v>44070</v>
      </c>
      <c r="K1946" t="s">
        <v>44071</v>
      </c>
      <c r="L1946" t="s">
        <v>44072</v>
      </c>
      <c r="M1946" t="s">
        <v>44073</v>
      </c>
      <c r="N1946" t="s">
        <v>44074</v>
      </c>
      <c r="O1946">
        <f>-578.315957342951 -14.6075370060651 -509.534443890221</f>
        <v>-1102.4579382392371</v>
      </c>
      <c r="P1946">
        <f>-592.318692675195 -46.1144078504942 -229.552676216031</f>
        <v>-867.9857767417202</v>
      </c>
      <c r="Q1946" t="s">
        <v>44075</v>
      </c>
      <c r="R1946" t="s">
        <v>44076</v>
      </c>
      <c r="S1946" t="s">
        <v>44077</v>
      </c>
      <c r="T1946" t="s">
        <v>44078</v>
      </c>
      <c r="U1946" t="s">
        <v>44079</v>
      </c>
      <c r="V1946" t="s">
        <v>44080</v>
      </c>
      <c r="W1946" t="s">
        <v>44081</v>
      </c>
      <c r="X1946" t="s">
        <v>44082</v>
      </c>
      <c r="Y1946" t="s">
        <v>44083</v>
      </c>
    </row>
    <row r="1947" spans="1:25" x14ac:dyDescent="0.3">
      <c r="A1947">
        <v>97300</v>
      </c>
      <c r="B1947" t="s">
        <v>44084</v>
      </c>
      <c r="C1947" t="s">
        <v>44085</v>
      </c>
      <c r="D1947" t="s">
        <v>44086</v>
      </c>
      <c r="E1947" t="s">
        <v>44087</v>
      </c>
      <c r="F1947" t="s">
        <v>44088</v>
      </c>
      <c r="G1947" t="s">
        <v>44089</v>
      </c>
      <c r="H1947" t="s">
        <v>44090</v>
      </c>
      <c r="I1947" t="s">
        <v>44091</v>
      </c>
      <c r="J1947" t="s">
        <v>44092</v>
      </c>
      <c r="K1947" t="s">
        <v>44093</v>
      </c>
      <c r="L1947" t="s">
        <v>44094</v>
      </c>
      <c r="M1947" t="s">
        <v>44095</v>
      </c>
      <c r="N1947" t="s">
        <v>44096</v>
      </c>
      <c r="O1947">
        <f>-578.175102661 -14.5105118056365 -509.674789583061</f>
        <v>-1102.3604040496975</v>
      </c>
      <c r="P1947">
        <f>-591.987837236456 -46.2034030421341 -229.704649968495</f>
        <v>-867.89589024708516</v>
      </c>
      <c r="Q1947" t="s">
        <v>44097</v>
      </c>
      <c r="R1947" t="s">
        <v>44098</v>
      </c>
      <c r="S1947" t="s">
        <v>44099</v>
      </c>
      <c r="T1947" t="s">
        <v>44100</v>
      </c>
      <c r="U1947" t="s">
        <v>44101</v>
      </c>
      <c r="V1947" t="s">
        <v>44102</v>
      </c>
      <c r="W1947" t="s">
        <v>44103</v>
      </c>
      <c r="X1947" t="s">
        <v>44104</v>
      </c>
      <c r="Y1947" t="s">
        <v>44105</v>
      </c>
    </row>
    <row r="1948" spans="1:25" x14ac:dyDescent="0.3">
      <c r="A1948">
        <v>97350</v>
      </c>
      <c r="B1948" t="s">
        <v>44106</v>
      </c>
      <c r="C1948" t="s">
        <v>44107</v>
      </c>
      <c r="D1948" t="s">
        <v>44108</v>
      </c>
      <c r="E1948" t="s">
        <v>44109</v>
      </c>
      <c r="F1948" t="s">
        <v>44110</v>
      </c>
      <c r="G1948" t="s">
        <v>44111</v>
      </c>
      <c r="H1948" t="s">
        <v>44112</v>
      </c>
      <c r="I1948" t="s">
        <v>44113</v>
      </c>
      <c r="J1948" t="s">
        <v>44114</v>
      </c>
      <c r="K1948" t="s">
        <v>44115</v>
      </c>
      <c r="L1948" t="s">
        <v>44116</v>
      </c>
      <c r="M1948" t="s">
        <v>44117</v>
      </c>
      <c r="N1948" t="s">
        <v>44118</v>
      </c>
      <c r="O1948">
        <f>-577.853049962462 -14.2473695050885 -509.955278459188</f>
        <v>-1102.0556979267385</v>
      </c>
      <c r="P1948">
        <f>-591.326630027603 -46.2907273564113 -230.008349609525</f>
        <v>-867.62570699353921</v>
      </c>
      <c r="Q1948" t="s">
        <v>44119</v>
      </c>
      <c r="R1948" t="s">
        <v>44120</v>
      </c>
      <c r="S1948" t="s">
        <v>44121</v>
      </c>
      <c r="T1948" t="s">
        <v>44122</v>
      </c>
      <c r="U1948" t="s">
        <v>44123</v>
      </c>
      <c r="V1948" t="s">
        <v>44124</v>
      </c>
      <c r="W1948" t="s">
        <v>44125</v>
      </c>
      <c r="X1948" t="s">
        <v>44126</v>
      </c>
      <c r="Y1948" t="s">
        <v>44127</v>
      </c>
    </row>
    <row r="1949" spans="1:25" x14ac:dyDescent="0.3">
      <c r="A1949">
        <v>97400</v>
      </c>
      <c r="B1949" t="s">
        <v>44128</v>
      </c>
      <c r="C1949" t="s">
        <v>44129</v>
      </c>
      <c r="D1949" t="s">
        <v>44130</v>
      </c>
      <c r="E1949" t="s">
        <v>44131</v>
      </c>
      <c r="F1949" t="s">
        <v>44132</v>
      </c>
      <c r="G1949" t="s">
        <v>44133</v>
      </c>
      <c r="H1949" t="s">
        <v>44134</v>
      </c>
      <c r="I1949" t="s">
        <v>44135</v>
      </c>
      <c r="J1949" t="s">
        <v>44136</v>
      </c>
      <c r="K1949" t="s">
        <v>44137</v>
      </c>
      <c r="L1949" t="s">
        <v>44138</v>
      </c>
      <c r="M1949" t="s">
        <v>44139</v>
      </c>
      <c r="N1949" t="s">
        <v>44140</v>
      </c>
      <c r="O1949">
        <f>-577.262271944625 -13.82834103306 -510.239188296418</f>
        <v>-1101.3298012741029</v>
      </c>
      <c r="P1949">
        <f>-590.627417968203 -46.253991100205 -230.331189746583</f>
        <v>-867.212598814991</v>
      </c>
      <c r="Q1949" t="s">
        <v>44141</v>
      </c>
      <c r="R1949" t="s">
        <v>44142</v>
      </c>
      <c r="S1949" t="s">
        <v>44143</v>
      </c>
      <c r="T1949" t="s">
        <v>44144</v>
      </c>
      <c r="U1949" t="s">
        <v>44145</v>
      </c>
      <c r="V1949" t="s">
        <v>44146</v>
      </c>
      <c r="W1949" t="s">
        <v>44147</v>
      </c>
      <c r="X1949" t="s">
        <v>44148</v>
      </c>
      <c r="Y1949" t="s">
        <v>44149</v>
      </c>
    </row>
    <row r="1950" spans="1:25" x14ac:dyDescent="0.3">
      <c r="A1950">
        <v>97450</v>
      </c>
      <c r="B1950" t="s">
        <v>44150</v>
      </c>
      <c r="C1950" t="s">
        <v>44151</v>
      </c>
      <c r="D1950" t="s">
        <v>44152</v>
      </c>
      <c r="E1950" t="s">
        <v>44153</v>
      </c>
      <c r="F1950" t="s">
        <v>44154</v>
      </c>
      <c r="G1950" t="s">
        <v>44155</v>
      </c>
      <c r="H1950" t="s">
        <v>44156</v>
      </c>
      <c r="I1950" t="s">
        <v>44157</v>
      </c>
      <c r="J1950" t="s">
        <v>44158</v>
      </c>
      <c r="K1950" t="s">
        <v>44159</v>
      </c>
      <c r="L1950" t="s">
        <v>44160</v>
      </c>
      <c r="M1950" t="s">
        <v>44161</v>
      </c>
      <c r="N1950" t="s">
        <v>44162</v>
      </c>
      <c r="O1950">
        <f>-576.876997532096 -13.5718607679244 -510.394533074469</f>
        <v>-1100.8433913744893</v>
      </c>
      <c r="P1950">
        <f>-590.201833581162 -46.3234669321737 -230.522504791111</f>
        <v>-867.04780530444668</v>
      </c>
      <c r="Q1950" t="s">
        <v>44163</v>
      </c>
      <c r="R1950" t="s">
        <v>44164</v>
      </c>
      <c r="S1950" t="s">
        <v>44165</v>
      </c>
      <c r="T1950" t="s">
        <v>44166</v>
      </c>
      <c r="U1950" t="s">
        <v>44167</v>
      </c>
      <c r="V1950" t="s">
        <v>44168</v>
      </c>
      <c r="W1950" t="s">
        <v>44169</v>
      </c>
      <c r="X1950" t="s">
        <v>44170</v>
      </c>
      <c r="Y1950" t="s">
        <v>44171</v>
      </c>
    </row>
    <row r="1951" spans="1:25" x14ac:dyDescent="0.3">
      <c r="A1951">
        <v>97500</v>
      </c>
      <c r="B1951" t="s">
        <v>44172</v>
      </c>
      <c r="C1951" t="s">
        <v>44173</v>
      </c>
      <c r="D1951" t="s">
        <v>44174</v>
      </c>
      <c r="E1951" t="s">
        <v>44175</v>
      </c>
      <c r="F1951" t="s">
        <v>44176</v>
      </c>
      <c r="G1951" t="s">
        <v>44177</v>
      </c>
      <c r="H1951" t="s">
        <v>44178</v>
      </c>
      <c r="I1951" t="s">
        <v>44179</v>
      </c>
      <c r="J1951" t="s">
        <v>44180</v>
      </c>
      <c r="K1951" t="s">
        <v>44181</v>
      </c>
      <c r="L1951" t="s">
        <v>44182</v>
      </c>
      <c r="M1951" t="s">
        <v>44183</v>
      </c>
      <c r="N1951" t="s">
        <v>44184</v>
      </c>
      <c r="O1951">
        <f>-576.197404381369 -12.9785711029351 -510.652567157352</f>
        <v>-1099.828542641656</v>
      </c>
      <c r="P1951">
        <f>-589.543069118154 -46.2508254384204 -230.842975397575</f>
        <v>-866.63686995414946</v>
      </c>
      <c r="Q1951" t="s">
        <v>44185</v>
      </c>
      <c r="R1951" t="s">
        <v>44186</v>
      </c>
      <c r="S1951" t="s">
        <v>44187</v>
      </c>
      <c r="T1951" t="s">
        <v>44188</v>
      </c>
      <c r="U1951" t="s">
        <v>44189</v>
      </c>
      <c r="V1951" t="s">
        <v>44190</v>
      </c>
      <c r="W1951" t="s">
        <v>44191</v>
      </c>
      <c r="X1951" t="s">
        <v>44192</v>
      </c>
      <c r="Y1951" t="s">
        <v>44193</v>
      </c>
    </row>
    <row r="1952" spans="1:25" x14ac:dyDescent="0.3">
      <c r="A1952">
        <v>97550</v>
      </c>
      <c r="B1952" t="s">
        <v>44194</v>
      </c>
      <c r="C1952" t="s">
        <v>44195</v>
      </c>
      <c r="D1952" t="s">
        <v>44196</v>
      </c>
      <c r="E1952" t="s">
        <v>44197</v>
      </c>
      <c r="F1952" t="s">
        <v>44198</v>
      </c>
      <c r="G1952" t="s">
        <v>44199</v>
      </c>
      <c r="H1952" t="s">
        <v>44200</v>
      </c>
      <c r="I1952" t="s">
        <v>44201</v>
      </c>
      <c r="J1952" t="s">
        <v>44202</v>
      </c>
      <c r="K1952" t="s">
        <v>44203</v>
      </c>
      <c r="L1952" t="s">
        <v>44204</v>
      </c>
      <c r="M1952" t="s">
        <v>44205</v>
      </c>
      <c r="N1952" t="s">
        <v>44206</v>
      </c>
      <c r="O1952">
        <f>-575.893404798776 -12.5964296393533 -510.765498433977</f>
        <v>-1099.2553328721065</v>
      </c>
      <c r="P1952">
        <f>-589.289708825494 -45.9443803763568 -230.967317578363</f>
        <v>-866.2014067802138</v>
      </c>
      <c r="Q1952" t="s">
        <v>44207</v>
      </c>
      <c r="R1952" t="s">
        <v>44208</v>
      </c>
      <c r="S1952" t="s">
        <v>44209</v>
      </c>
      <c r="T1952" t="s">
        <v>44210</v>
      </c>
      <c r="U1952" t="s">
        <v>44211</v>
      </c>
      <c r="V1952" t="s">
        <v>44212</v>
      </c>
      <c r="W1952" t="s">
        <v>44213</v>
      </c>
      <c r="X1952" t="s">
        <v>44214</v>
      </c>
      <c r="Y1952" t="s">
        <v>44215</v>
      </c>
    </row>
    <row r="1953" spans="1:25" x14ac:dyDescent="0.3">
      <c r="A1953">
        <v>97600</v>
      </c>
      <c r="B1953" t="s">
        <v>44216</v>
      </c>
      <c r="C1953" t="s">
        <v>44217</v>
      </c>
      <c r="D1953" t="s">
        <v>44218</v>
      </c>
      <c r="E1953" t="s">
        <v>44219</v>
      </c>
      <c r="F1953" t="s">
        <v>44220</v>
      </c>
      <c r="G1953" t="s">
        <v>44221</v>
      </c>
      <c r="H1953" t="s">
        <v>44222</v>
      </c>
      <c r="I1953" t="s">
        <v>44223</v>
      </c>
      <c r="J1953" t="s">
        <v>44224</v>
      </c>
      <c r="K1953" t="s">
        <v>44225</v>
      </c>
      <c r="L1953" t="s">
        <v>44226</v>
      </c>
      <c r="M1953" t="s">
        <v>44227</v>
      </c>
      <c r="N1953" t="s">
        <v>44228</v>
      </c>
      <c r="O1953">
        <f>-575.212519330208 -11.9051036998358 -510.988705701855</f>
        <v>-1098.1063287318989</v>
      </c>
      <c r="P1953">
        <f>-588.758856144589 -45.4919977518298 -231.226244579417</f>
        <v>-865.47709847583576</v>
      </c>
      <c r="Q1953" t="s">
        <v>44229</v>
      </c>
      <c r="R1953" t="s">
        <v>44230</v>
      </c>
      <c r="S1953" t="s">
        <v>44231</v>
      </c>
      <c r="T1953" t="s">
        <v>44232</v>
      </c>
      <c r="U1953" t="s">
        <v>44233</v>
      </c>
      <c r="V1953" t="s">
        <v>44234</v>
      </c>
      <c r="W1953" t="s">
        <v>44235</v>
      </c>
      <c r="X1953" t="s">
        <v>44236</v>
      </c>
      <c r="Y1953" t="s">
        <v>44237</v>
      </c>
    </row>
    <row r="1954" spans="1:25" x14ac:dyDescent="0.3">
      <c r="A1954">
        <v>97650</v>
      </c>
      <c r="B1954" t="s">
        <v>44238</v>
      </c>
      <c r="C1954" t="s">
        <v>44239</v>
      </c>
      <c r="D1954" t="s">
        <v>44240</v>
      </c>
      <c r="E1954" t="s">
        <v>44241</v>
      </c>
      <c r="F1954" t="s">
        <v>44242</v>
      </c>
      <c r="G1954" t="s">
        <v>44243</v>
      </c>
      <c r="H1954" t="s">
        <v>44244</v>
      </c>
      <c r="I1954" t="s">
        <v>44245</v>
      </c>
      <c r="J1954" t="s">
        <v>44246</v>
      </c>
      <c r="K1954" t="s">
        <v>44247</v>
      </c>
      <c r="L1954" t="s">
        <v>44248</v>
      </c>
      <c r="M1954" t="s">
        <v>44249</v>
      </c>
      <c r="N1954" t="s">
        <v>44250</v>
      </c>
      <c r="O1954">
        <f>-575.100135253127 -11.6851496519985 -511.035634040369</f>
        <v>-1097.8209189454944</v>
      </c>
      <c r="P1954">
        <f>-588.682306498836 -45.4940492277669 -231.301689303404</f>
        <v>-865.47804503000702</v>
      </c>
      <c r="Q1954" t="s">
        <v>44251</v>
      </c>
      <c r="R1954" t="s">
        <v>44252</v>
      </c>
      <c r="S1954" t="s">
        <v>44253</v>
      </c>
      <c r="T1954" t="s">
        <v>44254</v>
      </c>
      <c r="U1954" t="s">
        <v>44255</v>
      </c>
      <c r="V1954" t="s">
        <v>44256</v>
      </c>
      <c r="W1954" t="s">
        <v>44257</v>
      </c>
      <c r="X1954" t="s">
        <v>44258</v>
      </c>
      <c r="Y1954" t="s">
        <v>44259</v>
      </c>
    </row>
    <row r="1955" spans="1:25" x14ac:dyDescent="0.3">
      <c r="A1955">
        <v>97700</v>
      </c>
      <c r="B1955" t="s">
        <v>44260</v>
      </c>
      <c r="C1955" t="s">
        <v>44261</v>
      </c>
      <c r="D1955" t="s">
        <v>44262</v>
      </c>
      <c r="E1955" t="s">
        <v>44263</v>
      </c>
      <c r="F1955" t="s">
        <v>44264</v>
      </c>
      <c r="G1955" t="s">
        <v>44265</v>
      </c>
      <c r="H1955" t="s">
        <v>44266</v>
      </c>
      <c r="I1955" t="s">
        <v>44267</v>
      </c>
      <c r="J1955" t="s">
        <v>44268</v>
      </c>
      <c r="K1955" t="s">
        <v>44269</v>
      </c>
      <c r="L1955" t="s">
        <v>44270</v>
      </c>
      <c r="M1955" t="s">
        <v>44271</v>
      </c>
      <c r="N1955" t="s">
        <v>44272</v>
      </c>
      <c r="O1955">
        <f>-575.123368768276 -11.4909178551388 -510.992646265287</f>
        <v>-1097.606932888702</v>
      </c>
      <c r="P1955">
        <f>-588.665940302416 -45.5844385603041 -231.291379713616</f>
        <v>-865.54175857633606</v>
      </c>
      <c r="Q1955" t="s">
        <v>44273</v>
      </c>
      <c r="R1955" t="s">
        <v>44274</v>
      </c>
      <c r="S1955" t="s">
        <v>44275</v>
      </c>
      <c r="T1955" t="s">
        <v>44276</v>
      </c>
      <c r="U1955" t="s">
        <v>44277</v>
      </c>
      <c r="V1955" t="s">
        <v>44278</v>
      </c>
      <c r="W1955" t="s">
        <v>44279</v>
      </c>
      <c r="X1955" t="s">
        <v>44280</v>
      </c>
      <c r="Y1955" t="s">
        <v>44281</v>
      </c>
    </row>
    <row r="1956" spans="1:25" x14ac:dyDescent="0.3">
      <c r="A1956">
        <v>97750</v>
      </c>
      <c r="B1956" t="s">
        <v>44282</v>
      </c>
      <c r="C1956" t="s">
        <v>44283</v>
      </c>
      <c r="D1956" t="s">
        <v>44284</v>
      </c>
      <c r="E1956" t="s">
        <v>44285</v>
      </c>
      <c r="F1956" t="s">
        <v>44286</v>
      </c>
      <c r="G1956" t="s">
        <v>44287</v>
      </c>
      <c r="H1956" t="s">
        <v>44288</v>
      </c>
      <c r="I1956" t="s">
        <v>44289</v>
      </c>
      <c r="J1956" t="s">
        <v>44290</v>
      </c>
      <c r="K1956" t="s">
        <v>44291</v>
      </c>
      <c r="L1956" t="s">
        <v>44292</v>
      </c>
      <c r="M1956" t="s">
        <v>44293</v>
      </c>
      <c r="N1956" t="s">
        <v>44294</v>
      </c>
      <c r="O1956">
        <f>-575.900673064795 -11.5362302609208 -510.747996318757</f>
        <v>-1098.1848996444728</v>
      </c>
      <c r="P1956">
        <f>-589.40837168065 -45.790180951388 -231.064558298196</f>
        <v>-866.26311093023401</v>
      </c>
      <c r="Q1956" t="s">
        <v>44295</v>
      </c>
      <c r="R1956" t="s">
        <v>44296</v>
      </c>
      <c r="S1956" t="s">
        <v>44297</v>
      </c>
      <c r="T1956" t="s">
        <v>44298</v>
      </c>
      <c r="U1956" t="s">
        <v>44299</v>
      </c>
      <c r="V1956" t="s">
        <v>44300</v>
      </c>
      <c r="W1956" t="s">
        <v>44301</v>
      </c>
      <c r="X1956" t="s">
        <v>44302</v>
      </c>
      <c r="Y1956" t="s">
        <v>44303</v>
      </c>
    </row>
    <row r="1957" spans="1:25" x14ac:dyDescent="0.3">
      <c r="A1957">
        <v>97800</v>
      </c>
      <c r="B1957" t="s">
        <v>44304</v>
      </c>
      <c r="C1957" t="s">
        <v>44305</v>
      </c>
      <c r="D1957" t="s">
        <v>44306</v>
      </c>
      <c r="E1957" t="s">
        <v>44307</v>
      </c>
      <c r="F1957" t="s">
        <v>44308</v>
      </c>
      <c r="G1957" t="s">
        <v>44309</v>
      </c>
      <c r="H1957" t="s">
        <v>44310</v>
      </c>
      <c r="I1957" t="s">
        <v>44311</v>
      </c>
      <c r="J1957" t="s">
        <v>44312</v>
      </c>
      <c r="K1957" t="s">
        <v>44313</v>
      </c>
      <c r="L1957" t="s">
        <v>44314</v>
      </c>
      <c r="M1957" t="s">
        <v>44315</v>
      </c>
      <c r="N1957" t="s">
        <v>44316</v>
      </c>
      <c r="O1957">
        <f>-577.359849619362 -11.9497679914159 -510.348105352285</f>
        <v>-1099.657722963063</v>
      </c>
      <c r="P1957">
        <f>-591.005349481672 -45.6763349455459 -230.607359894824</f>
        <v>-867.28904432204195</v>
      </c>
      <c r="Q1957" t="s">
        <v>44317</v>
      </c>
      <c r="R1957" t="s">
        <v>44318</v>
      </c>
      <c r="S1957" t="s">
        <v>44319</v>
      </c>
      <c r="T1957" t="s">
        <v>44320</v>
      </c>
      <c r="U1957" t="s">
        <v>44321</v>
      </c>
      <c r="V1957" t="s">
        <v>44322</v>
      </c>
      <c r="W1957" t="s">
        <v>44323</v>
      </c>
      <c r="X1957" t="s">
        <v>44324</v>
      </c>
      <c r="Y1957" t="s">
        <v>44325</v>
      </c>
    </row>
    <row r="1958" spans="1:25" x14ac:dyDescent="0.3">
      <c r="A1958">
        <v>97850</v>
      </c>
      <c r="B1958" t="s">
        <v>44326</v>
      </c>
      <c r="C1958" t="s">
        <v>44327</v>
      </c>
      <c r="D1958" t="s">
        <v>44328</v>
      </c>
      <c r="E1958" t="s">
        <v>44329</v>
      </c>
      <c r="F1958" t="s">
        <v>44330</v>
      </c>
      <c r="G1958" t="s">
        <v>44331</v>
      </c>
      <c r="H1958" t="s">
        <v>44332</v>
      </c>
      <c r="I1958" t="s">
        <v>44333</v>
      </c>
      <c r="J1958" t="s">
        <v>44334</v>
      </c>
      <c r="K1958" t="s">
        <v>44335</v>
      </c>
      <c r="L1958" t="s">
        <v>44336</v>
      </c>
      <c r="M1958" t="s">
        <v>44337</v>
      </c>
      <c r="N1958" t="s">
        <v>44338</v>
      </c>
      <c r="O1958">
        <f>-578.109901297574 -12.2179232949593 -510.170077027654</f>
        <v>-1100.4979016201873</v>
      </c>
      <c r="P1958">
        <f>-592.056392930709 -45.6251130003225 -230.40584007787</f>
        <v>-868.08734600890148</v>
      </c>
      <c r="Q1958" t="s">
        <v>44339</v>
      </c>
      <c r="R1958" t="s">
        <v>44340</v>
      </c>
      <c r="S1958" t="s">
        <v>44341</v>
      </c>
      <c r="T1958" t="s">
        <v>44342</v>
      </c>
      <c r="U1958" t="s">
        <v>44343</v>
      </c>
      <c r="V1958" t="s">
        <v>44344</v>
      </c>
      <c r="W1958" t="s">
        <v>44345</v>
      </c>
      <c r="X1958" t="s">
        <v>44346</v>
      </c>
      <c r="Y1958" t="s">
        <v>44347</v>
      </c>
    </row>
    <row r="1959" spans="1:25" x14ac:dyDescent="0.3">
      <c r="A1959">
        <v>97900</v>
      </c>
      <c r="B1959" t="s">
        <v>44348</v>
      </c>
      <c r="C1959" t="s">
        <v>44349</v>
      </c>
      <c r="D1959" t="s">
        <v>44350</v>
      </c>
      <c r="E1959" t="s">
        <v>44351</v>
      </c>
      <c r="F1959" t="s">
        <v>44352</v>
      </c>
      <c r="G1959" t="s">
        <v>44353</v>
      </c>
      <c r="H1959" t="s">
        <v>44354</v>
      </c>
      <c r="I1959" t="s">
        <v>44355</v>
      </c>
      <c r="J1959" t="s">
        <v>44356</v>
      </c>
      <c r="K1959" t="s">
        <v>44357</v>
      </c>
      <c r="L1959" t="s">
        <v>44358</v>
      </c>
      <c r="M1959" t="s">
        <v>44359</v>
      </c>
      <c r="N1959" t="s">
        <v>44360</v>
      </c>
      <c r="O1959">
        <f>-578.93450814085 -12.495204971382 -510.056298222171</f>
        <v>-1101.486011334403</v>
      </c>
      <c r="P1959">
        <f>-593.17662502614 -45.6817164782246 -230.280643033623</f>
        <v>-869.13898453798765</v>
      </c>
      <c r="Q1959" t="s">
        <v>44361</v>
      </c>
      <c r="R1959" t="s">
        <v>44362</v>
      </c>
      <c r="S1959" t="s">
        <v>44363</v>
      </c>
      <c r="T1959" t="s">
        <v>44364</v>
      </c>
      <c r="U1959" t="s">
        <v>44365</v>
      </c>
      <c r="V1959" t="s">
        <v>44366</v>
      </c>
      <c r="W1959" t="s">
        <v>44367</v>
      </c>
      <c r="X1959" t="s">
        <v>44368</v>
      </c>
      <c r="Y1959" t="s">
        <v>44369</v>
      </c>
    </row>
    <row r="1960" spans="1:25" x14ac:dyDescent="0.3">
      <c r="A1960">
        <v>97950</v>
      </c>
      <c r="B1960" t="s">
        <v>44370</v>
      </c>
      <c r="C1960" t="s">
        <v>44371</v>
      </c>
      <c r="D1960" t="s">
        <v>44372</v>
      </c>
      <c r="E1960" t="s">
        <v>44373</v>
      </c>
      <c r="F1960" t="s">
        <v>44374</v>
      </c>
      <c r="G1960" t="s">
        <v>44375</v>
      </c>
      <c r="H1960" t="s">
        <v>44376</v>
      </c>
      <c r="I1960" t="s">
        <v>44377</v>
      </c>
      <c r="J1960" t="s">
        <v>44378</v>
      </c>
      <c r="K1960" t="s">
        <v>44379</v>
      </c>
      <c r="L1960" t="s">
        <v>44380</v>
      </c>
      <c r="M1960" t="s">
        <v>44381</v>
      </c>
      <c r="N1960" t="s">
        <v>44382</v>
      </c>
      <c r="O1960">
        <f>-580.852038560068 -12.8703344272103 -509.859788778728</f>
        <v>-1103.5821617660063</v>
      </c>
      <c r="P1960">
        <f>-595.655626948357 -45.8082977872336 -230.084021920451</f>
        <v>-871.54794665604163</v>
      </c>
      <c r="Q1960" t="s">
        <v>44383</v>
      </c>
      <c r="R1960" t="s">
        <v>44384</v>
      </c>
      <c r="S1960" t="s">
        <v>44385</v>
      </c>
      <c r="T1960" t="s">
        <v>44386</v>
      </c>
      <c r="U1960" t="s">
        <v>44387</v>
      </c>
      <c r="V1960" t="s">
        <v>44388</v>
      </c>
      <c r="W1960" t="s">
        <v>44389</v>
      </c>
      <c r="X1960" t="s">
        <v>44390</v>
      </c>
      <c r="Y1960" t="s">
        <v>44391</v>
      </c>
    </row>
    <row r="1961" spans="1:25" x14ac:dyDescent="0.3">
      <c r="A1961">
        <v>98000</v>
      </c>
      <c r="B1961" t="s">
        <v>44392</v>
      </c>
      <c r="C1961" t="s">
        <v>44393</v>
      </c>
      <c r="D1961" t="s">
        <v>44394</v>
      </c>
      <c r="E1961" t="s">
        <v>44395</v>
      </c>
      <c r="F1961" t="s">
        <v>44396</v>
      </c>
      <c r="G1961" t="s">
        <v>44397</v>
      </c>
      <c r="H1961" t="s">
        <v>44398</v>
      </c>
      <c r="I1961" t="s">
        <v>44399</v>
      </c>
      <c r="J1961" t="s">
        <v>44400</v>
      </c>
      <c r="K1961" t="s">
        <v>44401</v>
      </c>
      <c r="L1961" t="s">
        <v>44402</v>
      </c>
      <c r="M1961" t="s">
        <v>44403</v>
      </c>
      <c r="N1961" t="s">
        <v>44404</v>
      </c>
      <c r="O1961">
        <f>-581.851403589909 -13.0004158328707 -509.783572392545</f>
        <v>-1104.6353918153245</v>
      </c>
      <c r="P1961">
        <f>-596.973747411475 -45.8254701417534 -230.011397542083</f>
        <v>-872.81061509531128</v>
      </c>
      <c r="Q1961" t="s">
        <v>44405</v>
      </c>
      <c r="R1961" t="s">
        <v>44406</v>
      </c>
      <c r="S1961" t="s">
        <v>44407</v>
      </c>
      <c r="T1961" t="s">
        <v>44408</v>
      </c>
      <c r="U1961" t="s">
        <v>44409</v>
      </c>
      <c r="V1961" t="s">
        <v>44410</v>
      </c>
      <c r="W1961" t="s">
        <v>44411</v>
      </c>
      <c r="X1961" t="s">
        <v>44412</v>
      </c>
      <c r="Y1961" t="s">
        <v>44413</v>
      </c>
    </row>
    <row r="1962" spans="1:25" x14ac:dyDescent="0.3">
      <c r="A1962">
        <v>98050</v>
      </c>
      <c r="B1962" t="s">
        <v>44414</v>
      </c>
      <c r="C1962" t="s">
        <v>44415</v>
      </c>
      <c r="D1962" t="s">
        <v>44416</v>
      </c>
      <c r="E1962" t="s">
        <v>44417</v>
      </c>
      <c r="F1962" t="s">
        <v>44418</v>
      </c>
      <c r="G1962" t="s">
        <v>44419</v>
      </c>
      <c r="H1962" t="s">
        <v>44420</v>
      </c>
      <c r="I1962" t="s">
        <v>44421</v>
      </c>
      <c r="J1962" t="s">
        <v>44422</v>
      </c>
      <c r="K1962" t="s">
        <v>44423</v>
      </c>
      <c r="L1962" t="s">
        <v>44424</v>
      </c>
      <c r="M1962" t="s">
        <v>44425</v>
      </c>
      <c r="N1962" t="s">
        <v>44426</v>
      </c>
      <c r="O1962">
        <f>-583.972081198625 -13.642702528844 -509.591769759288</f>
        <v>-1107.206553486757</v>
      </c>
      <c r="P1962">
        <f>-599.896184530385 -46.2757971909223 -229.841716994237</f>
        <v>-876.01369871554425</v>
      </c>
      <c r="Q1962" t="s">
        <v>44427</v>
      </c>
      <c r="R1962" t="s">
        <v>44428</v>
      </c>
      <c r="S1962" t="s">
        <v>44429</v>
      </c>
      <c r="T1962" t="s">
        <v>44430</v>
      </c>
      <c r="U1962" t="s">
        <v>44431</v>
      </c>
      <c r="V1962" t="s">
        <v>44432</v>
      </c>
      <c r="W1962" t="s">
        <v>44433</v>
      </c>
      <c r="X1962" t="s">
        <v>44434</v>
      </c>
      <c r="Y1962" t="s">
        <v>44435</v>
      </c>
    </row>
    <row r="1963" spans="1:25" x14ac:dyDescent="0.3">
      <c r="A1963">
        <v>98100</v>
      </c>
      <c r="B1963" t="s">
        <v>44436</v>
      </c>
      <c r="C1963" t="s">
        <v>44437</v>
      </c>
      <c r="D1963" t="s">
        <v>44438</v>
      </c>
      <c r="E1963" t="s">
        <v>44439</v>
      </c>
      <c r="F1963" t="s">
        <v>44440</v>
      </c>
      <c r="G1963" t="s">
        <v>44441</v>
      </c>
      <c r="H1963" t="s">
        <v>44442</v>
      </c>
      <c r="I1963" t="s">
        <v>44443</v>
      </c>
      <c r="J1963" t="s">
        <v>44444</v>
      </c>
      <c r="K1963" t="s">
        <v>44445</v>
      </c>
      <c r="L1963" t="s">
        <v>44446</v>
      </c>
      <c r="M1963" t="s">
        <v>44447</v>
      </c>
      <c r="N1963" t="s">
        <v>44448</v>
      </c>
      <c r="O1963">
        <f>-585.229839731222 -13.950182100059 -509.460041283507</f>
        <v>-1108.6400631147881</v>
      </c>
      <c r="P1963">
        <f>-601.555070789603 -46.3621265348961 -229.70735776327</f>
        <v>-877.62455508776907</v>
      </c>
      <c r="Q1963" t="s">
        <v>44449</v>
      </c>
      <c r="R1963" t="s">
        <v>44450</v>
      </c>
      <c r="S1963" t="s">
        <v>44451</v>
      </c>
      <c r="T1963" t="s">
        <v>44452</v>
      </c>
      <c r="U1963" t="s">
        <v>44453</v>
      </c>
      <c r="V1963" t="s">
        <v>44454</v>
      </c>
      <c r="W1963" t="s">
        <v>44455</v>
      </c>
      <c r="X1963" t="s">
        <v>44456</v>
      </c>
      <c r="Y1963" t="s">
        <v>44457</v>
      </c>
    </row>
    <row r="1964" spans="1:25" x14ac:dyDescent="0.3">
      <c r="A1964">
        <v>98150</v>
      </c>
      <c r="B1964" t="s">
        <v>44458</v>
      </c>
      <c r="C1964" t="s">
        <v>44459</v>
      </c>
      <c r="D1964" t="s">
        <v>44460</v>
      </c>
      <c r="E1964" t="s">
        <v>44461</v>
      </c>
      <c r="F1964" t="s">
        <v>44462</v>
      </c>
      <c r="G1964" t="s">
        <v>44463</v>
      </c>
      <c r="H1964" t="s">
        <v>44464</v>
      </c>
      <c r="I1964" t="s">
        <v>44465</v>
      </c>
      <c r="J1964" t="s">
        <v>44466</v>
      </c>
      <c r="K1964" t="s">
        <v>44467</v>
      </c>
      <c r="L1964" t="s">
        <v>44468</v>
      </c>
      <c r="M1964" t="s">
        <v>44469</v>
      </c>
      <c r="N1964" t="s">
        <v>44470</v>
      </c>
      <c r="O1964">
        <f>-587.798104881433 -14.4033580194207 -508.950418553479</f>
        <v>-1111.1518814543326</v>
      </c>
      <c r="P1964">
        <f>-604.775207580501 -46.0863025518702 -229.153044641547</f>
        <v>-880.01455477391823</v>
      </c>
      <c r="Q1964" t="s">
        <v>44471</v>
      </c>
      <c r="R1964" t="s">
        <v>44472</v>
      </c>
      <c r="S1964" t="s">
        <v>44473</v>
      </c>
      <c r="T1964" t="s">
        <v>44474</v>
      </c>
      <c r="U1964" t="s">
        <v>44475</v>
      </c>
      <c r="V1964" t="s">
        <v>44476</v>
      </c>
      <c r="W1964" t="s">
        <v>44477</v>
      </c>
      <c r="X1964" t="s">
        <v>44478</v>
      </c>
      <c r="Y1964" t="s">
        <v>44479</v>
      </c>
    </row>
    <row r="1965" spans="1:25" x14ac:dyDescent="0.3">
      <c r="A1965">
        <v>98200</v>
      </c>
      <c r="B1965" t="s">
        <v>44480</v>
      </c>
      <c r="C1965" t="s">
        <v>44481</v>
      </c>
      <c r="D1965" t="s">
        <v>44482</v>
      </c>
      <c r="E1965" t="s">
        <v>44483</v>
      </c>
      <c r="F1965" t="s">
        <v>44484</v>
      </c>
      <c r="G1965" t="s">
        <v>44485</v>
      </c>
      <c r="H1965" t="s">
        <v>44486</v>
      </c>
      <c r="I1965" t="s">
        <v>44487</v>
      </c>
      <c r="J1965" t="s">
        <v>44488</v>
      </c>
      <c r="K1965" t="s">
        <v>44489</v>
      </c>
      <c r="L1965" t="s">
        <v>44490</v>
      </c>
      <c r="M1965" t="s">
        <v>44491</v>
      </c>
      <c r="N1965" t="s">
        <v>44492</v>
      </c>
      <c r="O1965">
        <f>-589.070120931505 -14.7211643078526 -508.554517208101</f>
        <v>-1112.3458024474587</v>
      </c>
      <c r="P1965">
        <f>-606.681944028968 -46.0693875841059 -228.758775065039</f>
        <v>-881.51010667811295</v>
      </c>
      <c r="Q1965" t="s">
        <v>44493</v>
      </c>
      <c r="R1965" t="s">
        <v>44494</v>
      </c>
      <c r="S1965" t="s">
        <v>44495</v>
      </c>
      <c r="T1965" t="s">
        <v>44496</v>
      </c>
      <c r="U1965" t="s">
        <v>44497</v>
      </c>
      <c r="V1965" t="s">
        <v>44498</v>
      </c>
      <c r="W1965" t="s">
        <v>44499</v>
      </c>
      <c r="X1965" t="s">
        <v>44500</v>
      </c>
      <c r="Y1965" t="s">
        <v>44501</v>
      </c>
    </row>
    <row r="1966" spans="1:25" x14ac:dyDescent="0.3">
      <c r="A1966">
        <v>98250</v>
      </c>
      <c r="B1966" t="s">
        <v>44502</v>
      </c>
      <c r="C1966" t="s">
        <v>44503</v>
      </c>
      <c r="D1966" t="s">
        <v>44504</v>
      </c>
      <c r="E1966" t="s">
        <v>44505</v>
      </c>
      <c r="F1966" t="s">
        <v>44506</v>
      </c>
      <c r="G1966" t="s">
        <v>44507</v>
      </c>
      <c r="H1966" t="s">
        <v>44508</v>
      </c>
      <c r="I1966" t="s">
        <v>44509</v>
      </c>
      <c r="J1966" t="s">
        <v>44510</v>
      </c>
      <c r="K1966" t="s">
        <v>44511</v>
      </c>
      <c r="L1966" t="s">
        <v>44512</v>
      </c>
      <c r="M1966" t="s">
        <v>44513</v>
      </c>
      <c r="N1966" t="s">
        <v>44514</v>
      </c>
      <c r="O1966">
        <f>-591.598552640203 -15.0788616470716 -508.107141975077</f>
        <v>-1114.7845562623515</v>
      </c>
      <c r="P1966">
        <f>-610.516575342266 -45.5393840737243 -228.298669383238</f>
        <v>-884.35462879922829</v>
      </c>
      <c r="Q1966" t="s">
        <v>44515</v>
      </c>
      <c r="R1966" t="s">
        <v>44516</v>
      </c>
      <c r="S1966" t="s">
        <v>44517</v>
      </c>
      <c r="T1966" t="s">
        <v>44518</v>
      </c>
      <c r="U1966" t="s">
        <v>44519</v>
      </c>
      <c r="V1966" t="s">
        <v>44520</v>
      </c>
      <c r="W1966" t="s">
        <v>44521</v>
      </c>
      <c r="X1966" t="s">
        <v>44522</v>
      </c>
      <c r="Y1966" t="s">
        <v>44523</v>
      </c>
    </row>
    <row r="1967" spans="1:25" x14ac:dyDescent="0.3">
      <c r="A1967">
        <v>98300</v>
      </c>
      <c r="B1967" t="s">
        <v>44524</v>
      </c>
      <c r="C1967" t="s">
        <v>44525</v>
      </c>
      <c r="D1967" t="s">
        <v>44526</v>
      </c>
      <c r="E1967" t="s">
        <v>44527</v>
      </c>
      <c r="F1967" t="s">
        <v>44528</v>
      </c>
      <c r="G1967" t="s">
        <v>44529</v>
      </c>
      <c r="H1967" t="s">
        <v>44530</v>
      </c>
      <c r="I1967" t="s">
        <v>44531</v>
      </c>
      <c r="J1967" t="s">
        <v>44532</v>
      </c>
      <c r="K1967" t="s">
        <v>44533</v>
      </c>
      <c r="L1967" t="s">
        <v>44534</v>
      </c>
      <c r="M1967" t="s">
        <v>44535</v>
      </c>
      <c r="N1967" t="s">
        <v>44536</v>
      </c>
      <c r="O1967">
        <f>-592.45020636505 -15.3424899766512 -507.881077813572</f>
        <v>-1115.6737741552733</v>
      </c>
      <c r="P1967">
        <f>-612.093774097252 -45.6225010655464 -228.102975647093</f>
        <v>-885.8192508098914</v>
      </c>
      <c r="Q1967" t="s">
        <v>44537</v>
      </c>
      <c r="R1967" t="s">
        <v>44538</v>
      </c>
      <c r="S1967" t="s">
        <v>44539</v>
      </c>
      <c r="T1967" t="s">
        <v>44540</v>
      </c>
      <c r="U1967" t="s">
        <v>44541</v>
      </c>
      <c r="V1967" t="s">
        <v>44542</v>
      </c>
      <c r="W1967" t="s">
        <v>44543</v>
      </c>
      <c r="X1967" t="s">
        <v>44544</v>
      </c>
      <c r="Y1967" t="s">
        <v>44545</v>
      </c>
    </row>
    <row r="1968" spans="1:25" x14ac:dyDescent="0.3">
      <c r="A1968">
        <v>98350</v>
      </c>
      <c r="B1968" t="s">
        <v>44546</v>
      </c>
      <c r="C1968" t="s">
        <v>44547</v>
      </c>
      <c r="D1968" t="s">
        <v>44548</v>
      </c>
      <c r="E1968" t="s">
        <v>44549</v>
      </c>
      <c r="F1968" t="s">
        <v>44550</v>
      </c>
      <c r="G1968" t="s">
        <v>44551</v>
      </c>
      <c r="H1968" t="s">
        <v>44552</v>
      </c>
      <c r="I1968" t="s">
        <v>44553</v>
      </c>
      <c r="J1968" t="s">
        <v>44554</v>
      </c>
      <c r="K1968" t="s">
        <v>44555</v>
      </c>
      <c r="L1968" t="s">
        <v>44556</v>
      </c>
      <c r="M1968" t="s">
        <v>44557</v>
      </c>
      <c r="N1968" t="s">
        <v>44558</v>
      </c>
      <c r="O1968">
        <f>-594.077708916728 -16.1205701277599 -507.338237799434</f>
        <v>-1117.5365168439221</v>
      </c>
      <c r="P1968">
        <f>-614.921820339306 -46.0880176629885 -227.613297736948</f>
        <v>-888.62313573924246</v>
      </c>
      <c r="Q1968" t="s">
        <v>44559</v>
      </c>
      <c r="R1968" t="s">
        <v>44560</v>
      </c>
      <c r="S1968" t="s">
        <v>44561</v>
      </c>
      <c r="T1968" t="s">
        <v>44562</v>
      </c>
      <c r="U1968" t="s">
        <v>44563</v>
      </c>
      <c r="V1968" t="s">
        <v>44564</v>
      </c>
      <c r="W1968" t="s">
        <v>44565</v>
      </c>
      <c r="X1968" t="s">
        <v>44566</v>
      </c>
      <c r="Y1968" t="s">
        <v>44567</v>
      </c>
    </row>
    <row r="1969" spans="1:25" x14ac:dyDescent="0.3">
      <c r="A1969">
        <v>98400</v>
      </c>
      <c r="B1969" t="s">
        <v>44568</v>
      </c>
      <c r="C1969" t="s">
        <v>44569</v>
      </c>
      <c r="D1969" t="s">
        <v>44570</v>
      </c>
      <c r="E1969" t="s">
        <v>44571</v>
      </c>
      <c r="F1969" t="s">
        <v>44572</v>
      </c>
      <c r="G1969" t="s">
        <v>44573</v>
      </c>
      <c r="H1969" t="s">
        <v>44574</v>
      </c>
      <c r="I1969" t="s">
        <v>44575</v>
      </c>
      <c r="J1969" t="s">
        <v>44576</v>
      </c>
      <c r="K1969" t="s">
        <v>44577</v>
      </c>
      <c r="L1969" t="s">
        <v>44578</v>
      </c>
      <c r="M1969" t="s">
        <v>44579</v>
      </c>
      <c r="N1969" t="s">
        <v>44580</v>
      </c>
      <c r="O1969">
        <f>-595.013048662136 -16.4345905950777 -507.111562511382</f>
        <v>-1118.5592017685958</v>
      </c>
      <c r="P1969">
        <f>-616.122158884382 -45.8758320341249 -227.35062189003</f>
        <v>-889.34861280853681</v>
      </c>
      <c r="Q1969" t="s">
        <v>44581</v>
      </c>
      <c r="R1969" t="s">
        <v>44582</v>
      </c>
      <c r="S1969" t="s">
        <v>44583</v>
      </c>
      <c r="T1969" t="s">
        <v>44584</v>
      </c>
      <c r="U1969" t="s">
        <v>44585</v>
      </c>
      <c r="V1969" t="s">
        <v>44586</v>
      </c>
      <c r="W1969" t="s">
        <v>44587</v>
      </c>
      <c r="X1969" t="s">
        <v>44588</v>
      </c>
      <c r="Y1969" t="s">
        <v>44589</v>
      </c>
    </row>
    <row r="1970" spans="1:25" x14ac:dyDescent="0.3">
      <c r="A1970">
        <v>98450</v>
      </c>
      <c r="B1970" t="s">
        <v>44590</v>
      </c>
      <c r="C1970" t="s">
        <v>44591</v>
      </c>
      <c r="D1970" t="s">
        <v>44592</v>
      </c>
      <c r="E1970" t="s">
        <v>44593</v>
      </c>
      <c r="F1970" t="s">
        <v>44594</v>
      </c>
      <c r="G1970" t="s">
        <v>44595</v>
      </c>
      <c r="H1970" t="s">
        <v>44596</v>
      </c>
      <c r="I1970" t="s">
        <v>44597</v>
      </c>
      <c r="J1970" t="s">
        <v>44598</v>
      </c>
      <c r="K1970" t="s">
        <v>44599</v>
      </c>
      <c r="L1970" t="s">
        <v>44600</v>
      </c>
      <c r="M1970" t="s">
        <v>44601</v>
      </c>
      <c r="N1970" t="s">
        <v>44602</v>
      </c>
      <c r="O1970">
        <f>-596.126035189053 -16.8993789605111 -506.703090337038</f>
        <v>-1119.7285044866021</v>
      </c>
      <c r="P1970">
        <f>-617.726095876642 -45.0898513408733 -226.850819467943</f>
        <v>-889.66676668545836</v>
      </c>
      <c r="Q1970" t="s">
        <v>44603</v>
      </c>
      <c r="R1970" t="s">
        <v>44604</v>
      </c>
      <c r="S1970" t="s">
        <v>44605</v>
      </c>
      <c r="T1970" t="s">
        <v>44606</v>
      </c>
      <c r="U1970" t="s">
        <v>44607</v>
      </c>
      <c r="V1970" t="s">
        <v>44608</v>
      </c>
      <c r="W1970" t="s">
        <v>44609</v>
      </c>
      <c r="X1970" t="s">
        <v>44610</v>
      </c>
      <c r="Y1970" t="s">
        <v>44611</v>
      </c>
    </row>
    <row r="1971" spans="1:25" x14ac:dyDescent="0.3">
      <c r="A1971">
        <v>98500</v>
      </c>
      <c r="B1971" t="s">
        <v>44612</v>
      </c>
      <c r="C1971" t="s">
        <v>44613</v>
      </c>
      <c r="D1971" t="s">
        <v>44614</v>
      </c>
      <c r="E1971" t="s">
        <v>44615</v>
      </c>
      <c r="F1971" t="s">
        <v>44616</v>
      </c>
      <c r="G1971" t="s">
        <v>44617</v>
      </c>
      <c r="H1971" t="s">
        <v>44618</v>
      </c>
      <c r="I1971" t="s">
        <v>44619</v>
      </c>
      <c r="J1971" t="s">
        <v>44620</v>
      </c>
      <c r="K1971" t="s">
        <v>44621</v>
      </c>
      <c r="L1971" t="s">
        <v>44622</v>
      </c>
      <c r="M1971" t="s">
        <v>44623</v>
      </c>
      <c r="N1971" t="s">
        <v>44624</v>
      </c>
      <c r="O1971">
        <f>-596.85399356272 -17.0566077113247 -506.206350252906</f>
        <v>-1120.1169515269507</v>
      </c>
      <c r="P1971">
        <f>-618.88592198231 -44.4693885196302 -226.310323369576</f>
        <v>-889.66563387151632</v>
      </c>
      <c r="Q1971" t="s">
        <v>44625</v>
      </c>
      <c r="R1971" t="s">
        <v>44626</v>
      </c>
      <c r="S1971" t="s">
        <v>44627</v>
      </c>
      <c r="T1971" t="s">
        <v>44628</v>
      </c>
      <c r="U1971" t="s">
        <v>44629</v>
      </c>
      <c r="V1971" t="s">
        <v>44630</v>
      </c>
      <c r="W1971" t="s">
        <v>44631</v>
      </c>
      <c r="X1971" t="s">
        <v>44632</v>
      </c>
      <c r="Y1971" t="s">
        <v>44633</v>
      </c>
    </row>
    <row r="1972" spans="1:25" x14ac:dyDescent="0.3">
      <c r="A1972">
        <v>98550</v>
      </c>
      <c r="B1972" t="s">
        <v>44634</v>
      </c>
      <c r="C1972" t="s">
        <v>44635</v>
      </c>
      <c r="D1972" t="s">
        <v>44636</v>
      </c>
      <c r="E1972" t="s">
        <v>44637</v>
      </c>
      <c r="F1972" t="s">
        <v>44638</v>
      </c>
      <c r="G1972" t="s">
        <v>44639</v>
      </c>
      <c r="H1972" t="s">
        <v>44640</v>
      </c>
      <c r="I1972" t="s">
        <v>44641</v>
      </c>
      <c r="J1972" t="s">
        <v>44642</v>
      </c>
      <c r="K1972" t="s">
        <v>44643</v>
      </c>
      <c r="L1972" t="s">
        <v>44644</v>
      </c>
      <c r="M1972" t="s">
        <v>44645</v>
      </c>
      <c r="N1972" t="s">
        <v>44646</v>
      </c>
      <c r="O1972">
        <f>-597.048567577946 -16.9094810876006 -506.07705208401</f>
        <v>-1120.0351007495565</v>
      </c>
      <c r="P1972">
        <f>-619.313430253286 -44.2147734750124 -226.189072038631</f>
        <v>-889.71727576692945</v>
      </c>
      <c r="Q1972" t="s">
        <v>44647</v>
      </c>
      <c r="R1972" t="s">
        <v>44648</v>
      </c>
      <c r="S1972" t="s">
        <v>44649</v>
      </c>
      <c r="T1972" t="s">
        <v>44650</v>
      </c>
      <c r="U1972" t="s">
        <v>44651</v>
      </c>
      <c r="V1972" t="s">
        <v>44652</v>
      </c>
      <c r="W1972" t="s">
        <v>44653</v>
      </c>
      <c r="X1972" t="s">
        <v>44654</v>
      </c>
      <c r="Y1972" t="s">
        <v>44655</v>
      </c>
    </row>
    <row r="1973" spans="1:25" x14ac:dyDescent="0.3">
      <c r="A1973">
        <v>98600</v>
      </c>
      <c r="B1973" t="s">
        <v>44656</v>
      </c>
      <c r="C1973" t="s">
        <v>44657</v>
      </c>
      <c r="D1973" t="s">
        <v>44658</v>
      </c>
      <c r="E1973" t="s">
        <v>44659</v>
      </c>
      <c r="F1973" t="s">
        <v>44660</v>
      </c>
      <c r="G1973" t="s">
        <v>44661</v>
      </c>
      <c r="H1973" t="s">
        <v>44662</v>
      </c>
      <c r="I1973" t="s">
        <v>44663</v>
      </c>
      <c r="J1973" t="s">
        <v>44664</v>
      </c>
      <c r="K1973" t="s">
        <v>44665</v>
      </c>
      <c r="L1973" t="s">
        <v>44666</v>
      </c>
      <c r="M1973" t="s">
        <v>44667</v>
      </c>
      <c r="N1973" t="s">
        <v>44668</v>
      </c>
      <c r="O1973">
        <f>-596.843437508348 -16.3933101324601 -505.971340658167</f>
        <v>-1119.2080882989751</v>
      </c>
      <c r="P1973">
        <f>-620.043989632487 -43.539310740628 -226.143868395625</f>
        <v>-889.72716876873994</v>
      </c>
      <c r="Q1973" t="s">
        <v>44669</v>
      </c>
      <c r="R1973" t="s">
        <v>44670</v>
      </c>
      <c r="S1973" t="s">
        <v>44671</v>
      </c>
      <c r="T1973" t="s">
        <v>44672</v>
      </c>
      <c r="U1973" t="s">
        <v>44673</v>
      </c>
      <c r="V1973" t="s">
        <v>44674</v>
      </c>
      <c r="W1973" t="s">
        <v>44675</v>
      </c>
      <c r="X1973" t="s">
        <v>44676</v>
      </c>
      <c r="Y1973" t="s">
        <v>44677</v>
      </c>
    </row>
    <row r="1974" spans="1:25" x14ac:dyDescent="0.3">
      <c r="A1974">
        <v>98650</v>
      </c>
      <c r="B1974" t="s">
        <v>44678</v>
      </c>
      <c r="C1974" t="s">
        <v>44679</v>
      </c>
      <c r="D1974" t="s">
        <v>44680</v>
      </c>
      <c r="E1974" t="s">
        <v>44681</v>
      </c>
      <c r="F1974" t="s">
        <v>44682</v>
      </c>
      <c r="G1974" t="s">
        <v>44683</v>
      </c>
      <c r="H1974" t="s">
        <v>44684</v>
      </c>
      <c r="I1974" t="s">
        <v>44685</v>
      </c>
      <c r="J1974" t="s">
        <v>44686</v>
      </c>
      <c r="K1974" t="s">
        <v>44687</v>
      </c>
      <c r="L1974" t="s">
        <v>44688</v>
      </c>
      <c r="M1974" t="s">
        <v>44689</v>
      </c>
      <c r="N1974" t="s">
        <v>44690</v>
      </c>
      <c r="O1974">
        <f>-596.636726222895 -15.9697176689244 -505.957137387666</f>
        <v>-1118.5635812794856</v>
      </c>
      <c r="P1974">
        <f>-620.167252827829 -43.290703917997 -226.174220706167</f>
        <v>-889.63217745199302</v>
      </c>
      <c r="Q1974" t="s">
        <v>44691</v>
      </c>
      <c r="R1974" t="s">
        <v>44692</v>
      </c>
      <c r="S1974" t="s">
        <v>44693</v>
      </c>
      <c r="T1974" t="s">
        <v>44694</v>
      </c>
      <c r="U1974" t="s">
        <v>44695</v>
      </c>
      <c r="V1974" t="s">
        <v>44696</v>
      </c>
      <c r="W1974" t="s">
        <v>44697</v>
      </c>
      <c r="X1974" t="s">
        <v>44698</v>
      </c>
      <c r="Y1974" t="s">
        <v>44699</v>
      </c>
    </row>
    <row r="1975" spans="1:25" x14ac:dyDescent="0.3">
      <c r="A1975">
        <v>98700</v>
      </c>
      <c r="B1975" t="s">
        <v>44700</v>
      </c>
      <c r="C1975" t="s">
        <v>44701</v>
      </c>
      <c r="D1975" t="s">
        <v>44702</v>
      </c>
      <c r="E1975" t="s">
        <v>44703</v>
      </c>
      <c r="F1975" t="s">
        <v>44704</v>
      </c>
      <c r="G1975" t="s">
        <v>44705</v>
      </c>
      <c r="H1975" t="s">
        <v>44706</v>
      </c>
      <c r="I1975" t="s">
        <v>44707</v>
      </c>
      <c r="J1975" t="s">
        <v>44708</v>
      </c>
      <c r="K1975" t="s">
        <v>44709</v>
      </c>
      <c r="L1975" t="s">
        <v>44710</v>
      </c>
      <c r="M1975" t="s">
        <v>44711</v>
      </c>
      <c r="N1975" t="s">
        <v>44712</v>
      </c>
      <c r="O1975">
        <f>-595.901255824697 -15.3043286013763 -505.946175718731</f>
        <v>-1117.1517601448043</v>
      </c>
      <c r="P1975">
        <f>-619.520356136869 -43.1733946356796 -226.224735795461</f>
        <v>-888.91848656800971</v>
      </c>
      <c r="Q1975" t="s">
        <v>44713</v>
      </c>
      <c r="R1975" t="s">
        <v>44714</v>
      </c>
      <c r="S1975" t="s">
        <v>44715</v>
      </c>
      <c r="T1975" t="s">
        <v>44716</v>
      </c>
      <c r="U1975" t="s">
        <v>44717</v>
      </c>
      <c r="V1975" t="s">
        <v>44718</v>
      </c>
      <c r="W1975" t="s">
        <v>44719</v>
      </c>
      <c r="X1975" t="s">
        <v>44720</v>
      </c>
      <c r="Y1975" t="s">
        <v>44721</v>
      </c>
    </row>
    <row r="1976" spans="1:25" x14ac:dyDescent="0.3">
      <c r="A1976">
        <v>98750</v>
      </c>
      <c r="B1976" t="s">
        <v>44722</v>
      </c>
      <c r="C1976" t="s">
        <v>44723</v>
      </c>
      <c r="D1976" t="s">
        <v>44724</v>
      </c>
      <c r="E1976" t="s">
        <v>44725</v>
      </c>
      <c r="F1976" t="s">
        <v>44726</v>
      </c>
      <c r="G1976" t="s">
        <v>44727</v>
      </c>
      <c r="H1976" t="s">
        <v>44728</v>
      </c>
      <c r="I1976" t="s">
        <v>44729</v>
      </c>
      <c r="J1976" t="s">
        <v>44730</v>
      </c>
      <c r="K1976" t="s">
        <v>44731</v>
      </c>
      <c r="L1976" t="s">
        <v>44732</v>
      </c>
      <c r="M1976" t="s">
        <v>44733</v>
      </c>
      <c r="N1976" t="s">
        <v>44734</v>
      </c>
      <c r="O1976">
        <f>-595.457366351837 -15.0128535916383 -505.9548732126</f>
        <v>-1116.4250931560753</v>
      </c>
      <c r="P1976">
        <f>-618.808353931517 -43.1177728391644 -226.234600492301</f>
        <v>-888.16072726298239</v>
      </c>
      <c r="Q1976" t="s">
        <v>44735</v>
      </c>
      <c r="R1976" t="s">
        <v>44736</v>
      </c>
      <c r="S1976" t="s">
        <v>44737</v>
      </c>
      <c r="T1976" t="s">
        <v>44738</v>
      </c>
      <c r="U1976" t="s">
        <v>44739</v>
      </c>
      <c r="V1976" t="s">
        <v>44740</v>
      </c>
      <c r="W1976" t="s">
        <v>44741</v>
      </c>
      <c r="X1976" t="s">
        <v>44742</v>
      </c>
      <c r="Y1976" t="s">
        <v>44743</v>
      </c>
    </row>
    <row r="1977" spans="1:25" x14ac:dyDescent="0.3">
      <c r="A1977">
        <v>98800</v>
      </c>
      <c r="B1977" t="s">
        <v>44744</v>
      </c>
      <c r="C1977" t="s">
        <v>44745</v>
      </c>
      <c r="D1977" t="s">
        <v>44746</v>
      </c>
      <c r="E1977" t="s">
        <v>44747</v>
      </c>
      <c r="F1977" t="s">
        <v>44748</v>
      </c>
      <c r="G1977" t="s">
        <v>44749</v>
      </c>
      <c r="H1977" t="s">
        <v>44750</v>
      </c>
      <c r="I1977" t="s">
        <v>44751</v>
      </c>
      <c r="J1977" t="s">
        <v>44752</v>
      </c>
      <c r="K1977" t="s">
        <v>44753</v>
      </c>
      <c r="L1977" t="s">
        <v>44754</v>
      </c>
      <c r="M1977" t="s">
        <v>44755</v>
      </c>
      <c r="N1977" t="s">
        <v>44756</v>
      </c>
      <c r="O1977">
        <f>-594.998549557183 -14.6515833548908 -505.978625181195</f>
        <v>-1115.6287580932687</v>
      </c>
      <c r="P1977">
        <f>-617.86921272241 -43.0608348493136 -226.249379590995</f>
        <v>-887.17942716271853</v>
      </c>
      <c r="Q1977" t="s">
        <v>44757</v>
      </c>
      <c r="R1977" t="s">
        <v>44758</v>
      </c>
      <c r="S1977" t="s">
        <v>44759</v>
      </c>
      <c r="T1977" t="s">
        <v>44760</v>
      </c>
      <c r="U1977" t="s">
        <v>44761</v>
      </c>
      <c r="V1977" t="s">
        <v>44762</v>
      </c>
      <c r="W1977" t="s">
        <v>44763</v>
      </c>
      <c r="X1977" t="s">
        <v>44764</v>
      </c>
      <c r="Y1977" t="s">
        <v>44765</v>
      </c>
    </row>
    <row r="1978" spans="1:25" x14ac:dyDescent="0.3">
      <c r="A1978">
        <v>98850</v>
      </c>
      <c r="B1978" t="s">
        <v>44766</v>
      </c>
      <c r="C1978" t="s">
        <v>44767</v>
      </c>
      <c r="D1978" t="s">
        <v>44768</v>
      </c>
      <c r="E1978" t="s">
        <v>44769</v>
      </c>
      <c r="F1978" t="s">
        <v>44770</v>
      </c>
      <c r="G1978" t="s">
        <v>44771</v>
      </c>
      <c r="H1978" t="s">
        <v>44772</v>
      </c>
      <c r="I1978" t="s">
        <v>44773</v>
      </c>
      <c r="J1978" t="s">
        <v>44774</v>
      </c>
      <c r="K1978" t="s">
        <v>44775</v>
      </c>
      <c r="L1978" t="s">
        <v>44776</v>
      </c>
      <c r="M1978" t="s">
        <v>44777</v>
      </c>
      <c r="N1978" t="s">
        <v>44778</v>
      </c>
      <c r="O1978">
        <f>-594.061705102306 -14.0007523939482 -506.080275690116</f>
        <v>-1114.1427331863702</v>
      </c>
      <c r="P1978">
        <f>-615.677136342705 -42.328012326662 -226.243066529613</f>
        <v>-884.24821519898001</v>
      </c>
      <c r="Q1978" t="s">
        <v>44779</v>
      </c>
      <c r="R1978" t="s">
        <v>44780</v>
      </c>
      <c r="S1978" t="s">
        <v>44781</v>
      </c>
      <c r="T1978" t="s">
        <v>44782</v>
      </c>
      <c r="U1978" t="s">
        <v>44783</v>
      </c>
      <c r="V1978" t="s">
        <v>44784</v>
      </c>
      <c r="W1978" t="s">
        <v>44785</v>
      </c>
      <c r="X1978" t="s">
        <v>44786</v>
      </c>
      <c r="Y1978" t="s">
        <v>44787</v>
      </c>
    </row>
    <row r="1979" spans="1:25" x14ac:dyDescent="0.3">
      <c r="A1979">
        <v>98900</v>
      </c>
      <c r="B1979" t="s">
        <v>44788</v>
      </c>
      <c r="C1979" t="s">
        <v>44789</v>
      </c>
      <c r="D1979" t="s">
        <v>44790</v>
      </c>
      <c r="E1979" t="s">
        <v>44791</v>
      </c>
      <c r="F1979" t="s">
        <v>44792</v>
      </c>
      <c r="G1979" t="s">
        <v>44793</v>
      </c>
      <c r="H1979" t="s">
        <v>44794</v>
      </c>
      <c r="I1979" t="s">
        <v>44795</v>
      </c>
      <c r="J1979" t="s">
        <v>44796</v>
      </c>
      <c r="K1979" t="s">
        <v>44797</v>
      </c>
      <c r="L1979" t="s">
        <v>44798</v>
      </c>
      <c r="M1979" t="s">
        <v>44799</v>
      </c>
      <c r="N1979" t="s">
        <v>44800</v>
      </c>
      <c r="O1979">
        <f>-593.525551272063 -13.4203822159454 -506.225218472345</f>
        <v>-1113.1711519603534</v>
      </c>
      <c r="P1979">
        <f>-613.394862020921 -41.5588388502047 -226.239448622046</f>
        <v>-881.19314949317163</v>
      </c>
      <c r="Q1979" t="s">
        <v>44801</v>
      </c>
      <c r="R1979" t="s">
        <v>44802</v>
      </c>
      <c r="S1979" t="s">
        <v>44803</v>
      </c>
      <c r="T1979" t="s">
        <v>44804</v>
      </c>
      <c r="U1979" t="s">
        <v>44805</v>
      </c>
      <c r="V1979" t="s">
        <v>44806</v>
      </c>
      <c r="W1979" t="s">
        <v>44807</v>
      </c>
      <c r="X1979" t="s">
        <v>44808</v>
      </c>
      <c r="Y1979" t="s">
        <v>44809</v>
      </c>
    </row>
    <row r="1980" spans="1:25" x14ac:dyDescent="0.3">
      <c r="A1980">
        <v>98950</v>
      </c>
      <c r="B1980" t="s">
        <v>44810</v>
      </c>
      <c r="C1980" t="s">
        <v>44811</v>
      </c>
      <c r="D1980" t="s">
        <v>44812</v>
      </c>
      <c r="E1980" t="s">
        <v>44813</v>
      </c>
      <c r="F1980" t="s">
        <v>44814</v>
      </c>
      <c r="G1980" t="s">
        <v>44815</v>
      </c>
      <c r="H1980" t="s">
        <v>44816</v>
      </c>
      <c r="I1980" t="s">
        <v>44817</v>
      </c>
      <c r="J1980" t="s">
        <v>44818</v>
      </c>
      <c r="K1980" t="s">
        <v>44819</v>
      </c>
      <c r="L1980" t="s">
        <v>44820</v>
      </c>
      <c r="M1980" t="s">
        <v>44821</v>
      </c>
      <c r="N1980" t="s">
        <v>44822</v>
      </c>
      <c r="O1980">
        <f>-593.223885473568 -13.321096014598 -506.304283225013</f>
        <v>-1112.8492647131789</v>
      </c>
      <c r="P1980">
        <f>-612.390856552096 -41.480463849239 -226.271679302503</f>
        <v>-880.14299970383797</v>
      </c>
      <c r="Q1980" t="s">
        <v>44823</v>
      </c>
      <c r="R1980" t="s">
        <v>44824</v>
      </c>
      <c r="S1980" t="s">
        <v>44825</v>
      </c>
      <c r="T1980" t="s">
        <v>44826</v>
      </c>
      <c r="U1980" t="s">
        <v>44827</v>
      </c>
      <c r="V1980" t="s">
        <v>44828</v>
      </c>
      <c r="W1980" t="s">
        <v>44829</v>
      </c>
      <c r="X1980" t="s">
        <v>44830</v>
      </c>
      <c r="Y1980" t="s">
        <v>44831</v>
      </c>
    </row>
    <row r="1981" spans="1:25" x14ac:dyDescent="0.3">
      <c r="A1981">
        <v>99000</v>
      </c>
      <c r="B1981" t="s">
        <v>44832</v>
      </c>
      <c r="C1981" t="s">
        <v>44833</v>
      </c>
      <c r="D1981" t="s">
        <v>44834</v>
      </c>
      <c r="E1981" t="s">
        <v>44835</v>
      </c>
      <c r="F1981" t="s">
        <v>44836</v>
      </c>
      <c r="G1981" t="s">
        <v>44837</v>
      </c>
      <c r="H1981" t="s">
        <v>44838</v>
      </c>
      <c r="I1981" t="s">
        <v>44839</v>
      </c>
      <c r="J1981" t="s">
        <v>44840</v>
      </c>
      <c r="K1981" t="s">
        <v>44841</v>
      </c>
      <c r="L1981" t="s">
        <v>44842</v>
      </c>
      <c r="M1981" t="s">
        <v>44843</v>
      </c>
      <c r="N1981" t="s">
        <v>44844</v>
      </c>
      <c r="O1981">
        <f>-592.855607273839 -13.2087958540046 -506.512450778992</f>
        <v>-1112.5768539068356</v>
      </c>
      <c r="P1981">
        <f>-610.966753905451 -41.4297796939888 -226.415780333052</f>
        <v>-878.81231393249186</v>
      </c>
      <c r="Q1981" t="s">
        <v>44845</v>
      </c>
      <c r="R1981" t="s">
        <v>44846</v>
      </c>
      <c r="S1981" t="s">
        <v>44847</v>
      </c>
      <c r="T1981" t="s">
        <v>44848</v>
      </c>
      <c r="U1981" t="s">
        <v>44849</v>
      </c>
      <c r="V1981" t="s">
        <v>44850</v>
      </c>
      <c r="W1981" t="s">
        <v>44851</v>
      </c>
      <c r="X1981" t="s">
        <v>44852</v>
      </c>
      <c r="Y1981" t="s">
        <v>44853</v>
      </c>
    </row>
    <row r="1982" spans="1:25" x14ac:dyDescent="0.3">
      <c r="A1982">
        <v>99050</v>
      </c>
      <c r="B1982" t="s">
        <v>44854</v>
      </c>
      <c r="C1982" t="s">
        <v>44855</v>
      </c>
      <c r="D1982" t="s">
        <v>44856</v>
      </c>
      <c r="E1982" t="s">
        <v>44857</v>
      </c>
      <c r="F1982" t="s">
        <v>44858</v>
      </c>
      <c r="G1982" t="s">
        <v>44859</v>
      </c>
      <c r="H1982" t="s">
        <v>44860</v>
      </c>
      <c r="I1982" t="s">
        <v>44861</v>
      </c>
      <c r="J1982" t="s">
        <v>44862</v>
      </c>
      <c r="K1982" t="s">
        <v>44863</v>
      </c>
      <c r="L1982" t="s">
        <v>44864</v>
      </c>
      <c r="M1982" t="s">
        <v>44865</v>
      </c>
      <c r="N1982" t="s">
        <v>44866</v>
      </c>
      <c r="O1982">
        <f>-592.7009537516 -13.1993118924288 -506.560849686339</f>
        <v>-1112.4611153303676</v>
      </c>
      <c r="P1982">
        <f>-610.634942463481 -41.5568309103719 -226.466547727656</f>
        <v>-878.65832110150893</v>
      </c>
      <c r="Q1982" t="s">
        <v>44867</v>
      </c>
      <c r="R1982" t="s">
        <v>44868</v>
      </c>
      <c r="S1982" t="s">
        <v>44869</v>
      </c>
      <c r="T1982" t="s">
        <v>44870</v>
      </c>
      <c r="U1982" t="s">
        <v>44871</v>
      </c>
      <c r="V1982" t="s">
        <v>44872</v>
      </c>
      <c r="W1982" t="s">
        <v>44873</v>
      </c>
      <c r="X1982" t="s">
        <v>44874</v>
      </c>
      <c r="Y1982" t="s">
        <v>44875</v>
      </c>
    </row>
    <row r="1983" spans="1:25" x14ac:dyDescent="0.3">
      <c r="A1983">
        <v>99100</v>
      </c>
      <c r="B1983" t="s">
        <v>44876</v>
      </c>
      <c r="C1983" t="s">
        <v>44877</v>
      </c>
      <c r="D1983" t="s">
        <v>44878</v>
      </c>
      <c r="E1983" t="s">
        <v>44879</v>
      </c>
      <c r="F1983" t="s">
        <v>44880</v>
      </c>
      <c r="G1983" t="s">
        <v>44881</v>
      </c>
      <c r="H1983" t="s">
        <v>44882</v>
      </c>
      <c r="I1983" t="s">
        <v>44883</v>
      </c>
      <c r="J1983" t="s">
        <v>44884</v>
      </c>
      <c r="K1983" t="s">
        <v>44885</v>
      </c>
      <c r="L1983" t="s">
        <v>44886</v>
      </c>
      <c r="M1983" t="s">
        <v>44887</v>
      </c>
      <c r="N1983" t="s">
        <v>44888</v>
      </c>
      <c r="O1983">
        <f>-592.704355632654 -13.2064936727386 -506.586702261101</f>
        <v>-1112.4975515664937</v>
      </c>
      <c r="P1983">
        <f>-610.735838425928 -41.5432391154923 -226.496709434784</f>
        <v>-878.77578697620424</v>
      </c>
      <c r="Q1983" t="s">
        <v>44889</v>
      </c>
      <c r="R1983" t="s">
        <v>44890</v>
      </c>
      <c r="S1983" t="s">
        <v>44891</v>
      </c>
      <c r="T1983" t="s">
        <v>44892</v>
      </c>
      <c r="U1983" t="s">
        <v>44893</v>
      </c>
      <c r="V1983" t="s">
        <v>44894</v>
      </c>
      <c r="W1983" t="s">
        <v>44895</v>
      </c>
      <c r="X1983" t="s">
        <v>44896</v>
      </c>
      <c r="Y1983" t="s">
        <v>44897</v>
      </c>
    </row>
    <row r="1984" spans="1:25" x14ac:dyDescent="0.3">
      <c r="A1984">
        <v>99150</v>
      </c>
      <c r="B1984" t="s">
        <v>44898</v>
      </c>
      <c r="C1984" t="s">
        <v>44899</v>
      </c>
      <c r="D1984" t="s">
        <v>44900</v>
      </c>
      <c r="E1984" t="s">
        <v>44901</v>
      </c>
      <c r="F1984" t="s">
        <v>44902</v>
      </c>
      <c r="G1984" t="s">
        <v>44903</v>
      </c>
      <c r="H1984" t="s">
        <v>44904</v>
      </c>
      <c r="I1984" t="s">
        <v>44905</v>
      </c>
      <c r="J1984" t="s">
        <v>44906</v>
      </c>
      <c r="K1984" t="s">
        <v>44907</v>
      </c>
      <c r="L1984" t="s">
        <v>44908</v>
      </c>
      <c r="M1984" t="s">
        <v>44909</v>
      </c>
      <c r="N1984" t="s">
        <v>44910</v>
      </c>
      <c r="O1984">
        <f>-593.360190220867 -13.085418561707 -506.591422080016</f>
        <v>-1113.03703086259</v>
      </c>
      <c r="P1984">
        <f>-611.568916057212 -41.7924762966466 -226.550463092383</f>
        <v>-879.91185544624159</v>
      </c>
      <c r="Q1984" t="s">
        <v>44911</v>
      </c>
      <c r="R1984" t="s">
        <v>44912</v>
      </c>
      <c r="S1984" t="s">
        <v>44913</v>
      </c>
      <c r="T1984" t="s">
        <v>44914</v>
      </c>
      <c r="U1984" t="s">
        <v>44915</v>
      </c>
      <c r="V1984" t="s">
        <v>44916</v>
      </c>
      <c r="W1984" t="s">
        <v>44917</v>
      </c>
      <c r="X1984" t="s">
        <v>44918</v>
      </c>
      <c r="Y1984" t="s">
        <v>44919</v>
      </c>
    </row>
    <row r="1985" spans="1:25" x14ac:dyDescent="0.3">
      <c r="A1985">
        <v>99200</v>
      </c>
      <c r="B1985" t="s">
        <v>44920</v>
      </c>
      <c r="C1985" t="s">
        <v>44921</v>
      </c>
      <c r="D1985" t="s">
        <v>44922</v>
      </c>
      <c r="E1985" t="s">
        <v>44923</v>
      </c>
      <c r="F1985" t="s">
        <v>44924</v>
      </c>
      <c r="G1985" t="s">
        <v>44925</v>
      </c>
      <c r="H1985" t="s">
        <v>44926</v>
      </c>
      <c r="I1985" t="s">
        <v>44927</v>
      </c>
      <c r="J1985" t="s">
        <v>44928</v>
      </c>
      <c r="K1985" t="s">
        <v>44929</v>
      </c>
      <c r="L1985" t="s">
        <v>44930</v>
      </c>
      <c r="M1985" t="s">
        <v>44931</v>
      </c>
      <c r="N1985" t="s">
        <v>44932</v>
      </c>
      <c r="O1985">
        <f>-594.692674362006 -13.1222542373821 -506.533088418974</f>
        <v>-1114.348017018362</v>
      </c>
      <c r="P1985">
        <f>-613.434656967885 -42.1125163330382 -226.556507808314</f>
        <v>-882.10368110923719</v>
      </c>
      <c r="Q1985" t="s">
        <v>44933</v>
      </c>
      <c r="R1985" t="s">
        <v>44934</v>
      </c>
      <c r="S1985" t="s">
        <v>44935</v>
      </c>
      <c r="T1985" t="s">
        <v>44936</v>
      </c>
      <c r="U1985" t="s">
        <v>44937</v>
      </c>
      <c r="V1985" t="s">
        <v>44938</v>
      </c>
      <c r="W1985" t="s">
        <v>44939</v>
      </c>
      <c r="X1985" t="s">
        <v>44940</v>
      </c>
      <c r="Y1985" t="s">
        <v>44941</v>
      </c>
    </row>
    <row r="1986" spans="1:25" x14ac:dyDescent="0.3">
      <c r="A1986">
        <v>99250</v>
      </c>
      <c r="B1986" t="s">
        <v>44942</v>
      </c>
      <c r="C1986" t="s">
        <v>44943</v>
      </c>
      <c r="D1986" t="s">
        <v>44944</v>
      </c>
      <c r="E1986" t="s">
        <v>44945</v>
      </c>
      <c r="F1986" t="s">
        <v>44946</v>
      </c>
      <c r="G1986" t="s">
        <v>44947</v>
      </c>
      <c r="H1986" t="s">
        <v>44948</v>
      </c>
      <c r="I1986" t="s">
        <v>44949</v>
      </c>
      <c r="J1986" t="s">
        <v>44950</v>
      </c>
      <c r="K1986" t="s">
        <v>44951</v>
      </c>
      <c r="L1986" t="s">
        <v>44952</v>
      </c>
      <c r="M1986" t="s">
        <v>44953</v>
      </c>
      <c r="N1986" t="s">
        <v>44954</v>
      </c>
      <c r="O1986">
        <f>-595.324425286988 -13.1460082147642 -506.50090345879</f>
        <v>-1114.9713369605422</v>
      </c>
      <c r="P1986">
        <f>-614.44292384611 -42.1919920042162 -226.555501911712</f>
        <v>-883.19041776203824</v>
      </c>
      <c r="Q1986" t="s">
        <v>44955</v>
      </c>
      <c r="R1986" t="s">
        <v>44956</v>
      </c>
      <c r="S1986" t="s">
        <v>44957</v>
      </c>
      <c r="T1986" t="s">
        <v>44958</v>
      </c>
      <c r="U1986" t="s">
        <v>44959</v>
      </c>
      <c r="V1986" t="s">
        <v>44960</v>
      </c>
      <c r="W1986" t="s">
        <v>44961</v>
      </c>
      <c r="X1986" t="s">
        <v>44962</v>
      </c>
      <c r="Y1986" t="s">
        <v>44963</v>
      </c>
    </row>
    <row r="1987" spans="1:25" x14ac:dyDescent="0.3">
      <c r="A1987">
        <v>99300</v>
      </c>
      <c r="B1987" t="s">
        <v>44964</v>
      </c>
      <c r="C1987" t="s">
        <v>44965</v>
      </c>
      <c r="D1987" t="s">
        <v>44966</v>
      </c>
      <c r="E1987" t="s">
        <v>44967</v>
      </c>
      <c r="F1987" t="s">
        <v>44968</v>
      </c>
      <c r="G1987" t="s">
        <v>44969</v>
      </c>
      <c r="H1987" t="s">
        <v>44970</v>
      </c>
      <c r="I1987" t="s">
        <v>44971</v>
      </c>
      <c r="J1987" t="s">
        <v>44972</v>
      </c>
      <c r="K1987" t="s">
        <v>44973</v>
      </c>
      <c r="L1987" t="s">
        <v>44974</v>
      </c>
      <c r="M1987" t="s">
        <v>44975</v>
      </c>
      <c r="N1987" t="s">
        <v>44976</v>
      </c>
      <c r="O1987">
        <f>-596.476740592782 -13.2942966300311 -506.504913673581</f>
        <v>-1116.2759508963941</v>
      </c>
      <c r="P1987">
        <f>-616.269990593834 -42.2510655371866 -226.597248252041</f>
        <v>-885.11830438306163</v>
      </c>
      <c r="Q1987" t="s">
        <v>44977</v>
      </c>
      <c r="R1987" t="s">
        <v>44978</v>
      </c>
      <c r="S1987" t="s">
        <v>44979</v>
      </c>
      <c r="T1987" t="s">
        <v>44980</v>
      </c>
      <c r="U1987" t="s">
        <v>44981</v>
      </c>
      <c r="V1987" t="s">
        <v>44982</v>
      </c>
      <c r="W1987" t="s">
        <v>44983</v>
      </c>
      <c r="X1987" t="s">
        <v>44984</v>
      </c>
      <c r="Y1987" t="s">
        <v>44985</v>
      </c>
    </row>
    <row r="1988" spans="1:25" x14ac:dyDescent="0.3">
      <c r="A1988">
        <v>99350</v>
      </c>
      <c r="B1988" t="s">
        <v>44986</v>
      </c>
      <c r="C1988" t="s">
        <v>44987</v>
      </c>
      <c r="D1988" t="s">
        <v>44988</v>
      </c>
      <c r="E1988" t="s">
        <v>44989</v>
      </c>
      <c r="F1988" t="s">
        <v>44990</v>
      </c>
      <c r="G1988" t="s">
        <v>44991</v>
      </c>
      <c r="H1988" t="s">
        <v>44992</v>
      </c>
      <c r="I1988" t="s">
        <v>44993</v>
      </c>
      <c r="J1988" t="s">
        <v>44994</v>
      </c>
      <c r="K1988" t="s">
        <v>44995</v>
      </c>
      <c r="L1988" t="s">
        <v>44996</v>
      </c>
      <c r="M1988" t="s">
        <v>44997</v>
      </c>
      <c r="N1988" t="s">
        <v>44998</v>
      </c>
      <c r="O1988">
        <f>-596.96614597627 -13.4785015878408 -506.441896374561</f>
        <v>-1116.8865439386718</v>
      </c>
      <c r="P1988">
        <f>-617.054175623212 -42.4282717838094 -226.554524584275</f>
        <v>-886.03697199129635</v>
      </c>
      <c r="Q1988" t="s">
        <v>44999</v>
      </c>
      <c r="R1988" t="s">
        <v>45000</v>
      </c>
      <c r="S1988" t="s">
        <v>45001</v>
      </c>
      <c r="T1988" t="s">
        <v>45002</v>
      </c>
      <c r="U1988" t="s">
        <v>45003</v>
      </c>
      <c r="V1988" t="s">
        <v>45004</v>
      </c>
      <c r="W1988" t="s">
        <v>45005</v>
      </c>
      <c r="X1988" t="s">
        <v>45006</v>
      </c>
      <c r="Y1988" t="s">
        <v>45007</v>
      </c>
    </row>
    <row r="1989" spans="1:25" x14ac:dyDescent="0.3">
      <c r="A1989">
        <v>99400</v>
      </c>
      <c r="B1989" t="s">
        <v>45008</v>
      </c>
      <c r="C1989" t="s">
        <v>45009</v>
      </c>
      <c r="D1989" t="s">
        <v>45010</v>
      </c>
      <c r="E1989" t="s">
        <v>45011</v>
      </c>
      <c r="F1989" t="s">
        <v>45012</v>
      </c>
      <c r="G1989" t="s">
        <v>45013</v>
      </c>
      <c r="H1989" t="s">
        <v>45014</v>
      </c>
      <c r="I1989" t="s">
        <v>45015</v>
      </c>
      <c r="J1989" t="s">
        <v>45016</v>
      </c>
      <c r="K1989" t="s">
        <v>45017</v>
      </c>
      <c r="L1989" t="s">
        <v>45018</v>
      </c>
      <c r="M1989" t="s">
        <v>45019</v>
      </c>
      <c r="N1989" t="s">
        <v>45020</v>
      </c>
      <c r="O1989">
        <f>-597.547149284887 -13.6465912257645 -506.372772936266</f>
        <v>-1117.5665134469175</v>
      </c>
      <c r="P1989">
        <f>-617.761394598978 -42.5091923235543 -226.485440289763</f>
        <v>-886.75602721229529</v>
      </c>
      <c r="Q1989" t="s">
        <v>45021</v>
      </c>
      <c r="R1989" t="s">
        <v>45022</v>
      </c>
      <c r="S1989" t="s">
        <v>45023</v>
      </c>
      <c r="T1989" t="s">
        <v>45024</v>
      </c>
      <c r="U1989" t="s">
        <v>45025</v>
      </c>
      <c r="V1989" t="s">
        <v>45026</v>
      </c>
      <c r="W1989" t="s">
        <v>45027</v>
      </c>
      <c r="X1989" t="s">
        <v>45028</v>
      </c>
      <c r="Y1989" t="s">
        <v>45029</v>
      </c>
    </row>
    <row r="1990" spans="1:25" x14ac:dyDescent="0.3">
      <c r="A1990">
        <v>99450</v>
      </c>
      <c r="B1990" t="s">
        <v>45030</v>
      </c>
      <c r="C1990" t="s">
        <v>45031</v>
      </c>
      <c r="D1990" t="s">
        <v>45032</v>
      </c>
      <c r="E1990" t="s">
        <v>45033</v>
      </c>
      <c r="F1990" t="s">
        <v>45034</v>
      </c>
      <c r="G1990" t="s">
        <v>45035</v>
      </c>
      <c r="H1990" t="s">
        <v>45036</v>
      </c>
      <c r="I1990" t="s">
        <v>45037</v>
      </c>
      <c r="J1990" t="s">
        <v>45038</v>
      </c>
      <c r="K1990" t="s">
        <v>45039</v>
      </c>
      <c r="L1990" t="s">
        <v>45040</v>
      </c>
      <c r="M1990" t="s">
        <v>45041</v>
      </c>
      <c r="N1990" t="s">
        <v>45042</v>
      </c>
      <c r="O1990">
        <f>-598.515402705355 -13.7308438978687 -506.323443041376</f>
        <v>-1118.5696896445997</v>
      </c>
      <c r="P1990">
        <f>-619.006773800719 -42.4014717489629 -226.436611575855</f>
        <v>-887.84485712553692</v>
      </c>
      <c r="Q1990" t="s">
        <v>45043</v>
      </c>
      <c r="R1990" t="s">
        <v>45044</v>
      </c>
      <c r="S1990" t="s">
        <v>45045</v>
      </c>
      <c r="T1990" t="s">
        <v>45046</v>
      </c>
      <c r="U1990" t="s">
        <v>45047</v>
      </c>
      <c r="V1990" t="s">
        <v>45048</v>
      </c>
      <c r="W1990" t="s">
        <v>45049</v>
      </c>
      <c r="X1990" t="s">
        <v>45050</v>
      </c>
      <c r="Y1990" t="s">
        <v>45051</v>
      </c>
    </row>
    <row r="1991" spans="1:25" x14ac:dyDescent="0.3">
      <c r="A1991">
        <v>99500</v>
      </c>
      <c r="B1991" t="s">
        <v>45052</v>
      </c>
      <c r="C1991" t="s">
        <v>45053</v>
      </c>
      <c r="D1991" t="s">
        <v>45054</v>
      </c>
      <c r="E1991" t="s">
        <v>45055</v>
      </c>
      <c r="F1991" t="s">
        <v>45056</v>
      </c>
      <c r="G1991" t="s">
        <v>45057</v>
      </c>
      <c r="H1991" t="s">
        <v>45058</v>
      </c>
      <c r="I1991" t="s">
        <v>45059</v>
      </c>
      <c r="J1991" t="s">
        <v>45060</v>
      </c>
      <c r="K1991" t="s">
        <v>45061</v>
      </c>
      <c r="L1991" t="s">
        <v>45062</v>
      </c>
      <c r="M1991" t="s">
        <v>45063</v>
      </c>
      <c r="N1991" t="s">
        <v>45064</v>
      </c>
      <c r="O1991">
        <f>-598.81108402145 -13.3054509515598 -506.339623896495</f>
        <v>-1118.4561588695049</v>
      </c>
      <c r="P1991">
        <f>-619.820178243993 -41.9528671572 -226.488783897056</f>
        <v>-888.26182929824904</v>
      </c>
      <c r="Q1991" t="s">
        <v>45065</v>
      </c>
      <c r="R1991" t="s">
        <v>45066</v>
      </c>
      <c r="S1991" t="s">
        <v>45067</v>
      </c>
      <c r="T1991" t="s">
        <v>45068</v>
      </c>
      <c r="U1991" t="s">
        <v>45069</v>
      </c>
      <c r="V1991" t="s">
        <v>45070</v>
      </c>
      <c r="W1991" t="s">
        <v>45071</v>
      </c>
      <c r="X1991" t="s">
        <v>45072</v>
      </c>
      <c r="Y1991" t="s">
        <v>45073</v>
      </c>
    </row>
    <row r="1992" spans="1:25" x14ac:dyDescent="0.3">
      <c r="A1992">
        <v>99550</v>
      </c>
      <c r="B1992" t="s">
        <v>45074</v>
      </c>
      <c r="C1992" t="s">
        <v>45075</v>
      </c>
      <c r="D1992" t="s">
        <v>45076</v>
      </c>
      <c r="E1992" t="s">
        <v>45077</v>
      </c>
      <c r="F1992" t="s">
        <v>45078</v>
      </c>
      <c r="G1992" t="s">
        <v>45079</v>
      </c>
      <c r="H1992" t="s">
        <v>45080</v>
      </c>
      <c r="I1992" t="s">
        <v>45081</v>
      </c>
      <c r="J1992" t="s">
        <v>45082</v>
      </c>
      <c r="K1992" t="s">
        <v>45083</v>
      </c>
      <c r="L1992" t="s">
        <v>45084</v>
      </c>
      <c r="M1992" t="s">
        <v>45085</v>
      </c>
      <c r="N1992" t="s">
        <v>45086</v>
      </c>
      <c r="O1992">
        <f>-599.031108130844 -13.0238467286715 -506.398801238088</f>
        <v>-1118.4537560976037</v>
      </c>
      <c r="P1992">
        <f>-620.087284566731 -41.967433831928 -226.581849290252</f>
        <v>-888.63656768891099</v>
      </c>
      <c r="Q1992" t="s">
        <v>45087</v>
      </c>
      <c r="R1992" t="s">
        <v>45088</v>
      </c>
      <c r="S1992" t="s">
        <v>45089</v>
      </c>
      <c r="T1992" t="s">
        <v>45090</v>
      </c>
      <c r="U1992" t="s">
        <v>45091</v>
      </c>
      <c r="V1992" t="s">
        <v>45092</v>
      </c>
      <c r="W1992" t="s">
        <v>45093</v>
      </c>
      <c r="X1992" t="s">
        <v>45094</v>
      </c>
      <c r="Y1992" t="s">
        <v>45095</v>
      </c>
    </row>
    <row r="1993" spans="1:25" x14ac:dyDescent="0.3">
      <c r="A1993">
        <v>99600</v>
      </c>
      <c r="B1993" t="s">
        <v>45096</v>
      </c>
      <c r="C1993" t="s">
        <v>45097</v>
      </c>
      <c r="D1993" t="s">
        <v>45098</v>
      </c>
      <c r="E1993" t="s">
        <v>45099</v>
      </c>
      <c r="F1993" t="s">
        <v>45100</v>
      </c>
      <c r="G1993" t="s">
        <v>45101</v>
      </c>
      <c r="H1993" t="s">
        <v>45102</v>
      </c>
      <c r="I1993" t="s">
        <v>45103</v>
      </c>
      <c r="J1993" t="s">
        <v>45104</v>
      </c>
      <c r="K1993" t="s">
        <v>45105</v>
      </c>
      <c r="L1993" t="s">
        <v>45106</v>
      </c>
      <c r="M1993" t="s">
        <v>45107</v>
      </c>
      <c r="N1993" t="s">
        <v>45108</v>
      </c>
      <c r="O1993">
        <f>-599.390522107926 -12.7533627863827 -506.483992677247</f>
        <v>-1118.6278775715557</v>
      </c>
      <c r="P1993">
        <f>-620.226821133097 -41.961836153276 -226.67815400697</f>
        <v>-888.86681129334295</v>
      </c>
      <c r="Q1993" t="s">
        <v>45109</v>
      </c>
      <c r="R1993" t="s">
        <v>45110</v>
      </c>
      <c r="S1993" t="s">
        <v>45111</v>
      </c>
      <c r="T1993" t="s">
        <v>45112</v>
      </c>
      <c r="U1993" t="s">
        <v>45113</v>
      </c>
      <c r="V1993" t="s">
        <v>45114</v>
      </c>
      <c r="W1993" t="s">
        <v>45115</v>
      </c>
      <c r="X1993" t="s">
        <v>45116</v>
      </c>
      <c r="Y1993" t="s">
        <v>45117</v>
      </c>
    </row>
    <row r="1994" spans="1:25" x14ac:dyDescent="0.3">
      <c r="A1994">
        <v>99650</v>
      </c>
      <c r="B1994" t="s">
        <v>45118</v>
      </c>
      <c r="C1994" t="s">
        <v>45119</v>
      </c>
      <c r="D1994" t="s">
        <v>45120</v>
      </c>
      <c r="E1994" t="s">
        <v>45121</v>
      </c>
      <c r="F1994" t="s">
        <v>45122</v>
      </c>
      <c r="G1994" t="s">
        <v>45123</v>
      </c>
      <c r="H1994" t="s">
        <v>45124</v>
      </c>
      <c r="I1994" t="s">
        <v>45125</v>
      </c>
      <c r="J1994" t="s">
        <v>45126</v>
      </c>
      <c r="K1994" t="s">
        <v>45127</v>
      </c>
      <c r="L1994" t="s">
        <v>45128</v>
      </c>
      <c r="M1994" t="s">
        <v>45129</v>
      </c>
      <c r="N1994" t="s">
        <v>45130</v>
      </c>
      <c r="O1994">
        <f>-600.180531767774 -12.2800511311425 -506.510339225621</f>
        <v>-1118.9709221245375</v>
      </c>
      <c r="P1994">
        <f>-620.248593774669 -41.5366487675897 -226.653562254259</f>
        <v>-888.43880479651762</v>
      </c>
      <c r="Q1994" t="s">
        <v>45131</v>
      </c>
      <c r="R1994" t="s">
        <v>45132</v>
      </c>
      <c r="S1994" t="s">
        <v>45133</v>
      </c>
      <c r="T1994" t="s">
        <v>45134</v>
      </c>
      <c r="U1994" t="s">
        <v>45135</v>
      </c>
      <c r="V1994" t="s">
        <v>45136</v>
      </c>
      <c r="W1994" t="s">
        <v>45137</v>
      </c>
      <c r="X1994" t="s">
        <v>45138</v>
      </c>
      <c r="Y1994" t="s">
        <v>45139</v>
      </c>
    </row>
    <row r="1995" spans="1:25" x14ac:dyDescent="0.3">
      <c r="A1995">
        <v>99700</v>
      </c>
      <c r="B1995" t="s">
        <v>45140</v>
      </c>
      <c r="C1995" t="s">
        <v>45141</v>
      </c>
      <c r="D1995" t="s">
        <v>45142</v>
      </c>
      <c r="E1995" t="s">
        <v>45143</v>
      </c>
      <c r="F1995" t="s">
        <v>45144</v>
      </c>
      <c r="G1995" t="s">
        <v>45145</v>
      </c>
      <c r="H1995" t="s">
        <v>45146</v>
      </c>
      <c r="I1995" t="s">
        <v>45147</v>
      </c>
      <c r="J1995" t="s">
        <v>45148</v>
      </c>
      <c r="K1995" t="s">
        <v>45149</v>
      </c>
      <c r="L1995" t="s">
        <v>45150</v>
      </c>
      <c r="M1995" t="s">
        <v>45151</v>
      </c>
      <c r="N1995" t="s">
        <v>45152</v>
      </c>
      <c r="O1995">
        <f>-601.357349088337 -11.7492519693608 -506.493416957111</f>
        <v>-1119.6000180148087</v>
      </c>
      <c r="P1995">
        <f>-620.195079983556 -40.7421746834898 -226.523566748582</f>
        <v>-887.46082141562772</v>
      </c>
      <c r="Q1995" t="s">
        <v>45153</v>
      </c>
      <c r="R1995" t="s">
        <v>45154</v>
      </c>
      <c r="S1995" t="s">
        <v>45155</v>
      </c>
      <c r="T1995" t="s">
        <v>45156</v>
      </c>
      <c r="U1995" t="s">
        <v>45157</v>
      </c>
      <c r="V1995" t="s">
        <v>45158</v>
      </c>
      <c r="W1995" t="s">
        <v>45159</v>
      </c>
      <c r="X1995" t="s">
        <v>45160</v>
      </c>
      <c r="Y1995" t="s">
        <v>45161</v>
      </c>
    </row>
    <row r="1996" spans="1:25" x14ac:dyDescent="0.3">
      <c r="A1996">
        <v>99750</v>
      </c>
      <c r="B1996" t="s">
        <v>45162</v>
      </c>
      <c r="C1996" t="s">
        <v>45163</v>
      </c>
      <c r="D1996" t="s">
        <v>45164</v>
      </c>
      <c r="E1996" t="s">
        <v>45165</v>
      </c>
      <c r="F1996" t="s">
        <v>45166</v>
      </c>
      <c r="G1996" t="s">
        <v>45167</v>
      </c>
      <c r="H1996" t="s">
        <v>45168</v>
      </c>
      <c r="I1996" t="s">
        <v>45169</v>
      </c>
      <c r="J1996" t="s">
        <v>45170</v>
      </c>
      <c r="K1996" t="s">
        <v>45171</v>
      </c>
      <c r="L1996" t="s">
        <v>45172</v>
      </c>
      <c r="M1996" t="s">
        <v>45173</v>
      </c>
      <c r="N1996" t="s">
        <v>45174</v>
      </c>
      <c r="O1996">
        <f>-601.951352453877 -11.4918289960665 -506.520975588768</f>
        <v>-1119.9641570387116</v>
      </c>
      <c r="P1996">
        <f>-620.257154471185 -40.4023552060908 -226.507456484155</f>
        <v>-887.16696616143076</v>
      </c>
      <c r="Q1996" t="s">
        <v>45175</v>
      </c>
      <c r="R1996" t="s">
        <v>45176</v>
      </c>
      <c r="S1996" t="s">
        <v>45177</v>
      </c>
      <c r="T1996" t="s">
        <v>45178</v>
      </c>
      <c r="U1996" t="s">
        <v>45179</v>
      </c>
      <c r="V1996" t="s">
        <v>45180</v>
      </c>
      <c r="W1996" t="s">
        <v>45181</v>
      </c>
      <c r="X1996" t="s">
        <v>45182</v>
      </c>
      <c r="Y1996" t="s">
        <v>45183</v>
      </c>
    </row>
    <row r="1997" spans="1:25" x14ac:dyDescent="0.3">
      <c r="A1997">
        <v>99800</v>
      </c>
      <c r="B1997" t="s">
        <v>45184</v>
      </c>
      <c r="C1997" t="s">
        <v>45185</v>
      </c>
      <c r="D1997" t="s">
        <v>45186</v>
      </c>
      <c r="E1997" t="s">
        <v>45187</v>
      </c>
      <c r="F1997" t="s">
        <v>45188</v>
      </c>
      <c r="G1997" t="s">
        <v>45189</v>
      </c>
      <c r="H1997" t="s">
        <v>45190</v>
      </c>
      <c r="I1997" t="s">
        <v>45191</v>
      </c>
      <c r="J1997" t="s">
        <v>45192</v>
      </c>
      <c r="K1997" t="s">
        <v>45193</v>
      </c>
      <c r="L1997" t="s">
        <v>45194</v>
      </c>
      <c r="M1997" t="s">
        <v>45195</v>
      </c>
      <c r="N1997" t="s">
        <v>45196</v>
      </c>
      <c r="O1997">
        <f>-602.38123293054 -11.1314787430763 -506.581828900349</f>
        <v>-1120.0945405739653</v>
      </c>
      <c r="P1997">
        <f>-620.202998428108 -40.0301885712227 -226.535661782284</f>
        <v>-886.76884878161468</v>
      </c>
      <c r="Q1997" t="s">
        <v>45197</v>
      </c>
      <c r="R1997" t="s">
        <v>45198</v>
      </c>
      <c r="S1997" t="s">
        <v>45199</v>
      </c>
      <c r="T1997" t="s">
        <v>45200</v>
      </c>
      <c r="U1997" t="s">
        <v>45201</v>
      </c>
      <c r="V1997" t="s">
        <v>45202</v>
      </c>
      <c r="W1997" t="s">
        <v>45203</v>
      </c>
      <c r="X1997" t="s">
        <v>45204</v>
      </c>
      <c r="Y1997" t="s">
        <v>45205</v>
      </c>
    </row>
    <row r="1998" spans="1:25" x14ac:dyDescent="0.3">
      <c r="A1998">
        <v>99850</v>
      </c>
      <c r="B1998" t="s">
        <v>45206</v>
      </c>
      <c r="C1998" t="s">
        <v>45207</v>
      </c>
      <c r="D1998" t="s">
        <v>45208</v>
      </c>
      <c r="E1998" t="s">
        <v>45209</v>
      </c>
      <c r="F1998" t="s">
        <v>45210</v>
      </c>
      <c r="G1998" t="s">
        <v>45211</v>
      </c>
      <c r="H1998" t="s">
        <v>45212</v>
      </c>
      <c r="I1998" t="s">
        <v>45213</v>
      </c>
      <c r="J1998" t="s">
        <v>45214</v>
      </c>
      <c r="K1998" t="s">
        <v>45215</v>
      </c>
      <c r="L1998" t="s">
        <v>45216</v>
      </c>
      <c r="M1998" t="s">
        <v>45217</v>
      </c>
      <c r="N1998" t="s">
        <v>45218</v>
      </c>
      <c r="O1998">
        <f>-602.908063585394 -10.3228141560858 -506.777551641724</f>
        <v>-1120.0084293832037</v>
      </c>
      <c r="P1998">
        <f>-620.284724556529 -39.4519643330073 -226.727261188361</f>
        <v>-886.46395007789727</v>
      </c>
      <c r="Q1998" t="s">
        <v>45219</v>
      </c>
      <c r="R1998" t="s">
        <v>45220</v>
      </c>
      <c r="S1998" t="s">
        <v>45221</v>
      </c>
      <c r="T1998" t="s">
        <v>45222</v>
      </c>
      <c r="U1998" t="s">
        <v>45223</v>
      </c>
      <c r="V1998" t="s">
        <v>45224</v>
      </c>
      <c r="W1998" t="s">
        <v>45225</v>
      </c>
      <c r="X1998" t="s">
        <v>45226</v>
      </c>
      <c r="Y1998" t="s">
        <v>45227</v>
      </c>
    </row>
    <row r="1999" spans="1:25" x14ac:dyDescent="0.3">
      <c r="A1999">
        <v>99900</v>
      </c>
      <c r="B1999" t="s">
        <v>45228</v>
      </c>
      <c r="C1999" t="s">
        <v>45229</v>
      </c>
      <c r="D1999" t="s">
        <v>45230</v>
      </c>
      <c r="E1999" t="s">
        <v>45231</v>
      </c>
      <c r="F1999" t="s">
        <v>45232</v>
      </c>
      <c r="G1999" t="s">
        <v>45233</v>
      </c>
      <c r="H1999" t="s">
        <v>45234</v>
      </c>
      <c r="I1999" t="s">
        <v>45235</v>
      </c>
      <c r="J1999" t="s">
        <v>45236</v>
      </c>
      <c r="K1999" t="s">
        <v>45237</v>
      </c>
      <c r="L1999" t="s">
        <v>45238</v>
      </c>
      <c r="M1999" t="s">
        <v>45239</v>
      </c>
      <c r="N1999" t="s">
        <v>45240</v>
      </c>
      <c r="O1999">
        <f>-603.014915761041 -9.95417156008511 -506.842075202823</f>
        <v>-1119.8111625239492</v>
      </c>
      <c r="P1999">
        <f>-620.16633302422 -39.420405627935 -226.813174607844</f>
        <v>-886.39991325999893</v>
      </c>
      <c r="Q1999" t="s">
        <v>45241</v>
      </c>
      <c r="R1999" t="s">
        <v>45242</v>
      </c>
      <c r="S1999" t="s">
        <v>45243</v>
      </c>
      <c r="T1999" t="s">
        <v>45244</v>
      </c>
      <c r="U1999" t="s">
        <v>45245</v>
      </c>
      <c r="V1999" t="s">
        <v>45246</v>
      </c>
      <c r="W1999" t="s">
        <v>45247</v>
      </c>
      <c r="X1999" t="s">
        <v>45248</v>
      </c>
      <c r="Y1999" t="s">
        <v>45249</v>
      </c>
    </row>
    <row r="2000" spans="1:25" x14ac:dyDescent="0.3">
      <c r="A2000">
        <v>99950</v>
      </c>
      <c r="B2000" t="s">
        <v>45250</v>
      </c>
      <c r="C2000" t="s">
        <v>45251</v>
      </c>
      <c r="D2000" t="s">
        <v>45252</v>
      </c>
      <c r="E2000" t="s">
        <v>45253</v>
      </c>
      <c r="F2000" t="s">
        <v>45254</v>
      </c>
      <c r="G2000" t="s">
        <v>45255</v>
      </c>
      <c r="H2000" t="s">
        <v>45256</v>
      </c>
      <c r="I2000" t="s">
        <v>45257</v>
      </c>
      <c r="J2000" t="s">
        <v>45258</v>
      </c>
      <c r="K2000" t="s">
        <v>45259</v>
      </c>
      <c r="L2000" t="s">
        <v>45260</v>
      </c>
      <c r="M2000" t="s">
        <v>45261</v>
      </c>
      <c r="N2000" t="s">
        <v>45262</v>
      </c>
      <c r="O2000">
        <f>-602.82777699013 -9.36658137068207 -506.974021341143</f>
        <v>-1119.168379701955</v>
      </c>
      <c r="P2000">
        <f>-619.734447675697 -39.20574455568 -226.969738094564</f>
        <v>-885.90993032594099</v>
      </c>
      <c r="Q2000" t="s">
        <v>45263</v>
      </c>
      <c r="R2000" t="s">
        <v>45264</v>
      </c>
      <c r="S2000" t="s">
        <v>45265</v>
      </c>
      <c r="T2000" t="s">
        <v>45266</v>
      </c>
      <c r="U2000" t="s">
        <v>45267</v>
      </c>
      <c r="V2000" t="s">
        <v>45268</v>
      </c>
      <c r="W2000" t="s">
        <v>45269</v>
      </c>
      <c r="X2000" t="s">
        <v>45270</v>
      </c>
      <c r="Y2000" t="s">
        <v>45271</v>
      </c>
    </row>
    <row r="2001" spans="1:25" x14ac:dyDescent="0.3">
      <c r="A2001">
        <v>100000</v>
      </c>
      <c r="B2001" t="s">
        <v>45272</v>
      </c>
      <c r="C2001" t="s">
        <v>45273</v>
      </c>
      <c r="D2001" t="s">
        <v>45274</v>
      </c>
      <c r="E2001" t="s">
        <v>45275</v>
      </c>
      <c r="F2001" t="s">
        <v>45276</v>
      </c>
      <c r="G2001" t="s">
        <v>45277</v>
      </c>
      <c r="H2001" t="s">
        <v>45278</v>
      </c>
      <c r="I2001" t="s">
        <v>45279</v>
      </c>
      <c r="J2001" t="s">
        <v>45280</v>
      </c>
      <c r="K2001" t="s">
        <v>45281</v>
      </c>
      <c r="L2001" t="s">
        <v>45282</v>
      </c>
      <c r="M2001" t="s">
        <v>45283</v>
      </c>
      <c r="N2001" t="s">
        <v>45284</v>
      </c>
      <c r="O2001">
        <f>-602.698593755659 -9.01544908691858 -507.031336816481</f>
        <v>-1118.7453796590585</v>
      </c>
      <c r="P2001">
        <f>-619.342764797435 -38.8402769871971 -227.009940421204</f>
        <v>-885.19298220583607</v>
      </c>
      <c r="Q2001" t="s">
        <v>45285</v>
      </c>
      <c r="R2001" t="s">
        <v>45286</v>
      </c>
      <c r="S2001" t="s">
        <v>45287</v>
      </c>
      <c r="T2001" t="s">
        <v>45288</v>
      </c>
      <c r="U2001" t="s">
        <v>45289</v>
      </c>
      <c r="V2001" t="s">
        <v>45290</v>
      </c>
      <c r="W2001" t="s">
        <v>45291</v>
      </c>
      <c r="X2001" t="s">
        <v>45292</v>
      </c>
      <c r="Y2001" t="s">
        <v>45293</v>
      </c>
    </row>
    <row r="2002" spans="1:25" x14ac:dyDescent="0.3">
      <c r="A2002">
        <v>100050</v>
      </c>
      <c r="B2002" t="s">
        <v>45294</v>
      </c>
      <c r="C2002" t="s">
        <v>45295</v>
      </c>
      <c r="D2002" t="s">
        <v>45296</v>
      </c>
      <c r="E2002" t="s">
        <v>45297</v>
      </c>
      <c r="F2002" t="s">
        <v>45298</v>
      </c>
      <c r="G2002" t="s">
        <v>45299</v>
      </c>
      <c r="H2002" t="s">
        <v>45300</v>
      </c>
      <c r="I2002" t="s">
        <v>45301</v>
      </c>
      <c r="J2002" t="s">
        <v>45302</v>
      </c>
      <c r="K2002" t="s">
        <v>45303</v>
      </c>
      <c r="L2002" t="s">
        <v>45304</v>
      </c>
      <c r="M2002" t="s">
        <v>45305</v>
      </c>
      <c r="N2002" t="s">
        <v>45306</v>
      </c>
      <c r="O2002">
        <f>-602.347429670396 -8.23206155034563 -507.153389997279</f>
        <v>-1117.7328812180206</v>
      </c>
      <c r="P2002">
        <f>-618.392767287401 -38.2206656962153 -227.114465099599</f>
        <v>-883.72789808321534</v>
      </c>
      <c r="Q2002" t="s">
        <v>45307</v>
      </c>
      <c r="R2002" t="s">
        <v>45308</v>
      </c>
      <c r="S2002" t="s">
        <v>45309</v>
      </c>
      <c r="T2002" t="s">
        <v>45310</v>
      </c>
      <c r="U2002" t="s">
        <v>45311</v>
      </c>
      <c r="V2002" t="s">
        <v>45312</v>
      </c>
      <c r="W2002" t="s">
        <v>45313</v>
      </c>
      <c r="X2002" t="s">
        <v>45314</v>
      </c>
      <c r="Y2002" t="s">
        <v>45315</v>
      </c>
    </row>
    <row r="2003" spans="1:25" x14ac:dyDescent="0.3">
      <c r="A2003">
        <v>100100</v>
      </c>
      <c r="B2003" t="s">
        <v>45316</v>
      </c>
      <c r="C2003" t="s">
        <v>45317</v>
      </c>
      <c r="D2003" t="s">
        <v>45318</v>
      </c>
      <c r="E2003" t="s">
        <v>45319</v>
      </c>
      <c r="F2003" t="s">
        <v>45320</v>
      </c>
      <c r="G2003" t="s">
        <v>45321</v>
      </c>
      <c r="H2003" t="s">
        <v>45322</v>
      </c>
      <c r="I2003" t="s">
        <v>45323</v>
      </c>
      <c r="J2003" t="s">
        <v>45324</v>
      </c>
      <c r="K2003" t="s">
        <v>45325</v>
      </c>
      <c r="L2003" t="s">
        <v>45326</v>
      </c>
      <c r="M2003" t="s">
        <v>45327</v>
      </c>
      <c r="N2003" t="s">
        <v>45328</v>
      </c>
      <c r="O2003">
        <f>-601.946212967615 -7.81284310511592 -507.277587737944</f>
        <v>-1117.0366438106748</v>
      </c>
      <c r="P2003">
        <f>-617.867447309577 -38.0036594370247 -227.253335515648</f>
        <v>-883.12444226224966</v>
      </c>
      <c r="Q2003" t="s">
        <v>45329</v>
      </c>
      <c r="R2003" t="s">
        <v>45330</v>
      </c>
      <c r="S2003" t="s">
        <v>45331</v>
      </c>
      <c r="T2003" t="s">
        <v>45332</v>
      </c>
      <c r="U2003" t="s">
        <v>45333</v>
      </c>
      <c r="V2003" t="s">
        <v>45334</v>
      </c>
      <c r="W2003" t="s">
        <v>45335</v>
      </c>
      <c r="X2003" t="s">
        <v>45336</v>
      </c>
      <c r="Y2003" t="s">
        <v>45337</v>
      </c>
    </row>
    <row r="2004" spans="1:25" x14ac:dyDescent="0.3">
      <c r="A2004">
        <v>100150</v>
      </c>
      <c r="B2004" t="s">
        <v>45338</v>
      </c>
      <c r="C2004" t="s">
        <v>45339</v>
      </c>
      <c r="D2004" t="s">
        <v>45340</v>
      </c>
      <c r="E2004" t="s">
        <v>45341</v>
      </c>
      <c r="F2004" t="s">
        <v>45342</v>
      </c>
      <c r="G2004" t="s">
        <v>45343</v>
      </c>
      <c r="H2004" t="s">
        <v>45344</v>
      </c>
      <c r="I2004" t="s">
        <v>45345</v>
      </c>
      <c r="J2004" t="s">
        <v>45346</v>
      </c>
      <c r="K2004" t="s">
        <v>45347</v>
      </c>
      <c r="L2004" t="s">
        <v>45348</v>
      </c>
      <c r="M2004" t="s">
        <v>45349</v>
      </c>
      <c r="N2004" t="s">
        <v>45350</v>
      </c>
      <c r="O2004">
        <f>-600.780672150917 -6.95617753299689 -507.621832738928</f>
        <v>-1115.3586824228419</v>
      </c>
      <c r="P2004">
        <f>-616.470331837263 -37.6607619878716 -227.640292023292</f>
        <v>-881.77138584842658</v>
      </c>
      <c r="Q2004" t="s">
        <v>45351</v>
      </c>
      <c r="R2004" t="s">
        <v>45352</v>
      </c>
      <c r="S2004" t="s">
        <v>45353</v>
      </c>
      <c r="T2004" t="s">
        <v>45354</v>
      </c>
      <c r="U2004" t="s">
        <v>45355</v>
      </c>
      <c r="V2004" t="s">
        <v>45356</v>
      </c>
      <c r="W2004" t="s">
        <v>45357</v>
      </c>
      <c r="X2004" t="s">
        <v>45358</v>
      </c>
      <c r="Y2004" t="s">
        <v>45359</v>
      </c>
    </row>
    <row r="2005" spans="1:25" x14ac:dyDescent="0.3">
      <c r="A2005">
        <v>100200</v>
      </c>
      <c r="B2005" t="s">
        <v>45360</v>
      </c>
      <c r="C2005" t="s">
        <v>45361</v>
      </c>
      <c r="D2005" t="s">
        <v>45362</v>
      </c>
      <c r="E2005" t="s">
        <v>45363</v>
      </c>
      <c r="F2005" t="s">
        <v>45364</v>
      </c>
      <c r="G2005" t="s">
        <v>45365</v>
      </c>
      <c r="H2005" t="s">
        <v>45366</v>
      </c>
      <c r="I2005" t="s">
        <v>45367</v>
      </c>
      <c r="J2005" t="s">
        <v>45368</v>
      </c>
      <c r="K2005" t="s">
        <v>45369</v>
      </c>
      <c r="L2005" t="s">
        <v>45370</v>
      </c>
      <c r="M2005" t="s">
        <v>45371</v>
      </c>
      <c r="N2005" t="s">
        <v>45372</v>
      </c>
      <c r="O2005">
        <f>-599.403369702241 -6.52322953939552 -507.835209662072</f>
        <v>-1113.7618089037085</v>
      </c>
      <c r="P2005">
        <f>-614.913086214151 -37.7742249052305 -227.90416483726</f>
        <v>-880.59147595664149</v>
      </c>
      <c r="Q2005" t="s">
        <v>45373</v>
      </c>
      <c r="R2005" t="s">
        <v>45374</v>
      </c>
      <c r="S2005" t="s">
        <v>45375</v>
      </c>
      <c r="T2005" t="s">
        <v>45376</v>
      </c>
      <c r="U2005" t="s">
        <v>45377</v>
      </c>
      <c r="V2005" t="s">
        <v>45378</v>
      </c>
      <c r="W2005" t="s">
        <v>45379</v>
      </c>
      <c r="X2005" t="s">
        <v>45380</v>
      </c>
      <c r="Y2005" t="s">
        <v>45381</v>
      </c>
    </row>
    <row r="2006" spans="1:25" x14ac:dyDescent="0.3">
      <c r="A2006">
        <v>100250</v>
      </c>
      <c r="B2006" t="s">
        <v>45382</v>
      </c>
      <c r="C2006" t="s">
        <v>45383</v>
      </c>
      <c r="D2006" t="s">
        <v>45384</v>
      </c>
      <c r="E2006" t="s">
        <v>45385</v>
      </c>
      <c r="F2006" t="s">
        <v>45386</v>
      </c>
      <c r="G2006" t="s">
        <v>45387</v>
      </c>
      <c r="H2006" t="s">
        <v>45388</v>
      </c>
      <c r="I2006" t="s">
        <v>45389</v>
      </c>
      <c r="J2006" t="s">
        <v>45390</v>
      </c>
      <c r="K2006" t="s">
        <v>45391</v>
      </c>
      <c r="L2006" t="s">
        <v>45392</v>
      </c>
      <c r="M2006" t="s">
        <v>45393</v>
      </c>
      <c r="N2006" t="s">
        <v>45394</v>
      </c>
      <c r="O2006">
        <f>-598.651463312954 -6.40822187197614 -507.913041007779</f>
        <v>-1112.9727261927092</v>
      </c>
      <c r="P2006">
        <f>-613.968004924841 -37.582476602948 -227.962640115418</f>
        <v>-879.513121643207</v>
      </c>
      <c r="Q2006" t="s">
        <v>45395</v>
      </c>
      <c r="R2006" t="s">
        <v>45396</v>
      </c>
      <c r="S2006" t="s">
        <v>45397</v>
      </c>
      <c r="T2006" t="s">
        <v>45398</v>
      </c>
      <c r="U2006" t="s">
        <v>45399</v>
      </c>
      <c r="V2006" t="s">
        <v>45400</v>
      </c>
      <c r="W2006" t="s">
        <v>45401</v>
      </c>
      <c r="X2006" t="s">
        <v>45402</v>
      </c>
      <c r="Y2006" t="s">
        <v>45403</v>
      </c>
    </row>
    <row r="2007" spans="1:25" x14ac:dyDescent="0.3">
      <c r="A2007">
        <v>100300</v>
      </c>
      <c r="B2007" t="s">
        <v>45404</v>
      </c>
      <c r="C2007" t="s">
        <v>45405</v>
      </c>
      <c r="D2007" t="s">
        <v>45406</v>
      </c>
      <c r="E2007" t="s">
        <v>45407</v>
      </c>
      <c r="F2007" t="s">
        <v>45408</v>
      </c>
      <c r="G2007" t="s">
        <v>45409</v>
      </c>
      <c r="H2007" t="s">
        <v>45410</v>
      </c>
      <c r="I2007" t="s">
        <v>45411</v>
      </c>
      <c r="J2007" t="s">
        <v>45412</v>
      </c>
      <c r="K2007" t="s">
        <v>45413</v>
      </c>
      <c r="L2007" t="s">
        <v>45414</v>
      </c>
      <c r="M2007" t="s">
        <v>45415</v>
      </c>
      <c r="N2007" t="s">
        <v>45416</v>
      </c>
      <c r="O2007">
        <f>-597.196334009722 -6.10272014721977 -508.01716273696</f>
        <v>-1111.3162168939018</v>
      </c>
      <c r="P2007">
        <f>-612.046650959903 -37.1213672428219 -228.02453922411</f>
        <v>-877.19255742683481</v>
      </c>
      <c r="Q2007" t="s">
        <v>45417</v>
      </c>
      <c r="R2007" t="s">
        <v>45418</v>
      </c>
      <c r="S2007" t="s">
        <v>45419</v>
      </c>
      <c r="T2007" t="s">
        <v>45420</v>
      </c>
      <c r="U2007" t="s">
        <v>45421</v>
      </c>
      <c r="V2007" t="s">
        <v>45422</v>
      </c>
      <c r="W2007" t="s">
        <v>45423</v>
      </c>
      <c r="X2007" t="s">
        <v>45424</v>
      </c>
      <c r="Y2007" t="s">
        <v>45425</v>
      </c>
    </row>
    <row r="2008" spans="1:25" x14ac:dyDescent="0.3">
      <c r="A2008">
        <v>100350</v>
      </c>
      <c r="B2008" t="s">
        <v>45426</v>
      </c>
      <c r="C2008" t="s">
        <v>45427</v>
      </c>
      <c r="D2008" t="s">
        <v>45428</v>
      </c>
      <c r="E2008" t="s">
        <v>45429</v>
      </c>
      <c r="F2008" t="s">
        <v>45430</v>
      </c>
      <c r="G2008" t="s">
        <v>45431</v>
      </c>
      <c r="H2008" t="s">
        <v>45432</v>
      </c>
      <c r="I2008" t="s">
        <v>45433</v>
      </c>
      <c r="J2008" t="s">
        <v>45434</v>
      </c>
      <c r="K2008" t="s">
        <v>45435</v>
      </c>
      <c r="L2008" t="s">
        <v>45436</v>
      </c>
      <c r="M2008" t="s">
        <v>45437</v>
      </c>
      <c r="N2008" t="s">
        <v>45438</v>
      </c>
      <c r="O2008">
        <f>-596.43731496311 -5.96167140877196 -508.072297372843</f>
        <v>-1110.471283744725</v>
      </c>
      <c r="P2008">
        <f>-611.028220980358 -36.928489538185 -228.060191377408</f>
        <v>-876.01690189595092</v>
      </c>
      <c r="Q2008" t="s">
        <v>45439</v>
      </c>
      <c r="R2008" t="s">
        <v>45440</v>
      </c>
      <c r="S2008" t="s">
        <v>45441</v>
      </c>
      <c r="T2008" t="s">
        <v>45442</v>
      </c>
      <c r="U2008" t="s">
        <v>45443</v>
      </c>
      <c r="V2008" t="s">
        <v>45444</v>
      </c>
      <c r="W2008" t="s">
        <v>45445</v>
      </c>
      <c r="X2008" t="s">
        <v>45446</v>
      </c>
      <c r="Y2008" t="s">
        <v>45447</v>
      </c>
    </row>
    <row r="2009" spans="1:25" x14ac:dyDescent="0.3">
      <c r="A2009">
        <v>100400</v>
      </c>
      <c r="B2009" t="s">
        <v>45448</v>
      </c>
      <c r="C2009" t="s">
        <v>45449</v>
      </c>
      <c r="D2009" t="s">
        <v>45450</v>
      </c>
      <c r="E2009" t="s">
        <v>45451</v>
      </c>
      <c r="F2009" t="s">
        <v>45452</v>
      </c>
      <c r="G2009" t="s">
        <v>45453</v>
      </c>
      <c r="H2009" t="s">
        <v>45454</v>
      </c>
      <c r="I2009" t="s">
        <v>45455</v>
      </c>
      <c r="J2009" t="s">
        <v>45456</v>
      </c>
      <c r="K2009" t="s">
        <v>45457</v>
      </c>
      <c r="L2009" t="s">
        <v>45458</v>
      </c>
      <c r="M2009" t="s">
        <v>45459</v>
      </c>
      <c r="N2009" t="s">
        <v>45460</v>
      </c>
      <c r="O2009">
        <f>-594.972443811617 -5.65655350739848 -508.148526288654</f>
        <v>-1108.7775236076695</v>
      </c>
      <c r="P2009">
        <f>-609.098636954969 -36.9577749406058 -228.149870961417</f>
        <v>-874.20628285699183</v>
      </c>
      <c r="Q2009" t="s">
        <v>45461</v>
      </c>
      <c r="R2009" t="s">
        <v>45462</v>
      </c>
      <c r="S2009" t="s">
        <v>45463</v>
      </c>
      <c r="T2009" t="s">
        <v>45464</v>
      </c>
      <c r="U2009" t="s">
        <v>45465</v>
      </c>
      <c r="V2009" t="s">
        <v>45466</v>
      </c>
      <c r="W2009" t="s">
        <v>45467</v>
      </c>
      <c r="X2009" t="s">
        <v>45468</v>
      </c>
      <c r="Y2009" t="s">
        <v>45469</v>
      </c>
    </row>
    <row r="2010" spans="1:25" x14ac:dyDescent="0.3">
      <c r="A2010">
        <v>100450</v>
      </c>
      <c r="B2010" t="s">
        <v>45470</v>
      </c>
      <c r="C2010" t="s">
        <v>45471</v>
      </c>
      <c r="D2010" t="s">
        <v>45472</v>
      </c>
      <c r="E2010" t="s">
        <v>45473</v>
      </c>
      <c r="F2010" t="s">
        <v>45474</v>
      </c>
      <c r="G2010" t="s">
        <v>45475</v>
      </c>
      <c r="H2010" t="s">
        <v>45476</v>
      </c>
      <c r="I2010" t="s">
        <v>45477</v>
      </c>
      <c r="J2010" t="s">
        <v>45478</v>
      </c>
      <c r="K2010" t="s">
        <v>45479</v>
      </c>
      <c r="L2010" t="s">
        <v>45480</v>
      </c>
      <c r="M2010" t="s">
        <v>45481</v>
      </c>
      <c r="N2010" t="s">
        <v>45482</v>
      </c>
      <c r="O2010">
        <f>-594.250636167179 -5.47666930035621 -508.183393196468</f>
        <v>-1107.9106986640031</v>
      </c>
      <c r="P2010">
        <f>-608.254339449791 -36.8135625274515 -228.182526808023</f>
        <v>-873.25042878526551</v>
      </c>
      <c r="Q2010" t="s">
        <v>45483</v>
      </c>
      <c r="R2010" t="s">
        <v>45484</v>
      </c>
      <c r="S2010" t="s">
        <v>45485</v>
      </c>
      <c r="T2010" t="s">
        <v>45486</v>
      </c>
      <c r="U2010" t="s">
        <v>45487</v>
      </c>
      <c r="V2010" t="s">
        <v>45488</v>
      </c>
      <c r="W2010" t="s">
        <v>45489</v>
      </c>
      <c r="X2010" t="s">
        <v>45490</v>
      </c>
      <c r="Y2010" t="s">
        <v>45491</v>
      </c>
    </row>
    <row r="2011" spans="1:25" x14ac:dyDescent="0.3">
      <c r="A2011">
        <v>100500</v>
      </c>
      <c r="B2011" t="s">
        <v>45492</v>
      </c>
      <c r="C2011" t="s">
        <v>45493</v>
      </c>
      <c r="D2011" t="s">
        <v>45494</v>
      </c>
      <c r="E2011" t="s">
        <v>45495</v>
      </c>
      <c r="F2011" t="s">
        <v>45496</v>
      </c>
      <c r="G2011" t="s">
        <v>45497</v>
      </c>
      <c r="H2011" t="s">
        <v>45498</v>
      </c>
      <c r="I2011" t="s">
        <v>45499</v>
      </c>
      <c r="J2011" t="s">
        <v>45500</v>
      </c>
      <c r="K2011" t="s">
        <v>45501</v>
      </c>
      <c r="L2011" t="s">
        <v>45502</v>
      </c>
      <c r="M2011" t="s">
        <v>45503</v>
      </c>
      <c r="N2011" t="s">
        <v>45504</v>
      </c>
      <c r="O2011">
        <f>-593.488636320646 -5.26323653235272 -508.201301071832</f>
        <v>-1106.9531739248307</v>
      </c>
      <c r="P2011">
        <f>-607.413854545923 -36.5794355669793 -228.19427438742</f>
        <v>-872.18756450032231</v>
      </c>
      <c r="Q2011" t="s">
        <v>45505</v>
      </c>
      <c r="R2011" t="s">
        <v>45506</v>
      </c>
      <c r="S2011" t="s">
        <v>45507</v>
      </c>
      <c r="T2011" t="s">
        <v>45508</v>
      </c>
      <c r="U2011" t="s">
        <v>45509</v>
      </c>
      <c r="V2011" t="s">
        <v>45510</v>
      </c>
      <c r="W2011" t="s">
        <v>45511</v>
      </c>
      <c r="X2011" t="s">
        <v>45512</v>
      </c>
      <c r="Y2011" t="s">
        <v>45513</v>
      </c>
    </row>
    <row r="2012" spans="1:25" x14ac:dyDescent="0.3">
      <c r="A2012">
        <v>100550</v>
      </c>
      <c r="B2012" t="s">
        <v>45514</v>
      </c>
      <c r="C2012" t="s">
        <v>45515</v>
      </c>
      <c r="D2012" t="s">
        <v>45516</v>
      </c>
      <c r="E2012" t="s">
        <v>45517</v>
      </c>
      <c r="F2012" t="s">
        <v>45518</v>
      </c>
      <c r="G2012" t="s">
        <v>45519</v>
      </c>
      <c r="H2012" t="s">
        <v>45520</v>
      </c>
      <c r="I2012" t="s">
        <v>45521</v>
      </c>
      <c r="J2012" t="s">
        <v>45522</v>
      </c>
      <c r="K2012" t="s">
        <v>45523</v>
      </c>
      <c r="L2012" t="s">
        <v>45524</v>
      </c>
      <c r="M2012" t="s">
        <v>45525</v>
      </c>
      <c r="N2012" t="s">
        <v>45526</v>
      </c>
      <c r="O2012">
        <f>-592.794846476552 -5.0255543472756 -508.185894763434</f>
        <v>-1106.0062955872618</v>
      </c>
      <c r="P2012">
        <f>-606.691321341525 -36.06078857286 -228.146045087991</f>
        <v>-870.89815500237614</v>
      </c>
      <c r="Q2012" t="s">
        <v>45527</v>
      </c>
      <c r="R2012" t="s">
        <v>45528</v>
      </c>
      <c r="S2012" t="s">
        <v>45529</v>
      </c>
      <c r="T2012" t="s">
        <v>45530</v>
      </c>
      <c r="U2012" t="s">
        <v>45531</v>
      </c>
      <c r="V2012" t="s">
        <v>45532</v>
      </c>
      <c r="W2012" t="s">
        <v>45533</v>
      </c>
      <c r="X2012" t="s">
        <v>45534</v>
      </c>
      <c r="Y2012" t="s">
        <v>45535</v>
      </c>
    </row>
    <row r="2013" spans="1:25" x14ac:dyDescent="0.3">
      <c r="A2013">
        <v>100600</v>
      </c>
      <c r="B2013" t="s">
        <v>45536</v>
      </c>
      <c r="C2013" t="s">
        <v>45537</v>
      </c>
      <c r="D2013" t="s">
        <v>45538</v>
      </c>
      <c r="E2013" t="s">
        <v>45539</v>
      </c>
      <c r="F2013" t="s">
        <v>45540</v>
      </c>
      <c r="G2013" t="s">
        <v>45541</v>
      </c>
      <c r="H2013" t="s">
        <v>45542</v>
      </c>
      <c r="I2013" t="s">
        <v>45543</v>
      </c>
      <c r="J2013" t="s">
        <v>45544</v>
      </c>
      <c r="K2013" t="s">
        <v>45545</v>
      </c>
      <c r="L2013" t="s">
        <v>45546</v>
      </c>
      <c r="M2013" t="s">
        <v>45547</v>
      </c>
      <c r="N2013" t="s">
        <v>45548</v>
      </c>
      <c r="O2013">
        <f>-591.50569831455 -4.68438052894771 -507.960452195426</f>
        <v>-1104.1505310389239</v>
      </c>
      <c r="P2013">
        <f>-604.935866651609 -35.3850322585492 -227.86100368489</f>
        <v>-868.1819025950482</v>
      </c>
      <c r="Q2013" t="s">
        <v>45549</v>
      </c>
      <c r="R2013" t="s">
        <v>45550</v>
      </c>
      <c r="S2013" t="s">
        <v>45551</v>
      </c>
      <c r="T2013" t="s">
        <v>45552</v>
      </c>
      <c r="U2013" t="s">
        <v>45553</v>
      </c>
      <c r="V2013" t="s">
        <v>45554</v>
      </c>
      <c r="W2013" t="s">
        <v>45555</v>
      </c>
      <c r="X2013" t="s">
        <v>45556</v>
      </c>
      <c r="Y2013" t="s">
        <v>45557</v>
      </c>
    </row>
    <row r="2014" spans="1:25" x14ac:dyDescent="0.3">
      <c r="A2014">
        <v>100650</v>
      </c>
      <c r="B2014" t="s">
        <v>45558</v>
      </c>
      <c r="C2014" t="s">
        <v>45559</v>
      </c>
      <c r="D2014" t="s">
        <v>45560</v>
      </c>
      <c r="E2014" t="s">
        <v>45561</v>
      </c>
      <c r="F2014" t="s">
        <v>45562</v>
      </c>
      <c r="G2014" t="s">
        <v>45563</v>
      </c>
      <c r="H2014" t="s">
        <v>45564</v>
      </c>
      <c r="I2014" t="s">
        <v>45565</v>
      </c>
      <c r="J2014" t="s">
        <v>45566</v>
      </c>
      <c r="K2014" t="s">
        <v>45567</v>
      </c>
      <c r="L2014" t="s">
        <v>45568</v>
      </c>
      <c r="M2014" t="s">
        <v>45569</v>
      </c>
      <c r="N2014" t="s">
        <v>45570</v>
      </c>
      <c r="O2014">
        <f>-590.239646232187 -4.46033334148115 -507.716803715867</f>
        <v>-1102.4167832895353</v>
      </c>
      <c r="P2014">
        <f>-603.457987427116 -35.0856835393881 -227.599104486295</f>
        <v>-866.14277545279913</v>
      </c>
      <c r="Q2014" t="s">
        <v>45571</v>
      </c>
      <c r="R2014" t="s">
        <v>45572</v>
      </c>
      <c r="S2014" t="s">
        <v>45573</v>
      </c>
      <c r="T2014" t="s">
        <v>45574</v>
      </c>
      <c r="U2014" t="s">
        <v>45575</v>
      </c>
      <c r="V2014" t="s">
        <v>45576</v>
      </c>
      <c r="W2014" t="s">
        <v>45577</v>
      </c>
      <c r="X2014" t="s">
        <v>45578</v>
      </c>
      <c r="Y2014" t="s">
        <v>45579</v>
      </c>
    </row>
    <row r="2015" spans="1:25" x14ac:dyDescent="0.3">
      <c r="A2015">
        <v>100700</v>
      </c>
      <c r="B2015" t="s">
        <v>45580</v>
      </c>
      <c r="C2015" t="s">
        <v>45581</v>
      </c>
      <c r="D2015" t="s">
        <v>45582</v>
      </c>
      <c r="E2015" t="s">
        <v>45583</v>
      </c>
      <c r="F2015" t="s">
        <v>45584</v>
      </c>
      <c r="G2015" t="s">
        <v>45585</v>
      </c>
      <c r="H2015" t="s">
        <v>45586</v>
      </c>
      <c r="I2015" t="s">
        <v>45587</v>
      </c>
      <c r="J2015" t="s">
        <v>45588</v>
      </c>
      <c r="K2015" t="s">
        <v>45589</v>
      </c>
      <c r="L2015" t="s">
        <v>45590</v>
      </c>
      <c r="M2015" t="s">
        <v>45591</v>
      </c>
      <c r="N2015" t="s">
        <v>45592</v>
      </c>
      <c r="O2015">
        <f>-589.528844681176 -4.28089478754055 -507.620541324068</f>
        <v>-1101.4302807927845</v>
      </c>
      <c r="P2015">
        <f>-602.822469379826 -34.9129439597455 -227.507012291645</f>
        <v>-865.24242563121641</v>
      </c>
      <c r="Q2015" t="s">
        <v>45593</v>
      </c>
      <c r="R2015" t="s">
        <v>45594</v>
      </c>
      <c r="S2015" t="s">
        <v>45595</v>
      </c>
      <c r="T2015" t="s">
        <v>45596</v>
      </c>
      <c r="U2015" t="s">
        <v>45597</v>
      </c>
      <c r="V2015" t="s">
        <v>45598</v>
      </c>
      <c r="W2015" t="s">
        <v>45599</v>
      </c>
      <c r="X2015" t="s">
        <v>45600</v>
      </c>
      <c r="Y2015" t="s">
        <v>45601</v>
      </c>
    </row>
    <row r="2016" spans="1:25" x14ac:dyDescent="0.3">
      <c r="A2016">
        <v>100750</v>
      </c>
      <c r="B2016" t="s">
        <v>45602</v>
      </c>
      <c r="C2016" t="s">
        <v>45603</v>
      </c>
      <c r="D2016" t="s">
        <v>45604</v>
      </c>
      <c r="E2016" t="s">
        <v>45605</v>
      </c>
      <c r="F2016" t="s">
        <v>45606</v>
      </c>
      <c r="G2016" t="s">
        <v>45607</v>
      </c>
      <c r="H2016" t="s">
        <v>45608</v>
      </c>
      <c r="I2016" t="s">
        <v>45609</v>
      </c>
      <c r="J2016" t="s">
        <v>45610</v>
      </c>
      <c r="K2016" t="s">
        <v>45611</v>
      </c>
      <c r="L2016" t="s">
        <v>45612</v>
      </c>
      <c r="M2016" t="s">
        <v>45613</v>
      </c>
      <c r="N2016" t="s">
        <v>45614</v>
      </c>
      <c r="O2016">
        <f>-588.167660408623 -3.92874659169433 -507.453598393503</f>
        <v>-1099.5500053938204</v>
      </c>
      <c r="P2016">
        <f>-601.890499463875 -34.2557235973752 -227.327631785927</f>
        <v>-863.47385484717722</v>
      </c>
      <c r="Q2016" t="s">
        <v>45615</v>
      </c>
      <c r="R2016" t="s">
        <v>45616</v>
      </c>
      <c r="S2016" t="s">
        <v>45617</v>
      </c>
      <c r="T2016" t="s">
        <v>45618</v>
      </c>
      <c r="U2016" t="s">
        <v>45619</v>
      </c>
      <c r="V2016" t="s">
        <v>45620</v>
      </c>
      <c r="W2016" t="s">
        <v>45621</v>
      </c>
      <c r="X2016" t="s">
        <v>45622</v>
      </c>
      <c r="Y2016" t="s">
        <v>45623</v>
      </c>
    </row>
    <row r="2017" spans="1:25" x14ac:dyDescent="0.3">
      <c r="A2017">
        <v>100800</v>
      </c>
      <c r="B2017" t="s">
        <v>45624</v>
      </c>
      <c r="C2017" t="s">
        <v>45625</v>
      </c>
      <c r="D2017" t="s">
        <v>45626</v>
      </c>
      <c r="E2017" t="s">
        <v>45627</v>
      </c>
      <c r="F2017" t="s">
        <v>45628</v>
      </c>
      <c r="G2017" t="s">
        <v>45629</v>
      </c>
      <c r="H2017" t="s">
        <v>45630</v>
      </c>
      <c r="I2017" t="s">
        <v>45631</v>
      </c>
      <c r="J2017" t="s">
        <v>45632</v>
      </c>
      <c r="K2017" t="s">
        <v>45633</v>
      </c>
      <c r="L2017" t="s">
        <v>45634</v>
      </c>
      <c r="M2017" t="s">
        <v>45635</v>
      </c>
      <c r="N2017" t="s">
        <v>45636</v>
      </c>
      <c r="O2017">
        <f>-586.656171178163 -3.57855932910297 -507.238466453467</f>
        <v>-1097.473196960733</v>
      </c>
      <c r="P2017">
        <f>-600.875965664333 -33.7044942617636 -227.115559879256</f>
        <v>-861.69601980535253</v>
      </c>
      <c r="Q2017" t="s">
        <v>45637</v>
      </c>
      <c r="R2017" t="s">
        <v>45638</v>
      </c>
      <c r="S2017" t="s">
        <v>45639</v>
      </c>
      <c r="T2017" t="s">
        <v>45640</v>
      </c>
      <c r="U2017" t="s">
        <v>45641</v>
      </c>
      <c r="V2017" t="s">
        <v>45642</v>
      </c>
      <c r="W2017" t="s">
        <v>45643</v>
      </c>
      <c r="X2017" t="s">
        <v>45644</v>
      </c>
      <c r="Y2017" t="s">
        <v>45645</v>
      </c>
    </row>
    <row r="2018" spans="1:25" x14ac:dyDescent="0.3">
      <c r="A2018">
        <v>100850</v>
      </c>
      <c r="B2018" t="s">
        <v>45646</v>
      </c>
      <c r="C2018" t="s">
        <v>45647</v>
      </c>
      <c r="D2018" t="s">
        <v>45648</v>
      </c>
      <c r="E2018" t="s">
        <v>45649</v>
      </c>
      <c r="F2018" t="s">
        <v>45650</v>
      </c>
      <c r="G2018" t="s">
        <v>45651</v>
      </c>
      <c r="H2018" t="s">
        <v>45652</v>
      </c>
      <c r="I2018" t="s">
        <v>45653</v>
      </c>
      <c r="J2018" t="s">
        <v>45654</v>
      </c>
      <c r="K2018" t="s">
        <v>45655</v>
      </c>
      <c r="L2018" t="s">
        <v>45656</v>
      </c>
      <c r="M2018" t="s">
        <v>45657</v>
      </c>
      <c r="N2018" t="s">
        <v>45658</v>
      </c>
      <c r="O2018">
        <f>-585.955269174068 -3.40655882956867 -507.107221480835</f>
        <v>-1096.4690494844717</v>
      </c>
      <c r="P2018">
        <f>-600.420520793744 -33.5193044205118 -226.995608992483</f>
        <v>-860.93543420673882</v>
      </c>
      <c r="Q2018" t="s">
        <v>45659</v>
      </c>
      <c r="R2018" t="s">
        <v>45660</v>
      </c>
      <c r="S2018" t="s">
        <v>45661</v>
      </c>
      <c r="T2018" t="s">
        <v>45662</v>
      </c>
      <c r="U2018" t="s">
        <v>45663</v>
      </c>
      <c r="V2018" t="s">
        <v>45664</v>
      </c>
      <c r="W2018" t="s">
        <v>45665</v>
      </c>
      <c r="X2018" t="s">
        <v>45666</v>
      </c>
      <c r="Y2018" t="s">
        <v>45667</v>
      </c>
    </row>
    <row r="2019" spans="1:25" x14ac:dyDescent="0.3">
      <c r="A2019">
        <v>100900</v>
      </c>
      <c r="B2019" t="s">
        <v>45668</v>
      </c>
      <c r="C2019" t="s">
        <v>45669</v>
      </c>
      <c r="D2019" t="s">
        <v>45670</v>
      </c>
      <c r="E2019" t="s">
        <v>45671</v>
      </c>
      <c r="F2019" t="s">
        <v>45672</v>
      </c>
      <c r="G2019" t="s">
        <v>45673</v>
      </c>
      <c r="H2019" t="s">
        <v>45674</v>
      </c>
      <c r="I2019" t="s">
        <v>45675</v>
      </c>
      <c r="J2019" t="s">
        <v>45676</v>
      </c>
      <c r="K2019" t="s">
        <v>45677</v>
      </c>
      <c r="L2019" t="s">
        <v>45678</v>
      </c>
      <c r="M2019" t="s">
        <v>45679</v>
      </c>
      <c r="N2019" t="s">
        <v>45680</v>
      </c>
      <c r="O2019">
        <f>-585.2199565301 -3.21893865395759 -507.004195704621</f>
        <v>-1095.4430908886786</v>
      </c>
      <c r="P2019">
        <f>-599.994513179624 -33.2523787005041 -226.900205811766</f>
        <v>-860.14709769189415</v>
      </c>
      <c r="Q2019" t="s">
        <v>45681</v>
      </c>
      <c r="R2019" t="s">
        <v>45682</v>
      </c>
      <c r="S2019" t="s">
        <v>45683</v>
      </c>
      <c r="T2019" t="s">
        <v>45684</v>
      </c>
      <c r="U2019" t="s">
        <v>45685</v>
      </c>
      <c r="V2019" t="s">
        <v>45686</v>
      </c>
      <c r="W2019" t="s">
        <v>45687</v>
      </c>
      <c r="X2019" t="s">
        <v>45688</v>
      </c>
      <c r="Y2019" t="s">
        <v>45689</v>
      </c>
    </row>
    <row r="2020" spans="1:25" x14ac:dyDescent="0.3">
      <c r="A2020">
        <v>100950</v>
      </c>
      <c r="B2020" t="s">
        <v>45690</v>
      </c>
      <c r="C2020" t="s">
        <v>45691</v>
      </c>
      <c r="D2020" t="s">
        <v>45692</v>
      </c>
      <c r="E2020" t="s">
        <v>45693</v>
      </c>
      <c r="F2020" t="s">
        <v>45694</v>
      </c>
      <c r="G2020" t="s">
        <v>45695</v>
      </c>
      <c r="H2020" t="s">
        <v>45696</v>
      </c>
      <c r="I2020" t="s">
        <v>45697</v>
      </c>
      <c r="J2020" t="s">
        <v>45698</v>
      </c>
      <c r="K2020" t="s">
        <v>45699</v>
      </c>
      <c r="L2020" t="s">
        <v>45700</v>
      </c>
      <c r="M2020" t="s">
        <v>45701</v>
      </c>
      <c r="N2020" t="s">
        <v>45702</v>
      </c>
      <c r="O2020">
        <f>-583.642527689678 -2.9629658597064 -506.864820193532</f>
        <v>-1093.4703137429165</v>
      </c>
      <c r="P2020">
        <f>-598.965423322112 -32.7828503815344 -226.767409773879</f>
        <v>-858.51568347752539</v>
      </c>
      <c r="Q2020" t="s">
        <v>45703</v>
      </c>
      <c r="R2020" t="s">
        <v>45704</v>
      </c>
      <c r="S2020" t="s">
        <v>45705</v>
      </c>
      <c r="T2020" t="s">
        <v>45706</v>
      </c>
      <c r="U2020" t="s">
        <v>45707</v>
      </c>
      <c r="V2020" t="s">
        <v>45708</v>
      </c>
      <c r="W2020" t="s">
        <v>45709</v>
      </c>
      <c r="X2020" t="s">
        <v>45710</v>
      </c>
      <c r="Y2020" t="s">
        <v>45711</v>
      </c>
    </row>
    <row r="2021" spans="1:25" x14ac:dyDescent="0.3">
      <c r="A2021">
        <v>101000</v>
      </c>
      <c r="B2021" t="s">
        <v>45712</v>
      </c>
      <c r="C2021" t="s">
        <v>45713</v>
      </c>
      <c r="D2021" t="s">
        <v>45714</v>
      </c>
      <c r="E2021" t="s">
        <v>45715</v>
      </c>
      <c r="F2021" t="s">
        <v>45716</v>
      </c>
      <c r="G2021" t="s">
        <v>45717</v>
      </c>
      <c r="H2021" t="s">
        <v>45718</v>
      </c>
      <c r="I2021" t="s">
        <v>45719</v>
      </c>
      <c r="J2021" t="s">
        <v>45720</v>
      </c>
      <c r="K2021" t="s">
        <v>45721</v>
      </c>
      <c r="L2021" t="s">
        <v>45722</v>
      </c>
      <c r="M2021" t="s">
        <v>45723</v>
      </c>
      <c r="N2021" t="s">
        <v>45724</v>
      </c>
      <c r="O2021">
        <f>-582.733894529789 -2.95257194885971 -506.862124376898</f>
        <v>-1092.5485908555468</v>
      </c>
      <c r="P2021">
        <f>-598.329364919817 -32.8136796413758 -226.784117555194</f>
        <v>-857.92716211638674</v>
      </c>
      <c r="Q2021" t="s">
        <v>45725</v>
      </c>
      <c r="R2021" t="s">
        <v>45726</v>
      </c>
      <c r="S2021" t="s">
        <v>45727</v>
      </c>
      <c r="T2021" t="s">
        <v>45728</v>
      </c>
      <c r="U2021" t="s">
        <v>45729</v>
      </c>
      <c r="V2021" t="s">
        <v>45730</v>
      </c>
      <c r="W2021" t="s">
        <v>45731</v>
      </c>
      <c r="X2021" t="s">
        <v>45732</v>
      </c>
      <c r="Y2021" t="s">
        <v>45733</v>
      </c>
    </row>
    <row r="2022" spans="1:25" x14ac:dyDescent="0.3">
      <c r="A2022">
        <v>101050</v>
      </c>
      <c r="B2022" t="s">
        <v>45734</v>
      </c>
      <c r="C2022" t="s">
        <v>45735</v>
      </c>
      <c r="D2022" t="s">
        <v>45736</v>
      </c>
      <c r="E2022" t="s">
        <v>45737</v>
      </c>
      <c r="F2022" t="s">
        <v>45738</v>
      </c>
      <c r="G2022" t="s">
        <v>45739</v>
      </c>
      <c r="H2022" t="s">
        <v>45740</v>
      </c>
      <c r="I2022" t="s">
        <v>45741</v>
      </c>
      <c r="J2022" t="s">
        <v>45742</v>
      </c>
      <c r="K2022" t="s">
        <v>45743</v>
      </c>
      <c r="L2022" t="s">
        <v>45744</v>
      </c>
      <c r="M2022" t="s">
        <v>45745</v>
      </c>
      <c r="N2022" t="s">
        <v>45746</v>
      </c>
      <c r="O2022">
        <f>-581.13048886217 -2.97663753650204 -506.780965314434</f>
        <v>-1090.888091713106</v>
      </c>
      <c r="P2022">
        <f>-596.900422972763 -33.2341705746762 -226.755239586527</f>
        <v>-856.88983313396625</v>
      </c>
      <c r="Q2022" t="s">
        <v>45747</v>
      </c>
      <c r="R2022" t="s">
        <v>45748</v>
      </c>
      <c r="S2022" t="s">
        <v>45749</v>
      </c>
      <c r="T2022" t="s">
        <v>45750</v>
      </c>
      <c r="U2022" t="s">
        <v>45751</v>
      </c>
      <c r="V2022" t="s">
        <v>45752</v>
      </c>
      <c r="W2022" t="s">
        <v>45753</v>
      </c>
      <c r="X2022" t="s">
        <v>45754</v>
      </c>
      <c r="Y2022" t="s">
        <v>45755</v>
      </c>
    </row>
    <row r="2023" spans="1:25" x14ac:dyDescent="0.3">
      <c r="A2023">
        <v>101100</v>
      </c>
      <c r="B2023" t="s">
        <v>45756</v>
      </c>
      <c r="C2023" t="s">
        <v>45757</v>
      </c>
      <c r="D2023" t="s">
        <v>45758</v>
      </c>
      <c r="E2023" t="s">
        <v>45759</v>
      </c>
      <c r="F2023" t="s">
        <v>45760</v>
      </c>
      <c r="G2023" t="s">
        <v>45761</v>
      </c>
      <c r="H2023" t="s">
        <v>45762</v>
      </c>
      <c r="I2023" t="s">
        <v>45763</v>
      </c>
      <c r="J2023" t="s">
        <v>45764</v>
      </c>
      <c r="K2023" t="s">
        <v>45765</v>
      </c>
      <c r="L2023" t="s">
        <v>45766</v>
      </c>
      <c r="M2023" t="s">
        <v>45767</v>
      </c>
      <c r="N2023" t="s">
        <v>45768</v>
      </c>
      <c r="O2023">
        <f>-579.884603454332 -3.28792125179302 -506.726119914792</f>
        <v>-1089.8986446209169</v>
      </c>
      <c r="P2023">
        <f>-595.524166586863 -33.6578813047106 -226.705381790664</f>
        <v>-855.88742968223755</v>
      </c>
      <c r="Q2023" t="s">
        <v>45769</v>
      </c>
      <c r="R2023" t="s">
        <v>45770</v>
      </c>
      <c r="S2023" t="s">
        <v>45771</v>
      </c>
      <c r="T2023" t="s">
        <v>45772</v>
      </c>
      <c r="U2023" t="s">
        <v>45773</v>
      </c>
      <c r="V2023" t="s">
        <v>45774</v>
      </c>
      <c r="W2023" t="s">
        <v>45775</v>
      </c>
      <c r="X2023" t="s">
        <v>45776</v>
      </c>
      <c r="Y2023" t="s">
        <v>45777</v>
      </c>
    </row>
    <row r="2024" spans="1:25" x14ac:dyDescent="0.3">
      <c r="A2024">
        <v>101150</v>
      </c>
      <c r="B2024" t="s">
        <v>45778</v>
      </c>
      <c r="C2024" t="s">
        <v>45779</v>
      </c>
      <c r="D2024" t="s">
        <v>45780</v>
      </c>
      <c r="E2024" t="s">
        <v>45781</v>
      </c>
      <c r="F2024" t="s">
        <v>45782</v>
      </c>
      <c r="G2024" t="s">
        <v>45783</v>
      </c>
      <c r="H2024" t="s">
        <v>45784</v>
      </c>
      <c r="I2024" t="s">
        <v>45785</v>
      </c>
      <c r="J2024" t="s">
        <v>45786</v>
      </c>
      <c r="K2024" t="s">
        <v>45787</v>
      </c>
      <c r="L2024" t="s">
        <v>45788</v>
      </c>
      <c r="M2024" t="s">
        <v>45789</v>
      </c>
      <c r="N2024" t="s">
        <v>45790</v>
      </c>
      <c r="O2024">
        <f>-579.405082290467 -3.46505484140516 -506.722423437948</f>
        <v>-1089.5925605698203</v>
      </c>
      <c r="P2024">
        <f>-594.938036599622 -33.8623963049379 -226.698632991718</f>
        <v>-855.4990658962779</v>
      </c>
      <c r="Q2024" t="s">
        <v>45791</v>
      </c>
      <c r="R2024" t="s">
        <v>45792</v>
      </c>
      <c r="S2024" t="s">
        <v>45793</v>
      </c>
      <c r="T2024" t="s">
        <v>45794</v>
      </c>
      <c r="U2024" t="s">
        <v>45795</v>
      </c>
      <c r="V2024" t="s">
        <v>45796</v>
      </c>
      <c r="W2024" t="s">
        <v>45797</v>
      </c>
      <c r="X2024" t="s">
        <v>45798</v>
      </c>
      <c r="Y2024" t="s">
        <v>45799</v>
      </c>
    </row>
    <row r="2025" spans="1:25" x14ac:dyDescent="0.3">
      <c r="A2025">
        <v>101200</v>
      </c>
      <c r="B2025" t="s">
        <v>45800</v>
      </c>
      <c r="C2025" t="s">
        <v>45801</v>
      </c>
      <c r="D2025" t="s">
        <v>45802</v>
      </c>
      <c r="E2025" t="s">
        <v>45803</v>
      </c>
      <c r="F2025" t="s">
        <v>45804</v>
      </c>
      <c r="G2025" t="s">
        <v>45805</v>
      </c>
      <c r="H2025" t="s">
        <v>45806</v>
      </c>
      <c r="I2025" t="s">
        <v>45807</v>
      </c>
      <c r="J2025" t="s">
        <v>45808</v>
      </c>
      <c r="K2025" t="s">
        <v>45809</v>
      </c>
      <c r="L2025" t="s">
        <v>45810</v>
      </c>
      <c r="M2025" t="s">
        <v>45811</v>
      </c>
      <c r="N2025" t="s">
        <v>45812</v>
      </c>
      <c r="O2025">
        <f>-578.528333106165 -3.80380211574925 -506.781810550128</f>
        <v>-1089.1139457720421</v>
      </c>
      <c r="P2025">
        <f>-593.9164200297 -34.3078439081232 -226.761699150569</f>
        <v>-854.98596308839228</v>
      </c>
      <c r="Q2025" t="s">
        <v>45813</v>
      </c>
      <c r="R2025" t="s">
        <v>45814</v>
      </c>
      <c r="S2025" t="s">
        <v>45815</v>
      </c>
      <c r="T2025" t="s">
        <v>45816</v>
      </c>
      <c r="U2025" t="s">
        <v>45817</v>
      </c>
      <c r="V2025" t="s">
        <v>45818</v>
      </c>
      <c r="W2025" t="s">
        <v>45819</v>
      </c>
      <c r="X2025" t="s">
        <v>45820</v>
      </c>
      <c r="Y2025" t="s">
        <v>45821</v>
      </c>
    </row>
    <row r="2026" spans="1:25" x14ac:dyDescent="0.3">
      <c r="A2026">
        <v>101250</v>
      </c>
      <c r="B2026" t="s">
        <v>45822</v>
      </c>
      <c r="C2026" t="s">
        <v>45823</v>
      </c>
      <c r="D2026" t="s">
        <v>45824</v>
      </c>
      <c r="E2026" t="s">
        <v>45825</v>
      </c>
      <c r="F2026" t="s">
        <v>45826</v>
      </c>
      <c r="G2026" t="s">
        <v>45827</v>
      </c>
      <c r="H2026" t="s">
        <v>45828</v>
      </c>
      <c r="I2026" t="s">
        <v>45829</v>
      </c>
      <c r="J2026" t="s">
        <v>45830</v>
      </c>
      <c r="K2026" t="s">
        <v>45831</v>
      </c>
      <c r="L2026" t="s">
        <v>45832</v>
      </c>
      <c r="M2026" t="s">
        <v>45833</v>
      </c>
      <c r="N2026" t="s">
        <v>45834</v>
      </c>
      <c r="O2026">
        <f>-578.1108979581 -3.90451254706227 -506.883130450889</f>
        <v>-1088.8985409560514</v>
      </c>
      <c r="P2026">
        <f>-593.45531267478 -34.6538764740958 -226.88726878444</f>
        <v>-854.99645793331581</v>
      </c>
      <c r="Q2026" t="s">
        <v>45835</v>
      </c>
      <c r="R2026" t="s">
        <v>45836</v>
      </c>
      <c r="S2026" t="s">
        <v>45837</v>
      </c>
      <c r="T2026" t="s">
        <v>45838</v>
      </c>
      <c r="U2026" t="s">
        <v>45839</v>
      </c>
      <c r="V2026" t="s">
        <v>45840</v>
      </c>
      <c r="W2026" t="s">
        <v>45841</v>
      </c>
      <c r="X2026" t="s">
        <v>45842</v>
      </c>
      <c r="Y2026" t="s">
        <v>45843</v>
      </c>
    </row>
    <row r="2027" spans="1:25" x14ac:dyDescent="0.3">
      <c r="A2027">
        <v>101300</v>
      </c>
      <c r="B2027" t="s">
        <v>45844</v>
      </c>
      <c r="C2027" t="s">
        <v>45845</v>
      </c>
      <c r="D2027" t="s">
        <v>45846</v>
      </c>
      <c r="E2027" t="s">
        <v>45847</v>
      </c>
      <c r="F2027" t="s">
        <v>45848</v>
      </c>
      <c r="G2027" t="s">
        <v>45849</v>
      </c>
      <c r="H2027" t="s">
        <v>45850</v>
      </c>
      <c r="I2027" t="s">
        <v>45851</v>
      </c>
      <c r="J2027" t="s">
        <v>45852</v>
      </c>
      <c r="K2027" t="s">
        <v>45853</v>
      </c>
      <c r="L2027" t="s">
        <v>45854</v>
      </c>
      <c r="M2027" t="s">
        <v>45855</v>
      </c>
      <c r="N2027" t="s">
        <v>45856</v>
      </c>
      <c r="O2027">
        <f>-577.241883527382 -4.12000966336427 -507.077456113766</f>
        <v>-1088.4393493045122</v>
      </c>
      <c r="P2027">
        <f>-592.522577545131 -35.361101712725 -227.132540874452</f>
        <v>-855.01622013230804</v>
      </c>
      <c r="Q2027" t="s">
        <v>45857</v>
      </c>
      <c r="R2027" t="s">
        <v>45858</v>
      </c>
      <c r="S2027" t="s">
        <v>45859</v>
      </c>
      <c r="T2027" t="s">
        <v>45860</v>
      </c>
      <c r="U2027" t="s">
        <v>45861</v>
      </c>
      <c r="V2027" t="s">
        <v>45862</v>
      </c>
      <c r="W2027" t="s">
        <v>45863</v>
      </c>
      <c r="X2027" t="s">
        <v>45864</v>
      </c>
      <c r="Y2027" t="s">
        <v>45865</v>
      </c>
    </row>
    <row r="2028" spans="1:25" x14ac:dyDescent="0.3">
      <c r="A2028">
        <v>101350</v>
      </c>
      <c r="B2028" t="s">
        <v>45866</v>
      </c>
      <c r="C2028" t="s">
        <v>45867</v>
      </c>
      <c r="D2028" t="s">
        <v>45868</v>
      </c>
      <c r="E2028" t="s">
        <v>45869</v>
      </c>
      <c r="F2028" t="s">
        <v>45870</v>
      </c>
      <c r="G2028" t="s">
        <v>45871</v>
      </c>
      <c r="H2028" t="s">
        <v>45872</v>
      </c>
      <c r="I2028" t="s">
        <v>45873</v>
      </c>
      <c r="J2028" t="s">
        <v>45874</v>
      </c>
      <c r="K2028" t="s">
        <v>45875</v>
      </c>
      <c r="L2028" t="s">
        <v>45876</v>
      </c>
      <c r="M2028" t="s">
        <v>45877</v>
      </c>
      <c r="N2028" t="s">
        <v>45878</v>
      </c>
      <c r="O2028">
        <f>-576.759905694917 -4.24447126726909 -507.175442049836</f>
        <v>-1088.1798190120221</v>
      </c>
      <c r="P2028">
        <f>-592.00691386492 -35.715912929807 -227.25467092661</f>
        <v>-854.97749772133693</v>
      </c>
      <c r="Q2028" t="s">
        <v>45879</v>
      </c>
      <c r="R2028" t="s">
        <v>45880</v>
      </c>
      <c r="S2028" t="s">
        <v>45881</v>
      </c>
      <c r="T2028" t="s">
        <v>45882</v>
      </c>
      <c r="U2028" t="s">
        <v>45883</v>
      </c>
      <c r="V2028" t="s">
        <v>45884</v>
      </c>
      <c r="W2028" t="s">
        <v>45885</v>
      </c>
      <c r="X2028" t="s">
        <v>45886</v>
      </c>
      <c r="Y2028" t="s">
        <v>45887</v>
      </c>
    </row>
    <row r="2029" spans="1:25" x14ac:dyDescent="0.3">
      <c r="A2029">
        <v>101400</v>
      </c>
      <c r="B2029" t="s">
        <v>45888</v>
      </c>
      <c r="C2029" t="s">
        <v>45889</v>
      </c>
      <c r="D2029" t="s">
        <v>45890</v>
      </c>
      <c r="E2029" t="s">
        <v>45891</v>
      </c>
      <c r="F2029" t="s">
        <v>45892</v>
      </c>
      <c r="G2029" t="s">
        <v>45893</v>
      </c>
      <c r="H2029" t="s">
        <v>45894</v>
      </c>
      <c r="I2029" t="s">
        <v>45895</v>
      </c>
      <c r="J2029" t="s">
        <v>45896</v>
      </c>
      <c r="K2029" t="s">
        <v>45897</v>
      </c>
      <c r="L2029" t="s">
        <v>45898</v>
      </c>
      <c r="M2029" t="s">
        <v>45899</v>
      </c>
      <c r="N2029" t="s">
        <v>45900</v>
      </c>
      <c r="O2029">
        <f>-575.899442291904 -4.38112988218495 -507.407314801041</f>
        <v>-1087.6878869751299</v>
      </c>
      <c r="P2029">
        <f>-590.822846090808 -36.2257560610249 -227.511222292577</f>
        <v>-854.55982444440986</v>
      </c>
      <c r="Q2029" t="s">
        <v>45901</v>
      </c>
      <c r="R2029" t="s">
        <v>45902</v>
      </c>
      <c r="S2029" t="s">
        <v>45903</v>
      </c>
      <c r="T2029" t="s">
        <v>45904</v>
      </c>
      <c r="U2029" t="s">
        <v>45905</v>
      </c>
      <c r="V2029" t="s">
        <v>45906</v>
      </c>
      <c r="W2029" t="s">
        <v>45907</v>
      </c>
      <c r="X2029" t="s">
        <v>45908</v>
      </c>
      <c r="Y2029" t="s">
        <v>45909</v>
      </c>
    </row>
    <row r="2030" spans="1:25" x14ac:dyDescent="0.3">
      <c r="A2030">
        <v>101450</v>
      </c>
      <c r="B2030" t="s">
        <v>45910</v>
      </c>
      <c r="C2030" t="s">
        <v>45911</v>
      </c>
      <c r="D2030" t="s">
        <v>45912</v>
      </c>
      <c r="E2030" t="s">
        <v>45913</v>
      </c>
      <c r="F2030" t="s">
        <v>45914</v>
      </c>
      <c r="G2030" t="s">
        <v>45915</v>
      </c>
      <c r="H2030" t="s">
        <v>45916</v>
      </c>
      <c r="I2030" t="s">
        <v>45917</v>
      </c>
      <c r="J2030" t="s">
        <v>45918</v>
      </c>
      <c r="K2030" t="s">
        <v>45919</v>
      </c>
      <c r="L2030" t="s">
        <v>45920</v>
      </c>
      <c r="M2030" t="s">
        <v>45921</v>
      </c>
      <c r="N2030" t="s">
        <v>45922</v>
      </c>
      <c r="O2030">
        <f>-575.551301394218 -4.41234158267207 -507.4897050136</f>
        <v>-1087.4533479904899</v>
      </c>
      <c r="P2030">
        <f>-590.279396332336 -36.4065079681716 -227.600329728063</f>
        <v>-854.28623402857056</v>
      </c>
      <c r="Q2030" t="s">
        <v>45923</v>
      </c>
      <c r="R2030" t="s">
        <v>45924</v>
      </c>
      <c r="S2030" t="s">
        <v>45925</v>
      </c>
      <c r="T2030" t="s">
        <v>45926</v>
      </c>
      <c r="U2030" t="s">
        <v>45927</v>
      </c>
      <c r="V2030" t="s">
        <v>45928</v>
      </c>
      <c r="W2030" t="s">
        <v>45929</v>
      </c>
      <c r="X2030" t="s">
        <v>45930</v>
      </c>
      <c r="Y2030" t="s">
        <v>45931</v>
      </c>
    </row>
    <row r="2031" spans="1:25" x14ac:dyDescent="0.3">
      <c r="A2031">
        <v>101500</v>
      </c>
      <c r="B2031" t="s">
        <v>45932</v>
      </c>
      <c r="C2031" t="s">
        <v>45933</v>
      </c>
      <c r="D2031" t="s">
        <v>45934</v>
      </c>
      <c r="E2031" t="s">
        <v>45935</v>
      </c>
      <c r="F2031" t="s">
        <v>45936</v>
      </c>
      <c r="G2031" t="s">
        <v>45937</v>
      </c>
      <c r="H2031" t="s">
        <v>45938</v>
      </c>
      <c r="I2031" t="s">
        <v>45939</v>
      </c>
      <c r="J2031" t="s">
        <v>45940</v>
      </c>
      <c r="K2031" t="s">
        <v>45941</v>
      </c>
      <c r="L2031" t="s">
        <v>45942</v>
      </c>
      <c r="M2031" t="s">
        <v>45943</v>
      </c>
      <c r="N2031" t="s">
        <v>45944</v>
      </c>
      <c r="O2031">
        <f>-575.044697780606 -4.5412526114535 -507.569871279053</f>
        <v>-1087.1558216711126</v>
      </c>
      <c r="P2031">
        <f>-589.103627334232 -36.7398368219849 -227.669564522156</f>
        <v>-853.51302867837285</v>
      </c>
      <c r="Q2031" t="s">
        <v>45945</v>
      </c>
      <c r="R2031" t="s">
        <v>45946</v>
      </c>
      <c r="S2031" t="s">
        <v>45947</v>
      </c>
      <c r="T2031" t="s">
        <v>45948</v>
      </c>
      <c r="U2031" t="s">
        <v>45949</v>
      </c>
      <c r="V2031" t="s">
        <v>45950</v>
      </c>
      <c r="W2031" t="s">
        <v>45951</v>
      </c>
      <c r="X2031" t="s">
        <v>45952</v>
      </c>
      <c r="Y2031" t="s">
        <v>45953</v>
      </c>
    </row>
    <row r="2032" spans="1:25" x14ac:dyDescent="0.3">
      <c r="A2032">
        <v>101550</v>
      </c>
      <c r="B2032" t="s">
        <v>45954</v>
      </c>
      <c r="C2032" t="s">
        <v>45955</v>
      </c>
      <c r="D2032" t="s">
        <v>45956</v>
      </c>
      <c r="E2032" t="s">
        <v>45957</v>
      </c>
      <c r="F2032" t="s">
        <v>45958</v>
      </c>
      <c r="G2032" t="s">
        <v>45959</v>
      </c>
      <c r="H2032" t="s">
        <v>45960</v>
      </c>
      <c r="I2032" t="s">
        <v>45961</v>
      </c>
      <c r="J2032" t="s">
        <v>45962</v>
      </c>
      <c r="K2032" t="s">
        <v>45963</v>
      </c>
      <c r="L2032" t="s">
        <v>45964</v>
      </c>
      <c r="M2032" t="s">
        <v>45965</v>
      </c>
      <c r="N2032" t="s">
        <v>45966</v>
      </c>
      <c r="O2032">
        <f>-574.898041738989 -4.6900471470035 -507.565009981518</f>
        <v>-1087.1530988675106</v>
      </c>
      <c r="P2032">
        <f>-588.632434295401 -37.1782000455623 -227.682047725197</f>
        <v>-853.49268206616034</v>
      </c>
      <c r="Q2032" t="s">
        <v>45967</v>
      </c>
      <c r="R2032" t="s">
        <v>45968</v>
      </c>
      <c r="S2032" t="s">
        <v>45969</v>
      </c>
      <c r="T2032" t="s">
        <v>45970</v>
      </c>
      <c r="U2032" t="s">
        <v>45971</v>
      </c>
      <c r="V2032" t="s">
        <v>45972</v>
      </c>
      <c r="W2032" t="s">
        <v>45973</v>
      </c>
      <c r="X2032" t="s">
        <v>45974</v>
      </c>
      <c r="Y2032" t="s">
        <v>45975</v>
      </c>
    </row>
    <row r="2033" spans="1:25" x14ac:dyDescent="0.3">
      <c r="A2033">
        <v>101600</v>
      </c>
      <c r="B2033" t="s">
        <v>45976</v>
      </c>
      <c r="C2033" t="s">
        <v>45977</v>
      </c>
      <c r="D2033" t="s">
        <v>45978</v>
      </c>
      <c r="E2033" t="s">
        <v>45979</v>
      </c>
      <c r="F2033" t="s">
        <v>45980</v>
      </c>
      <c r="G2033" t="s">
        <v>45981</v>
      </c>
      <c r="H2033" t="s">
        <v>45982</v>
      </c>
      <c r="I2033" t="s">
        <v>45983</v>
      </c>
      <c r="J2033" t="s">
        <v>45984</v>
      </c>
      <c r="K2033" t="s">
        <v>45985</v>
      </c>
      <c r="L2033" t="s">
        <v>45986</v>
      </c>
      <c r="M2033" t="s">
        <v>45987</v>
      </c>
      <c r="N2033" t="s">
        <v>45988</v>
      </c>
      <c r="O2033">
        <f>-574.80783121496 -4.83737655684672 -507.551614322093</f>
        <v>-1087.1968220938998</v>
      </c>
      <c r="P2033">
        <f>-588.217466827635 -37.1728946430678 -227.63509792929</f>
        <v>-853.02545939999277</v>
      </c>
      <c r="Q2033" t="s">
        <v>45989</v>
      </c>
      <c r="R2033" t="s">
        <v>45990</v>
      </c>
      <c r="S2033" t="s">
        <v>45991</v>
      </c>
      <c r="T2033" t="s">
        <v>45992</v>
      </c>
      <c r="U2033" t="s">
        <v>45993</v>
      </c>
      <c r="V2033" t="s">
        <v>45994</v>
      </c>
      <c r="W2033" t="s">
        <v>45995</v>
      </c>
      <c r="X2033" t="s">
        <v>45996</v>
      </c>
      <c r="Y2033" t="s">
        <v>45997</v>
      </c>
    </row>
    <row r="2034" spans="1:25" x14ac:dyDescent="0.3">
      <c r="A2034">
        <v>101650</v>
      </c>
      <c r="B2034" t="s">
        <v>45998</v>
      </c>
      <c r="C2034" t="s">
        <v>45999</v>
      </c>
      <c r="D2034" t="s">
        <v>46000</v>
      </c>
      <c r="E2034" t="s">
        <v>46001</v>
      </c>
      <c r="F2034" t="s">
        <v>46002</v>
      </c>
      <c r="G2034" t="s">
        <v>46003</v>
      </c>
      <c r="H2034" t="s">
        <v>46004</v>
      </c>
      <c r="I2034" t="s">
        <v>46005</v>
      </c>
      <c r="J2034" t="s">
        <v>46006</v>
      </c>
      <c r="K2034" t="s">
        <v>46007</v>
      </c>
      <c r="L2034" t="s">
        <v>46008</v>
      </c>
      <c r="M2034" t="s">
        <v>46009</v>
      </c>
      <c r="N2034" t="s">
        <v>46010</v>
      </c>
      <c r="O2034">
        <f>-574.800627895789 -4.99858249376643 -507.45653912457</f>
        <v>-1087.2557495141255</v>
      </c>
      <c r="P2034">
        <f>-587.393912923264 -37.2402468743587 -227.491421466788</f>
        <v>-852.1255812644107</v>
      </c>
      <c r="Q2034" t="s">
        <v>46011</v>
      </c>
      <c r="R2034" t="s">
        <v>46012</v>
      </c>
      <c r="S2034" t="s">
        <v>46013</v>
      </c>
      <c r="T2034" t="s">
        <v>46014</v>
      </c>
      <c r="U2034" t="s">
        <v>46015</v>
      </c>
      <c r="V2034" t="s">
        <v>46016</v>
      </c>
      <c r="W2034" t="s">
        <v>46017</v>
      </c>
      <c r="X2034" t="s">
        <v>46018</v>
      </c>
      <c r="Y2034" t="s">
        <v>46019</v>
      </c>
    </row>
    <row r="2035" spans="1:25" x14ac:dyDescent="0.3">
      <c r="A2035">
        <v>101700</v>
      </c>
      <c r="B2035" t="s">
        <v>46020</v>
      </c>
      <c r="C2035" t="s">
        <v>46021</v>
      </c>
      <c r="D2035" t="s">
        <v>46022</v>
      </c>
      <c r="E2035" t="s">
        <v>46023</v>
      </c>
      <c r="F2035" t="s">
        <v>46024</v>
      </c>
      <c r="G2035" t="s">
        <v>46025</v>
      </c>
      <c r="H2035" t="s">
        <v>46026</v>
      </c>
      <c r="I2035" t="s">
        <v>46027</v>
      </c>
      <c r="J2035" t="s">
        <v>46028</v>
      </c>
      <c r="K2035" t="s">
        <v>46029</v>
      </c>
      <c r="L2035" t="s">
        <v>46030</v>
      </c>
      <c r="M2035" t="s">
        <v>46031</v>
      </c>
      <c r="N2035" t="s">
        <v>46032</v>
      </c>
      <c r="O2035">
        <f>-574.944586081039 -5.06714793723609 -507.37750378906</f>
        <v>-1087.3892378073351</v>
      </c>
      <c r="P2035">
        <f>-587.146395703496 -37.1738120135947 -227.379633175497</f>
        <v>-851.69984089258764</v>
      </c>
      <c r="Q2035" t="s">
        <v>46033</v>
      </c>
      <c r="R2035" t="s">
        <v>46034</v>
      </c>
      <c r="S2035" t="s">
        <v>46035</v>
      </c>
      <c r="T2035" t="s">
        <v>46036</v>
      </c>
      <c r="U2035" t="s">
        <v>46037</v>
      </c>
      <c r="V2035" t="s">
        <v>46038</v>
      </c>
      <c r="W2035" t="s">
        <v>46039</v>
      </c>
      <c r="X2035" t="s">
        <v>46040</v>
      </c>
      <c r="Y2035" t="s">
        <v>46041</v>
      </c>
    </row>
    <row r="2036" spans="1:25" x14ac:dyDescent="0.3">
      <c r="A2036">
        <v>101750</v>
      </c>
      <c r="B2036" t="s">
        <v>46042</v>
      </c>
      <c r="C2036" t="s">
        <v>46043</v>
      </c>
      <c r="D2036" t="s">
        <v>46044</v>
      </c>
      <c r="E2036" t="s">
        <v>46045</v>
      </c>
      <c r="F2036" t="s">
        <v>46046</v>
      </c>
      <c r="G2036" t="s">
        <v>46047</v>
      </c>
      <c r="H2036" t="s">
        <v>46048</v>
      </c>
      <c r="I2036" t="s">
        <v>46049</v>
      </c>
      <c r="J2036" t="s">
        <v>46050</v>
      </c>
      <c r="K2036" t="s">
        <v>46051</v>
      </c>
      <c r="L2036" t="s">
        <v>46052</v>
      </c>
      <c r="M2036" t="s">
        <v>46053</v>
      </c>
      <c r="N2036" t="s">
        <v>46054</v>
      </c>
      <c r="O2036">
        <f>-575.638268912445 -5.096093078786 -507.089257779724</f>
        <v>-1087.823619770955</v>
      </c>
      <c r="P2036">
        <f>-586.802481427419 -36.8920250903457 -227.012559151736</f>
        <v>-850.70706566950071</v>
      </c>
      <c r="Q2036" t="s">
        <v>46055</v>
      </c>
      <c r="R2036" t="s">
        <v>46056</v>
      </c>
      <c r="S2036" t="s">
        <v>46057</v>
      </c>
      <c r="T2036" t="s">
        <v>46058</v>
      </c>
      <c r="U2036" t="s">
        <v>46059</v>
      </c>
      <c r="V2036" t="s">
        <v>46060</v>
      </c>
      <c r="W2036" t="s">
        <v>46061</v>
      </c>
      <c r="X2036" t="s">
        <v>46062</v>
      </c>
      <c r="Y2036" t="s">
        <v>46063</v>
      </c>
    </row>
    <row r="2037" spans="1:25" x14ac:dyDescent="0.3">
      <c r="A2037">
        <v>101800</v>
      </c>
      <c r="B2037" t="s">
        <v>46064</v>
      </c>
      <c r="C2037" t="s">
        <v>46065</v>
      </c>
      <c r="D2037" t="s">
        <v>46066</v>
      </c>
      <c r="E2037" t="s">
        <v>46067</v>
      </c>
      <c r="F2037" t="s">
        <v>46068</v>
      </c>
      <c r="G2037" t="s">
        <v>46069</v>
      </c>
      <c r="H2037" t="s">
        <v>46070</v>
      </c>
      <c r="I2037" t="s">
        <v>46071</v>
      </c>
      <c r="J2037" t="s">
        <v>46072</v>
      </c>
      <c r="K2037" t="s">
        <v>46073</v>
      </c>
      <c r="L2037" t="s">
        <v>46074</v>
      </c>
      <c r="M2037" t="s">
        <v>46075</v>
      </c>
      <c r="N2037" t="s">
        <v>46076</v>
      </c>
      <c r="O2037">
        <f>-575.967308627234 -5.00464930935163 -506.990189508998</f>
        <v>-1087.9621474455837</v>
      </c>
      <c r="P2037">
        <f>-586.758906053562 -36.5674022162689 -226.872456805058</f>
        <v>-850.1987650748888</v>
      </c>
      <c r="Q2037" t="s">
        <v>46077</v>
      </c>
      <c r="R2037" t="s">
        <v>46078</v>
      </c>
      <c r="S2037" t="s">
        <v>46079</v>
      </c>
      <c r="T2037" t="s">
        <v>46080</v>
      </c>
      <c r="U2037" t="s">
        <v>46081</v>
      </c>
      <c r="V2037" t="s">
        <v>46082</v>
      </c>
      <c r="W2037" t="s">
        <v>46083</v>
      </c>
      <c r="X2037" t="s">
        <v>46084</v>
      </c>
      <c r="Y2037" t="s">
        <v>46085</v>
      </c>
    </row>
    <row r="2038" spans="1:25" x14ac:dyDescent="0.3">
      <c r="A2038">
        <v>101850</v>
      </c>
      <c r="B2038" t="s">
        <v>46086</v>
      </c>
      <c r="C2038" t="s">
        <v>46087</v>
      </c>
      <c r="D2038" t="s">
        <v>46088</v>
      </c>
      <c r="E2038" t="s">
        <v>46089</v>
      </c>
      <c r="F2038" t="s">
        <v>46090</v>
      </c>
      <c r="G2038" t="s">
        <v>46091</v>
      </c>
      <c r="H2038" t="s">
        <v>46092</v>
      </c>
      <c r="I2038" t="s">
        <v>46093</v>
      </c>
      <c r="J2038" t="s">
        <v>46094</v>
      </c>
      <c r="K2038" t="s">
        <v>46095</v>
      </c>
      <c r="L2038" t="s">
        <v>46096</v>
      </c>
      <c r="M2038" t="s">
        <v>46097</v>
      </c>
      <c r="N2038" t="s">
        <v>46098</v>
      </c>
      <c r="O2038">
        <f>-576.332712757165 -4.81479638995006 -506.84496885138</f>
        <v>-1087.9924779984951</v>
      </c>
      <c r="P2038">
        <f>-586.504529054229 -35.8845268545899 -226.649010659525</f>
        <v>-849.03806656834399</v>
      </c>
      <c r="Q2038" t="s">
        <v>46099</v>
      </c>
      <c r="R2038" t="s">
        <v>46100</v>
      </c>
      <c r="S2038" t="s">
        <v>46101</v>
      </c>
      <c r="T2038" t="s">
        <v>46102</v>
      </c>
      <c r="U2038" t="s">
        <v>46103</v>
      </c>
      <c r="V2038" t="s">
        <v>46104</v>
      </c>
      <c r="W2038" t="s">
        <v>46105</v>
      </c>
      <c r="X2038" t="s">
        <v>46106</v>
      </c>
      <c r="Y2038" t="s">
        <v>46107</v>
      </c>
    </row>
    <row r="2039" spans="1:25" x14ac:dyDescent="0.3">
      <c r="A2039">
        <v>101900</v>
      </c>
      <c r="B2039" t="s">
        <v>46108</v>
      </c>
      <c r="C2039" t="s">
        <v>46109</v>
      </c>
      <c r="D2039" t="s">
        <v>46110</v>
      </c>
      <c r="E2039" t="s">
        <v>46111</v>
      </c>
      <c r="F2039" t="s">
        <v>46112</v>
      </c>
      <c r="G2039" t="s">
        <v>46113</v>
      </c>
      <c r="H2039" t="s">
        <v>46114</v>
      </c>
      <c r="I2039" t="s">
        <v>46115</v>
      </c>
      <c r="J2039" t="s">
        <v>46116</v>
      </c>
      <c r="K2039" t="s">
        <v>46117</v>
      </c>
      <c r="L2039" t="s">
        <v>46118</v>
      </c>
      <c r="M2039" t="s">
        <v>46119</v>
      </c>
      <c r="N2039" t="s">
        <v>46120</v>
      </c>
      <c r="O2039">
        <f>-576.740451327338 -4.74422514854245 -506.626202458721</f>
        <v>-1088.1108789346015</v>
      </c>
      <c r="P2039">
        <f>-586.153945097793 -35.2089943394153 -226.337355461514</f>
        <v>-847.70029489872229</v>
      </c>
      <c r="Q2039" t="s">
        <v>46121</v>
      </c>
      <c r="R2039" t="s">
        <v>46122</v>
      </c>
      <c r="S2039" t="s">
        <v>46123</v>
      </c>
      <c r="T2039" t="s">
        <v>46124</v>
      </c>
      <c r="U2039" t="s">
        <v>46125</v>
      </c>
      <c r="V2039" t="s">
        <v>46126</v>
      </c>
      <c r="W2039" t="s">
        <v>46127</v>
      </c>
      <c r="X2039" t="s">
        <v>46128</v>
      </c>
      <c r="Y2039" t="s">
        <v>46129</v>
      </c>
    </row>
    <row r="2040" spans="1:25" x14ac:dyDescent="0.3">
      <c r="A2040">
        <v>101950</v>
      </c>
      <c r="B2040" t="s">
        <v>46130</v>
      </c>
      <c r="C2040" t="s">
        <v>46131</v>
      </c>
      <c r="D2040" t="s">
        <v>46132</v>
      </c>
      <c r="E2040" t="s">
        <v>46133</v>
      </c>
      <c r="F2040" t="s">
        <v>46134</v>
      </c>
      <c r="G2040" t="s">
        <v>46135</v>
      </c>
      <c r="H2040" t="s">
        <v>46136</v>
      </c>
      <c r="I2040" t="s">
        <v>46137</v>
      </c>
      <c r="J2040" t="s">
        <v>46138</v>
      </c>
      <c r="K2040" t="s">
        <v>46139</v>
      </c>
      <c r="L2040" t="s">
        <v>46140</v>
      </c>
      <c r="M2040" t="s">
        <v>46141</v>
      </c>
      <c r="N2040" t="s">
        <v>46142</v>
      </c>
      <c r="O2040">
        <f>-576.989220775113 -4.70815496874434 -506.492788159018</f>
        <v>-1088.1901639028754</v>
      </c>
      <c r="P2040">
        <f>-585.934920535015 -34.791853184611 -226.147484087893</f>
        <v>-846.87425780751892</v>
      </c>
      <c r="Q2040" t="s">
        <v>46143</v>
      </c>
      <c r="R2040" t="s">
        <v>46144</v>
      </c>
      <c r="S2040" t="s">
        <v>46145</v>
      </c>
      <c r="T2040" t="s">
        <v>46146</v>
      </c>
      <c r="U2040" t="s">
        <v>46147</v>
      </c>
      <c r="V2040" t="s">
        <v>46148</v>
      </c>
      <c r="W2040" t="s">
        <v>46149</v>
      </c>
      <c r="X2040" t="s">
        <v>46150</v>
      </c>
      <c r="Y2040" t="s">
        <v>46151</v>
      </c>
    </row>
    <row r="2041" spans="1:25" x14ac:dyDescent="0.3">
      <c r="A2041">
        <v>102000</v>
      </c>
      <c r="B2041" t="s">
        <v>46152</v>
      </c>
      <c r="C2041" t="s">
        <v>46153</v>
      </c>
      <c r="D2041" t="s">
        <v>46154</v>
      </c>
      <c r="E2041" t="s">
        <v>46155</v>
      </c>
      <c r="F2041" t="s">
        <v>46156</v>
      </c>
      <c r="G2041" t="s">
        <v>46157</v>
      </c>
      <c r="H2041" t="s">
        <v>46158</v>
      </c>
      <c r="I2041" t="s">
        <v>46159</v>
      </c>
      <c r="J2041" t="s">
        <v>46160</v>
      </c>
      <c r="K2041" t="s">
        <v>46161</v>
      </c>
      <c r="L2041" t="s">
        <v>46162</v>
      </c>
      <c r="M2041" t="s">
        <v>46163</v>
      </c>
      <c r="N2041" t="s">
        <v>46164</v>
      </c>
      <c r="O2041">
        <f>-577.258064801373 -4.66069936769554 -506.391817078794</f>
        <v>-1088.3105812478625</v>
      </c>
      <c r="P2041">
        <f>-585.825321797907 -34.4116105337539 -225.999072808981</f>
        <v>-846.23600514064196</v>
      </c>
      <c r="Q2041" t="s">
        <v>46165</v>
      </c>
      <c r="R2041" t="s">
        <v>46166</v>
      </c>
      <c r="S2041" t="s">
        <v>46167</v>
      </c>
      <c r="T2041" t="s">
        <v>46168</v>
      </c>
      <c r="U2041" t="s">
        <v>46169</v>
      </c>
      <c r="V2041" t="s">
        <v>46170</v>
      </c>
      <c r="W2041" t="s">
        <v>46171</v>
      </c>
      <c r="X2041" t="s">
        <v>46172</v>
      </c>
      <c r="Y2041" t="s">
        <v>46173</v>
      </c>
    </row>
    <row r="2042" spans="1:25" x14ac:dyDescent="0.3">
      <c r="A2042">
        <v>102050</v>
      </c>
      <c r="B2042" t="s">
        <v>46174</v>
      </c>
      <c r="C2042" t="s">
        <v>46175</v>
      </c>
      <c r="D2042" t="s">
        <v>46176</v>
      </c>
      <c r="E2042" t="s">
        <v>46177</v>
      </c>
      <c r="F2042" t="s">
        <v>46178</v>
      </c>
      <c r="G2042" t="s">
        <v>46179</v>
      </c>
      <c r="H2042" t="s">
        <v>46180</v>
      </c>
      <c r="I2042" t="s">
        <v>46181</v>
      </c>
      <c r="J2042" t="s">
        <v>46182</v>
      </c>
      <c r="K2042" t="s">
        <v>46183</v>
      </c>
      <c r="L2042" t="s">
        <v>46184</v>
      </c>
      <c r="M2042" t="s">
        <v>46185</v>
      </c>
      <c r="N2042" t="s">
        <v>46186</v>
      </c>
      <c r="O2042">
        <f>-577.958339830873 -4.52777028440187 -506.230817580247</f>
        <v>-1088.7169276955219</v>
      </c>
      <c r="P2042">
        <f>-586.004761959398 -33.8752244763205 -225.780106310038</f>
        <v>-845.66009274575651</v>
      </c>
      <c r="Q2042" t="s">
        <v>46187</v>
      </c>
      <c r="R2042" t="s">
        <v>46188</v>
      </c>
      <c r="S2042" t="s">
        <v>46189</v>
      </c>
      <c r="T2042" t="s">
        <v>46190</v>
      </c>
      <c r="U2042" t="s">
        <v>46191</v>
      </c>
      <c r="V2042" t="s">
        <v>46192</v>
      </c>
      <c r="W2042" t="s">
        <v>46193</v>
      </c>
      <c r="X2042" t="s">
        <v>46194</v>
      </c>
      <c r="Y2042" t="s">
        <v>46195</v>
      </c>
    </row>
    <row r="2043" spans="1:25" x14ac:dyDescent="0.3">
      <c r="A2043">
        <v>102100</v>
      </c>
      <c r="B2043" t="s">
        <v>46196</v>
      </c>
      <c r="C2043" t="s">
        <v>46197</v>
      </c>
      <c r="D2043" t="s">
        <v>46198</v>
      </c>
      <c r="E2043" t="s">
        <v>46199</v>
      </c>
      <c r="F2043" t="s">
        <v>46200</v>
      </c>
      <c r="G2043" t="s">
        <v>46201</v>
      </c>
      <c r="H2043" t="s">
        <v>46202</v>
      </c>
      <c r="I2043" t="s">
        <v>46203</v>
      </c>
      <c r="J2043" t="s">
        <v>46204</v>
      </c>
      <c r="K2043" t="s">
        <v>46205</v>
      </c>
      <c r="L2043" t="s">
        <v>46206</v>
      </c>
      <c r="M2043" t="s">
        <v>46207</v>
      </c>
      <c r="N2043" t="s">
        <v>46208</v>
      </c>
      <c r="O2043">
        <f>-578.83713108062 -4.45205436700667 -506.236169553358</f>
        <v>-1089.5253550009847</v>
      </c>
      <c r="P2043">
        <f>-586.595187431778 -34.0800227756388 -225.807013701119</f>
        <v>-846.48222390853573</v>
      </c>
      <c r="Q2043" t="s">
        <v>46209</v>
      </c>
      <c r="R2043" t="s">
        <v>46210</v>
      </c>
      <c r="S2043" t="s">
        <v>46211</v>
      </c>
      <c r="T2043" t="s">
        <v>46212</v>
      </c>
      <c r="U2043" t="s">
        <v>46213</v>
      </c>
      <c r="V2043" t="s">
        <v>46214</v>
      </c>
      <c r="W2043" t="s">
        <v>46215</v>
      </c>
      <c r="X2043" t="s">
        <v>46216</v>
      </c>
      <c r="Y2043" t="s">
        <v>46217</v>
      </c>
    </row>
    <row r="2044" spans="1:25" x14ac:dyDescent="0.3">
      <c r="A2044">
        <v>102150</v>
      </c>
      <c r="B2044" t="s">
        <v>46218</v>
      </c>
      <c r="C2044" t="s">
        <v>46219</v>
      </c>
      <c r="D2044" t="s">
        <v>46220</v>
      </c>
      <c r="E2044" t="s">
        <v>46221</v>
      </c>
      <c r="F2044" t="s">
        <v>46222</v>
      </c>
      <c r="G2044" t="s">
        <v>46223</v>
      </c>
      <c r="H2044" t="s">
        <v>46224</v>
      </c>
      <c r="I2044" t="s">
        <v>46225</v>
      </c>
      <c r="J2044" t="s">
        <v>46226</v>
      </c>
      <c r="K2044" t="s">
        <v>46227</v>
      </c>
      <c r="L2044" t="s">
        <v>46228</v>
      </c>
      <c r="M2044" t="s">
        <v>46229</v>
      </c>
      <c r="N2044" t="s">
        <v>46230</v>
      </c>
      <c r="O2044">
        <f>-579.405609218886 -4.37202151294218 -506.244772608477</f>
        <v>-1090.0224033403051</v>
      </c>
      <c r="P2044">
        <f>-587.12354578305 -34.0890141045395 -225.823764588966</f>
        <v>-847.03632447655548</v>
      </c>
      <c r="Q2044" t="s">
        <v>46231</v>
      </c>
      <c r="R2044" t="s">
        <v>46232</v>
      </c>
      <c r="S2044" t="s">
        <v>46233</v>
      </c>
      <c r="T2044" t="s">
        <v>46234</v>
      </c>
      <c r="U2044" t="s">
        <v>46235</v>
      </c>
      <c r="V2044" t="s">
        <v>46236</v>
      </c>
      <c r="W2044" t="s">
        <v>46237</v>
      </c>
      <c r="X2044" t="s">
        <v>46238</v>
      </c>
      <c r="Y2044" t="s">
        <v>46239</v>
      </c>
    </row>
    <row r="2045" spans="1:25" x14ac:dyDescent="0.3">
      <c r="A2045">
        <v>102200</v>
      </c>
      <c r="B2045" t="s">
        <v>46240</v>
      </c>
      <c r="C2045" t="s">
        <v>46241</v>
      </c>
      <c r="D2045" t="s">
        <v>46242</v>
      </c>
      <c r="E2045" t="s">
        <v>46243</v>
      </c>
      <c r="F2045" t="s">
        <v>46244</v>
      </c>
      <c r="G2045" t="s">
        <v>46245</v>
      </c>
      <c r="H2045" t="s">
        <v>46246</v>
      </c>
      <c r="I2045" t="s">
        <v>46247</v>
      </c>
      <c r="J2045" t="s">
        <v>46248</v>
      </c>
      <c r="K2045" t="s">
        <v>46249</v>
      </c>
      <c r="L2045" t="s">
        <v>46250</v>
      </c>
      <c r="M2045" t="s">
        <v>46251</v>
      </c>
      <c r="N2045" t="s">
        <v>46252</v>
      </c>
      <c r="O2045">
        <f>-580.857366877594 -4.21241052557093 -506.392575640808</f>
        <v>-1091.4623530439731</v>
      </c>
      <c r="P2045">
        <f>-588.538915331093 -33.8411023677063 -225.961188257137</f>
        <v>-848.34120595593629</v>
      </c>
      <c r="Q2045" t="s">
        <v>46253</v>
      </c>
      <c r="R2045" t="s">
        <v>46254</v>
      </c>
      <c r="S2045" t="s">
        <v>46255</v>
      </c>
      <c r="T2045" t="s">
        <v>46256</v>
      </c>
      <c r="U2045" t="s">
        <v>46257</v>
      </c>
      <c r="V2045" t="s">
        <v>46258</v>
      </c>
      <c r="W2045" t="s">
        <v>46259</v>
      </c>
      <c r="X2045" t="s">
        <v>46260</v>
      </c>
      <c r="Y2045" t="s">
        <v>46261</v>
      </c>
    </row>
    <row r="2046" spans="1:25" x14ac:dyDescent="0.3">
      <c r="A2046">
        <v>102250</v>
      </c>
      <c r="B2046" t="s">
        <v>46262</v>
      </c>
      <c r="C2046" t="s">
        <v>46263</v>
      </c>
      <c r="D2046" t="s">
        <v>46264</v>
      </c>
      <c r="E2046" t="s">
        <v>46265</v>
      </c>
      <c r="F2046" t="s">
        <v>46266</v>
      </c>
      <c r="G2046" t="s">
        <v>46267</v>
      </c>
      <c r="H2046" t="s">
        <v>46268</v>
      </c>
      <c r="I2046" t="s">
        <v>46269</v>
      </c>
      <c r="J2046" t="s">
        <v>46270</v>
      </c>
      <c r="K2046" t="s">
        <v>46271</v>
      </c>
      <c r="L2046" t="s">
        <v>46272</v>
      </c>
      <c r="M2046" t="s">
        <v>46273</v>
      </c>
      <c r="N2046" t="s">
        <v>46274</v>
      </c>
      <c r="O2046">
        <f>-581.635378021381 -4.26968999698852 -506.460881344326</f>
        <v>-1092.3659493626956</v>
      </c>
      <c r="P2046">
        <f>-589.249466375545 -33.9429681259569 -226.03247327032</f>
        <v>-849.2249077718219</v>
      </c>
      <c r="Q2046" t="s">
        <v>46275</v>
      </c>
      <c r="R2046" t="s">
        <v>46276</v>
      </c>
      <c r="S2046" t="s">
        <v>46277</v>
      </c>
      <c r="T2046" t="s">
        <v>46278</v>
      </c>
      <c r="U2046" t="s">
        <v>46279</v>
      </c>
      <c r="V2046" t="s">
        <v>46280</v>
      </c>
      <c r="W2046" t="s">
        <v>46281</v>
      </c>
      <c r="X2046" t="s">
        <v>46282</v>
      </c>
      <c r="Y2046" t="s">
        <v>46283</v>
      </c>
    </row>
    <row r="2047" spans="1:25" x14ac:dyDescent="0.3">
      <c r="A2047">
        <v>102300</v>
      </c>
      <c r="B2047" t="s">
        <v>46284</v>
      </c>
      <c r="C2047" t="s">
        <v>46285</v>
      </c>
      <c r="D2047" t="s">
        <v>46286</v>
      </c>
      <c r="E2047" t="s">
        <v>46287</v>
      </c>
      <c r="F2047" t="s">
        <v>46288</v>
      </c>
      <c r="G2047" t="s">
        <v>46289</v>
      </c>
      <c r="H2047" t="s">
        <v>46290</v>
      </c>
      <c r="I2047" t="s">
        <v>46291</v>
      </c>
      <c r="J2047" t="s">
        <v>46292</v>
      </c>
      <c r="K2047" t="s">
        <v>46293</v>
      </c>
      <c r="L2047" t="s">
        <v>46294</v>
      </c>
      <c r="M2047" t="s">
        <v>46295</v>
      </c>
      <c r="N2047" t="s">
        <v>46296</v>
      </c>
      <c r="O2047">
        <f>-583.024256771951 -4.61757334252343 -506.716152921626</f>
        <v>-1094.3579830361004</v>
      </c>
      <c r="P2047">
        <f>-590.38864026402 -34.4021049063122 -226.293021125607</f>
        <v>-851.08376629593909</v>
      </c>
      <c r="Q2047" t="s">
        <v>46297</v>
      </c>
      <c r="R2047" t="s">
        <v>46298</v>
      </c>
      <c r="S2047" t="s">
        <v>46299</v>
      </c>
      <c r="T2047" t="s">
        <v>46300</v>
      </c>
      <c r="U2047" t="s">
        <v>46301</v>
      </c>
      <c r="V2047" t="s">
        <v>46302</v>
      </c>
      <c r="W2047" t="s">
        <v>46303</v>
      </c>
      <c r="X2047" t="s">
        <v>46304</v>
      </c>
      <c r="Y2047" t="s">
        <v>46305</v>
      </c>
    </row>
    <row r="2048" spans="1:25" x14ac:dyDescent="0.3">
      <c r="A2048">
        <v>102350</v>
      </c>
      <c r="B2048" t="s">
        <v>46306</v>
      </c>
      <c r="C2048" t="s">
        <v>46307</v>
      </c>
      <c r="D2048" t="s">
        <v>46308</v>
      </c>
      <c r="E2048" t="s">
        <v>46309</v>
      </c>
      <c r="F2048" t="s">
        <v>46310</v>
      </c>
      <c r="G2048" t="s">
        <v>46311</v>
      </c>
      <c r="H2048" t="s">
        <v>46312</v>
      </c>
      <c r="I2048" t="s">
        <v>46313</v>
      </c>
      <c r="J2048" t="s">
        <v>46314</v>
      </c>
      <c r="K2048" t="s">
        <v>46315</v>
      </c>
      <c r="L2048" t="s">
        <v>46316</v>
      </c>
      <c r="M2048" t="s">
        <v>46317</v>
      </c>
      <c r="N2048" t="s">
        <v>46318</v>
      </c>
      <c r="O2048">
        <f>-583.695425444463 -4.9105717525963 -506.831310010248</f>
        <v>-1095.4373072073072</v>
      </c>
      <c r="P2048">
        <f>-590.793364011943 -34.6284695534328 -226.394067999683</f>
        <v>-851.81590156505877</v>
      </c>
      <c r="Q2048" t="s">
        <v>46319</v>
      </c>
      <c r="R2048" t="s">
        <v>46320</v>
      </c>
      <c r="S2048" t="s">
        <v>46321</v>
      </c>
      <c r="T2048" t="s">
        <v>46322</v>
      </c>
      <c r="U2048" t="s">
        <v>46323</v>
      </c>
      <c r="V2048" t="s">
        <v>46324</v>
      </c>
      <c r="W2048" t="s">
        <v>46325</v>
      </c>
      <c r="X2048" t="s">
        <v>46326</v>
      </c>
      <c r="Y2048" t="s">
        <v>46327</v>
      </c>
    </row>
    <row r="2049" spans="1:25" x14ac:dyDescent="0.3">
      <c r="A2049">
        <v>102400</v>
      </c>
      <c r="B2049" t="s">
        <v>46328</v>
      </c>
      <c r="C2049" t="s">
        <v>46329</v>
      </c>
      <c r="D2049" t="s">
        <v>46330</v>
      </c>
      <c r="E2049" t="s">
        <v>46331</v>
      </c>
      <c r="F2049" t="s">
        <v>46332</v>
      </c>
      <c r="G2049" t="s">
        <v>46333</v>
      </c>
      <c r="H2049" t="s">
        <v>46334</v>
      </c>
      <c r="I2049" t="s">
        <v>46335</v>
      </c>
      <c r="J2049" t="s">
        <v>46336</v>
      </c>
      <c r="K2049" t="s">
        <v>46337</v>
      </c>
      <c r="L2049" t="s">
        <v>46338</v>
      </c>
      <c r="M2049" t="s">
        <v>46339</v>
      </c>
      <c r="N2049" t="s">
        <v>46340</v>
      </c>
      <c r="O2049">
        <f>-584.889230464833 -5.51694836554202 -507.050677570947</f>
        <v>-1097.4568564013221</v>
      </c>
      <c r="P2049">
        <f>-592.00176166412 -35.2423018952243 -226.614454183107</f>
        <v>-853.85851774245123</v>
      </c>
      <c r="Q2049" t="s">
        <v>46341</v>
      </c>
      <c r="R2049" t="s">
        <v>46342</v>
      </c>
      <c r="S2049" t="s">
        <v>46343</v>
      </c>
      <c r="T2049" t="s">
        <v>46344</v>
      </c>
      <c r="U2049" t="s">
        <v>46345</v>
      </c>
      <c r="V2049" t="s">
        <v>46346</v>
      </c>
      <c r="W2049" t="s">
        <v>46347</v>
      </c>
      <c r="X2049" t="s">
        <v>46348</v>
      </c>
      <c r="Y2049" t="s">
        <v>46349</v>
      </c>
    </row>
    <row r="2050" spans="1:25" x14ac:dyDescent="0.3">
      <c r="A2050">
        <v>102450</v>
      </c>
      <c r="B2050" t="s">
        <v>46350</v>
      </c>
      <c r="C2050" t="s">
        <v>46351</v>
      </c>
      <c r="D2050" t="s">
        <v>46352</v>
      </c>
      <c r="E2050" t="s">
        <v>46353</v>
      </c>
      <c r="F2050" t="s">
        <v>46354</v>
      </c>
      <c r="G2050" t="s">
        <v>46355</v>
      </c>
      <c r="H2050" t="s">
        <v>46356</v>
      </c>
      <c r="I2050" t="s">
        <v>46357</v>
      </c>
      <c r="J2050" t="s">
        <v>46358</v>
      </c>
      <c r="K2050" t="s">
        <v>46359</v>
      </c>
      <c r="L2050" t="s">
        <v>46360</v>
      </c>
      <c r="M2050" t="s">
        <v>46361</v>
      </c>
      <c r="N2050" t="s">
        <v>46362</v>
      </c>
      <c r="O2050">
        <f>-585.465227367791 -5.75280139750998 -507.179718828669</f>
        <v>-1098.3977475939701</v>
      </c>
      <c r="P2050">
        <f>-592.741117593461 -35.5471318073203 -226.755163654661</f>
        <v>-855.04341305544233</v>
      </c>
      <c r="Q2050" t="s">
        <v>46363</v>
      </c>
      <c r="R2050" t="s">
        <v>46364</v>
      </c>
      <c r="S2050" t="s">
        <v>46365</v>
      </c>
      <c r="T2050" t="s">
        <v>46366</v>
      </c>
      <c r="U2050" t="s">
        <v>46367</v>
      </c>
      <c r="V2050" t="s">
        <v>46368</v>
      </c>
      <c r="W2050" t="s">
        <v>46369</v>
      </c>
      <c r="X2050" t="s">
        <v>46370</v>
      </c>
      <c r="Y2050" t="s">
        <v>46371</v>
      </c>
    </row>
    <row r="2051" spans="1:25" x14ac:dyDescent="0.3">
      <c r="A2051">
        <v>102500</v>
      </c>
      <c r="B2051" t="s">
        <v>46372</v>
      </c>
      <c r="C2051" t="s">
        <v>46373</v>
      </c>
      <c r="D2051" t="s">
        <v>46374</v>
      </c>
      <c r="E2051" t="s">
        <v>46375</v>
      </c>
      <c r="F2051" t="s">
        <v>46376</v>
      </c>
      <c r="G2051" t="s">
        <v>46377</v>
      </c>
      <c r="H2051" t="s">
        <v>46378</v>
      </c>
      <c r="I2051" t="s">
        <v>46379</v>
      </c>
      <c r="J2051" t="s">
        <v>46380</v>
      </c>
      <c r="K2051" t="s">
        <v>46381</v>
      </c>
      <c r="L2051" t="s">
        <v>46382</v>
      </c>
      <c r="M2051" t="s">
        <v>46383</v>
      </c>
      <c r="N2051" t="s">
        <v>46384</v>
      </c>
      <c r="O2051">
        <f>-586.084166089407 -6.2150452854828 -507.435887805244</f>
        <v>-1099.7350991801338</v>
      </c>
      <c r="P2051">
        <f>-594.467784923017 -36.0760419526205 -227.049438682364</f>
        <v>-857.59326555800146</v>
      </c>
      <c r="Q2051" t="s">
        <v>46385</v>
      </c>
      <c r="R2051" t="s">
        <v>46386</v>
      </c>
      <c r="S2051" t="s">
        <v>46387</v>
      </c>
      <c r="T2051" t="s">
        <v>46388</v>
      </c>
      <c r="U2051" t="s">
        <v>46389</v>
      </c>
      <c r="V2051" t="s">
        <v>46390</v>
      </c>
      <c r="W2051" t="s">
        <v>46391</v>
      </c>
      <c r="X2051" t="s">
        <v>46392</v>
      </c>
      <c r="Y2051" t="s">
        <v>46393</v>
      </c>
    </row>
    <row r="2052" spans="1:25" x14ac:dyDescent="0.3">
      <c r="A2052">
        <v>102550</v>
      </c>
      <c r="B2052" t="s">
        <v>46394</v>
      </c>
      <c r="C2052" t="s">
        <v>46395</v>
      </c>
      <c r="D2052" t="s">
        <v>46396</v>
      </c>
      <c r="E2052" t="s">
        <v>46397</v>
      </c>
      <c r="F2052" t="s">
        <v>46398</v>
      </c>
      <c r="G2052" t="s">
        <v>46399</v>
      </c>
      <c r="H2052" t="s">
        <v>46400</v>
      </c>
      <c r="I2052" t="s">
        <v>46401</v>
      </c>
      <c r="J2052" t="s">
        <v>46402</v>
      </c>
      <c r="K2052" t="s">
        <v>46403</v>
      </c>
      <c r="L2052" t="s">
        <v>46404</v>
      </c>
      <c r="M2052" t="s">
        <v>46405</v>
      </c>
      <c r="N2052" t="s">
        <v>46406</v>
      </c>
      <c r="O2052">
        <f>-586.29605711448 -6.43449296240851 -507.526003141794</f>
        <v>-1100.2565532186825</v>
      </c>
      <c r="P2052">
        <f>-595.194377913858 -36.7695231486989 -227.20627560634</f>
        <v>-859.17017666889694</v>
      </c>
      <c r="Q2052" t="s">
        <v>46407</v>
      </c>
      <c r="R2052" t="s">
        <v>46408</v>
      </c>
      <c r="S2052" t="s">
        <v>46409</v>
      </c>
      <c r="T2052" t="s">
        <v>46410</v>
      </c>
      <c r="U2052" t="s">
        <v>46411</v>
      </c>
      <c r="V2052" t="s">
        <v>46412</v>
      </c>
      <c r="W2052" t="s">
        <v>46413</v>
      </c>
      <c r="X2052" t="s">
        <v>46414</v>
      </c>
      <c r="Y2052" t="s">
        <v>46415</v>
      </c>
    </row>
    <row r="2053" spans="1:25" x14ac:dyDescent="0.3">
      <c r="A2053">
        <v>102600</v>
      </c>
      <c r="B2053" t="s">
        <v>46416</v>
      </c>
      <c r="C2053" t="s">
        <v>46417</v>
      </c>
      <c r="D2053" t="s">
        <v>46418</v>
      </c>
      <c r="E2053" t="s">
        <v>46419</v>
      </c>
      <c r="F2053" t="s">
        <v>46420</v>
      </c>
      <c r="G2053" t="s">
        <v>46421</v>
      </c>
      <c r="H2053" t="s">
        <v>46422</v>
      </c>
      <c r="I2053" t="s">
        <v>46423</v>
      </c>
      <c r="J2053" t="s">
        <v>46424</v>
      </c>
      <c r="K2053" t="s">
        <v>46425</v>
      </c>
      <c r="L2053" t="s">
        <v>46426</v>
      </c>
      <c r="M2053" t="s">
        <v>46427</v>
      </c>
      <c r="N2053" t="s">
        <v>46428</v>
      </c>
      <c r="O2053">
        <f>-586.515415989746 -6.556779204451 -507.594159769757</f>
        <v>-1100.6663549639541</v>
      </c>
      <c r="P2053">
        <f>-595.840329638488 -37.2571739261959 -227.327947342522</f>
        <v>-860.42545090720591</v>
      </c>
      <c r="Q2053" t="s">
        <v>46429</v>
      </c>
      <c r="R2053" t="s">
        <v>46430</v>
      </c>
      <c r="S2053" t="s">
        <v>46431</v>
      </c>
      <c r="T2053" t="s">
        <v>46432</v>
      </c>
      <c r="U2053" t="s">
        <v>46433</v>
      </c>
      <c r="V2053" t="s">
        <v>46434</v>
      </c>
      <c r="W2053" t="s">
        <v>46435</v>
      </c>
      <c r="X2053" t="s">
        <v>46436</v>
      </c>
      <c r="Y2053" t="s">
        <v>46437</v>
      </c>
    </row>
    <row r="2054" spans="1:25" x14ac:dyDescent="0.3">
      <c r="A2054">
        <v>102650</v>
      </c>
      <c r="B2054" t="s">
        <v>46438</v>
      </c>
      <c r="C2054" t="s">
        <v>46439</v>
      </c>
      <c r="D2054" t="s">
        <v>46440</v>
      </c>
      <c r="E2054" t="s">
        <v>46441</v>
      </c>
      <c r="F2054" t="s">
        <v>46442</v>
      </c>
      <c r="G2054" t="s">
        <v>46443</v>
      </c>
      <c r="H2054" t="s">
        <v>46444</v>
      </c>
      <c r="I2054" t="s">
        <v>46445</v>
      </c>
      <c r="J2054" t="s">
        <v>46446</v>
      </c>
      <c r="K2054" t="s">
        <v>46447</v>
      </c>
      <c r="L2054" t="s">
        <v>46448</v>
      </c>
      <c r="M2054" t="s">
        <v>46449</v>
      </c>
      <c r="N2054" t="s">
        <v>46450</v>
      </c>
      <c r="O2054">
        <f>-587.05440118961 -6.62572025987106 -507.630946251586</f>
        <v>-1101.311067701067</v>
      </c>
      <c r="P2054">
        <f>-596.84466061095 -38.0191251117851 -227.457402177904</f>
        <v>-862.32118790063907</v>
      </c>
      <c r="Q2054" t="s">
        <v>46451</v>
      </c>
      <c r="R2054" t="s">
        <v>46452</v>
      </c>
      <c r="S2054" t="s">
        <v>46453</v>
      </c>
      <c r="T2054" t="s">
        <v>46454</v>
      </c>
      <c r="U2054" t="s">
        <v>46455</v>
      </c>
      <c r="V2054" t="s">
        <v>46456</v>
      </c>
      <c r="W2054" t="s">
        <v>46457</v>
      </c>
      <c r="X2054" t="s">
        <v>46458</v>
      </c>
      <c r="Y2054" t="s">
        <v>46459</v>
      </c>
    </row>
    <row r="2055" spans="1:25" x14ac:dyDescent="0.3">
      <c r="A2055">
        <v>102700</v>
      </c>
      <c r="B2055" t="s">
        <v>46460</v>
      </c>
      <c r="C2055" t="s">
        <v>46461</v>
      </c>
      <c r="D2055" t="s">
        <v>46462</v>
      </c>
      <c r="E2055" t="s">
        <v>46463</v>
      </c>
      <c r="F2055" t="s">
        <v>46464</v>
      </c>
      <c r="G2055" t="s">
        <v>46465</v>
      </c>
      <c r="H2055" t="s">
        <v>46466</v>
      </c>
      <c r="I2055" t="s">
        <v>46467</v>
      </c>
      <c r="J2055" t="s">
        <v>46468</v>
      </c>
      <c r="K2055" t="s">
        <v>46469</v>
      </c>
      <c r="L2055" t="s">
        <v>46470</v>
      </c>
      <c r="M2055" t="s">
        <v>46471</v>
      </c>
      <c r="N2055" t="s">
        <v>46472</v>
      </c>
      <c r="O2055">
        <f>-587.016294391972 -6.56204400072511 -507.681849470911</f>
        <v>-1101.2601878636081</v>
      </c>
      <c r="P2055">
        <f>-596.905025155607 -38.1069638808149 -227.528778690429</f>
        <v>-862.54076772685085</v>
      </c>
      <c r="Q2055" t="s">
        <v>46473</v>
      </c>
      <c r="R2055" t="s">
        <v>46474</v>
      </c>
      <c r="S2055" t="s">
        <v>46475</v>
      </c>
      <c r="T2055" t="s">
        <v>46476</v>
      </c>
      <c r="U2055" t="s">
        <v>46477</v>
      </c>
      <c r="V2055" t="s">
        <v>46478</v>
      </c>
      <c r="W2055" t="s">
        <v>46479</v>
      </c>
      <c r="X2055" t="s">
        <v>46480</v>
      </c>
      <c r="Y2055" t="s">
        <v>46481</v>
      </c>
    </row>
    <row r="2056" spans="1:25" x14ac:dyDescent="0.3">
      <c r="A2056">
        <v>102750</v>
      </c>
      <c r="B2056" t="s">
        <v>46482</v>
      </c>
      <c r="C2056" t="s">
        <v>46483</v>
      </c>
      <c r="D2056" t="s">
        <v>46484</v>
      </c>
      <c r="E2056" t="s">
        <v>46485</v>
      </c>
      <c r="F2056" t="s">
        <v>46486</v>
      </c>
      <c r="G2056" t="s">
        <v>46487</v>
      </c>
      <c r="H2056" t="s">
        <v>46488</v>
      </c>
      <c r="I2056" t="s">
        <v>46489</v>
      </c>
      <c r="J2056" t="s">
        <v>46490</v>
      </c>
      <c r="K2056" t="s">
        <v>46491</v>
      </c>
      <c r="L2056" t="s">
        <v>46492</v>
      </c>
      <c r="M2056" t="s">
        <v>46493</v>
      </c>
      <c r="N2056" t="s">
        <v>46494</v>
      </c>
      <c r="O2056">
        <f>-586.740912592333 -6.53547632972186 -507.544037004207</f>
        <v>-1100.8204259262618</v>
      </c>
      <c r="P2056">
        <f>-596.53280022447 -37.6779835575981 -227.342472457823</f>
        <v>-861.55325623989097</v>
      </c>
      <c r="Q2056" t="s">
        <v>46495</v>
      </c>
      <c r="R2056" t="s">
        <v>46496</v>
      </c>
      <c r="S2056" t="s">
        <v>46497</v>
      </c>
      <c r="T2056" t="s">
        <v>46498</v>
      </c>
      <c r="U2056" t="s">
        <v>46499</v>
      </c>
      <c r="V2056" t="s">
        <v>46500</v>
      </c>
      <c r="W2056" t="s">
        <v>46501</v>
      </c>
      <c r="X2056" t="s">
        <v>46502</v>
      </c>
      <c r="Y2056" t="s">
        <v>46503</v>
      </c>
    </row>
    <row r="2057" spans="1:25" x14ac:dyDescent="0.3">
      <c r="A2057">
        <v>102800</v>
      </c>
      <c r="B2057" t="s">
        <v>46504</v>
      </c>
      <c r="C2057" t="s">
        <v>46505</v>
      </c>
      <c r="D2057" t="s">
        <v>46506</v>
      </c>
      <c r="E2057" t="s">
        <v>46507</v>
      </c>
      <c r="F2057" t="s">
        <v>46508</v>
      </c>
      <c r="G2057" t="s">
        <v>46509</v>
      </c>
      <c r="H2057" t="s">
        <v>46510</v>
      </c>
      <c r="I2057" t="s">
        <v>46511</v>
      </c>
      <c r="J2057" t="s">
        <v>46512</v>
      </c>
      <c r="K2057" t="s">
        <v>46513</v>
      </c>
      <c r="L2057" t="s">
        <v>46514</v>
      </c>
      <c r="M2057" t="s">
        <v>46515</v>
      </c>
      <c r="N2057" t="s">
        <v>46516</v>
      </c>
      <c r="O2057">
        <f>-586.228106618367 -6.34781023630308 -507.314477328038</f>
        <v>-1099.890394182708</v>
      </c>
      <c r="P2057">
        <f>-595.655482650193 -37.9806212335452 -227.15546628021</f>
        <v>-860.79157016394822</v>
      </c>
      <c r="Q2057" t="s">
        <v>46517</v>
      </c>
      <c r="R2057" t="s">
        <v>46518</v>
      </c>
      <c r="S2057" t="s">
        <v>46519</v>
      </c>
      <c r="T2057" t="s">
        <v>46520</v>
      </c>
      <c r="U2057" t="s">
        <v>46521</v>
      </c>
      <c r="V2057" t="s">
        <v>46522</v>
      </c>
      <c r="W2057" t="s">
        <v>46523</v>
      </c>
      <c r="X2057" t="s">
        <v>46524</v>
      </c>
      <c r="Y2057" t="s">
        <v>46525</v>
      </c>
    </row>
    <row r="2058" spans="1:25" x14ac:dyDescent="0.3">
      <c r="A2058">
        <v>102850</v>
      </c>
      <c r="B2058" t="s">
        <v>46526</v>
      </c>
      <c r="C2058" t="s">
        <v>46527</v>
      </c>
      <c r="D2058" t="s">
        <v>46528</v>
      </c>
      <c r="E2058" t="s">
        <v>46529</v>
      </c>
      <c r="F2058" t="s">
        <v>46530</v>
      </c>
      <c r="G2058" t="s">
        <v>46531</v>
      </c>
      <c r="H2058" t="s">
        <v>46532</v>
      </c>
      <c r="I2058" t="s">
        <v>46533</v>
      </c>
      <c r="J2058" t="s">
        <v>46534</v>
      </c>
      <c r="K2058" t="s">
        <v>46535</v>
      </c>
      <c r="L2058" t="s">
        <v>46536</v>
      </c>
      <c r="M2058" t="s">
        <v>46537</v>
      </c>
      <c r="N2058" t="s">
        <v>46538</v>
      </c>
      <c r="O2058">
        <f>-585.953481596848 -6.20974397536202 -507.260122090179</f>
        <v>-1099.423347662389</v>
      </c>
      <c r="P2058">
        <f>-595.364176520068 -37.6999975443289 -227.084403265839</f>
        <v>-860.14857733023587</v>
      </c>
      <c r="Q2058" t="s">
        <v>46539</v>
      </c>
      <c r="R2058" t="s">
        <v>46540</v>
      </c>
      <c r="S2058" t="s">
        <v>46541</v>
      </c>
      <c r="T2058" t="s">
        <v>46542</v>
      </c>
      <c r="U2058" t="s">
        <v>46543</v>
      </c>
      <c r="V2058" t="s">
        <v>46544</v>
      </c>
      <c r="W2058" t="s">
        <v>46545</v>
      </c>
      <c r="X2058" t="s">
        <v>46546</v>
      </c>
      <c r="Y2058" t="s">
        <v>46547</v>
      </c>
    </row>
    <row r="2059" spans="1:25" x14ac:dyDescent="0.3">
      <c r="A2059">
        <v>102900</v>
      </c>
      <c r="B2059" t="s">
        <v>46548</v>
      </c>
      <c r="C2059" t="s">
        <v>46549</v>
      </c>
      <c r="D2059" t="s">
        <v>46550</v>
      </c>
      <c r="E2059" t="s">
        <v>46551</v>
      </c>
      <c r="F2059" t="s">
        <v>46552</v>
      </c>
      <c r="G2059" t="s">
        <v>46553</v>
      </c>
      <c r="H2059" t="s">
        <v>46554</v>
      </c>
      <c r="I2059" t="s">
        <v>46555</v>
      </c>
      <c r="J2059" t="s">
        <v>46556</v>
      </c>
      <c r="K2059" t="s">
        <v>46557</v>
      </c>
      <c r="L2059" t="s">
        <v>46558</v>
      </c>
      <c r="M2059" t="s">
        <v>46559</v>
      </c>
      <c r="N2059" t="s">
        <v>46560</v>
      </c>
      <c r="O2059">
        <f>-585.80789362959 -6.03149563779448 -507.170838353154</f>
        <v>-1099.0102276205384</v>
      </c>
      <c r="P2059">
        <f>-595.288047350803 -37.1771507390151 -226.959074556232</f>
        <v>-859.42427264605021</v>
      </c>
      <c r="Q2059" t="s">
        <v>46561</v>
      </c>
      <c r="R2059" t="s">
        <v>46562</v>
      </c>
      <c r="S2059" t="s">
        <v>46563</v>
      </c>
      <c r="T2059" t="s">
        <v>46564</v>
      </c>
      <c r="U2059" t="s">
        <v>46565</v>
      </c>
      <c r="V2059" t="s">
        <v>46566</v>
      </c>
      <c r="W2059" t="s">
        <v>46567</v>
      </c>
      <c r="X2059" t="s">
        <v>46568</v>
      </c>
      <c r="Y2059" t="s">
        <v>46569</v>
      </c>
    </row>
    <row r="2060" spans="1:25" x14ac:dyDescent="0.3">
      <c r="A2060">
        <v>102950</v>
      </c>
      <c r="B2060" t="s">
        <v>46570</v>
      </c>
      <c r="C2060" t="s">
        <v>46571</v>
      </c>
      <c r="D2060" t="s">
        <v>46572</v>
      </c>
      <c r="E2060" t="s">
        <v>46573</v>
      </c>
      <c r="F2060" t="s">
        <v>46574</v>
      </c>
      <c r="G2060" t="s">
        <v>46575</v>
      </c>
      <c r="H2060" t="s">
        <v>46576</v>
      </c>
      <c r="I2060" t="s">
        <v>46577</v>
      </c>
      <c r="J2060" t="s">
        <v>46578</v>
      </c>
      <c r="K2060" t="s">
        <v>46579</v>
      </c>
      <c r="L2060" t="s">
        <v>46580</v>
      </c>
      <c r="M2060" t="s">
        <v>46581</v>
      </c>
      <c r="N2060" t="s">
        <v>46582</v>
      </c>
      <c r="O2060">
        <f>-585.5386745004 -5.65792678353887 -506.996563307501</f>
        <v>-1098.1931645914399</v>
      </c>
      <c r="P2060">
        <f>-595.254560384831 -35.6673511838362 -226.668801436768</f>
        <v>-857.5907130054353</v>
      </c>
      <c r="Q2060" t="s">
        <v>46583</v>
      </c>
      <c r="R2060" t="s">
        <v>46584</v>
      </c>
      <c r="S2060" t="s">
        <v>46585</v>
      </c>
      <c r="T2060" t="s">
        <v>46586</v>
      </c>
      <c r="U2060" t="s">
        <v>46587</v>
      </c>
      <c r="V2060" t="s">
        <v>46588</v>
      </c>
      <c r="W2060" t="s">
        <v>46589</v>
      </c>
      <c r="X2060" t="s">
        <v>46590</v>
      </c>
      <c r="Y2060" t="s">
        <v>46591</v>
      </c>
    </row>
    <row r="2061" spans="1:25" x14ac:dyDescent="0.3">
      <c r="A2061">
        <v>103000</v>
      </c>
      <c r="B2061" t="s">
        <v>46592</v>
      </c>
      <c r="C2061" t="s">
        <v>46593</v>
      </c>
      <c r="D2061" t="s">
        <v>46594</v>
      </c>
      <c r="E2061" t="s">
        <v>46595</v>
      </c>
      <c r="F2061" t="s">
        <v>46596</v>
      </c>
      <c r="G2061" t="s">
        <v>46597</v>
      </c>
      <c r="H2061" t="s">
        <v>46598</v>
      </c>
      <c r="I2061" t="s">
        <v>46599</v>
      </c>
      <c r="J2061" t="s">
        <v>46600</v>
      </c>
      <c r="K2061" t="s">
        <v>46601</v>
      </c>
      <c r="L2061" t="s">
        <v>46602</v>
      </c>
      <c r="M2061" t="s">
        <v>46603</v>
      </c>
      <c r="N2061" t="s">
        <v>46604</v>
      </c>
      <c r="O2061">
        <f>-585.504165135367 -5.24982654212999 -506.784628980978</f>
        <v>-1097.5386206584749</v>
      </c>
      <c r="P2061">
        <f>-595.38101634187 -34.3213182031297 -226.363687822127</f>
        <v>-856.06602236712672</v>
      </c>
      <c r="Q2061" t="s">
        <v>46605</v>
      </c>
      <c r="R2061" t="s">
        <v>46606</v>
      </c>
      <c r="S2061" t="s">
        <v>46607</v>
      </c>
      <c r="T2061" t="s">
        <v>46608</v>
      </c>
      <c r="U2061" t="s">
        <v>46609</v>
      </c>
      <c r="V2061" t="s">
        <v>46610</v>
      </c>
      <c r="W2061" t="s">
        <v>46611</v>
      </c>
      <c r="X2061" t="s">
        <v>46612</v>
      </c>
      <c r="Y2061" t="s">
        <v>46613</v>
      </c>
    </row>
    <row r="2062" spans="1:25" x14ac:dyDescent="0.3">
      <c r="A2062">
        <v>103050</v>
      </c>
      <c r="B2062" t="s">
        <v>46614</v>
      </c>
      <c r="C2062" t="s">
        <v>46615</v>
      </c>
      <c r="D2062" t="s">
        <v>46616</v>
      </c>
      <c r="E2062" t="s">
        <v>46617</v>
      </c>
      <c r="F2062" t="s">
        <v>46618</v>
      </c>
      <c r="G2062" t="s">
        <v>46619</v>
      </c>
      <c r="H2062" t="s">
        <v>46620</v>
      </c>
      <c r="I2062" t="s">
        <v>46621</v>
      </c>
      <c r="J2062" t="s">
        <v>46622</v>
      </c>
      <c r="K2062" t="s">
        <v>46623</v>
      </c>
      <c r="L2062" t="s">
        <v>46624</v>
      </c>
      <c r="M2062" t="s">
        <v>46625</v>
      </c>
      <c r="N2062" t="s">
        <v>46626</v>
      </c>
      <c r="O2062">
        <f>-585.520161854497 -5.17138343855572 -506.757516775105</f>
        <v>-1097.4490620681577</v>
      </c>
      <c r="P2062">
        <f>-595.596565220449 -33.8196892870396 -226.300102610521</f>
        <v>-855.71635711800957</v>
      </c>
      <c r="Q2062" t="s">
        <v>46627</v>
      </c>
      <c r="R2062" t="s">
        <v>46628</v>
      </c>
      <c r="S2062" t="s">
        <v>46629</v>
      </c>
      <c r="T2062" t="s">
        <v>46630</v>
      </c>
      <c r="U2062" t="s">
        <v>46631</v>
      </c>
      <c r="V2062" t="s">
        <v>46632</v>
      </c>
      <c r="W2062" t="s">
        <v>46633</v>
      </c>
      <c r="X2062" t="s">
        <v>46634</v>
      </c>
      <c r="Y2062" t="s">
        <v>46635</v>
      </c>
    </row>
    <row r="2063" spans="1:25" x14ac:dyDescent="0.3">
      <c r="A2063">
        <v>103100</v>
      </c>
      <c r="B2063" t="s">
        <v>46636</v>
      </c>
      <c r="C2063" t="s">
        <v>46637</v>
      </c>
      <c r="D2063" t="s">
        <v>46638</v>
      </c>
      <c r="E2063" t="s">
        <v>46639</v>
      </c>
      <c r="F2063" t="s">
        <v>46640</v>
      </c>
      <c r="G2063" t="s">
        <v>46641</v>
      </c>
      <c r="H2063" t="s">
        <v>46642</v>
      </c>
      <c r="I2063" t="s">
        <v>46643</v>
      </c>
      <c r="J2063" t="s">
        <v>46644</v>
      </c>
      <c r="K2063" t="s">
        <v>46645</v>
      </c>
      <c r="L2063" t="s">
        <v>46646</v>
      </c>
      <c r="M2063" t="s">
        <v>46647</v>
      </c>
      <c r="N2063" t="s">
        <v>46648</v>
      </c>
      <c r="O2063">
        <f>-585.737519209507 -4.99767012782263 -506.697348256643</f>
        <v>-1097.4325375939727</v>
      </c>
      <c r="P2063">
        <f>-596.537252068066 -32.3834027192779 -226.140772111779</f>
        <v>-855.06142689912292</v>
      </c>
      <c r="Q2063" t="s">
        <v>46649</v>
      </c>
      <c r="R2063" t="s">
        <v>46650</v>
      </c>
      <c r="S2063" t="s">
        <v>46651</v>
      </c>
      <c r="T2063" t="s">
        <v>46652</v>
      </c>
      <c r="U2063" t="s">
        <v>46653</v>
      </c>
      <c r="V2063" t="s">
        <v>46654</v>
      </c>
      <c r="W2063" t="s">
        <v>46655</v>
      </c>
      <c r="X2063" t="s">
        <v>46656</v>
      </c>
      <c r="Y2063" t="s">
        <v>46657</v>
      </c>
    </row>
    <row r="2064" spans="1:25" x14ac:dyDescent="0.3">
      <c r="A2064">
        <v>103150</v>
      </c>
      <c r="B2064" t="s">
        <v>46658</v>
      </c>
      <c r="C2064" t="s">
        <v>46659</v>
      </c>
      <c r="D2064" t="s">
        <v>46660</v>
      </c>
      <c r="E2064" t="s">
        <v>46661</v>
      </c>
      <c r="F2064" t="s">
        <v>46662</v>
      </c>
      <c r="G2064" t="s">
        <v>46663</v>
      </c>
      <c r="H2064" t="s">
        <v>46664</v>
      </c>
      <c r="I2064" t="s">
        <v>46665</v>
      </c>
      <c r="J2064" t="s">
        <v>46666</v>
      </c>
      <c r="K2064" t="s">
        <v>46667</v>
      </c>
      <c r="L2064" t="s">
        <v>46668</v>
      </c>
      <c r="M2064" t="s">
        <v>46669</v>
      </c>
      <c r="N2064" t="s">
        <v>46670</v>
      </c>
      <c r="O2064">
        <f>-585.886791900641 -4.99429231156955 -506.524215665323</f>
        <v>-1097.4052998775337</v>
      </c>
      <c r="P2064">
        <f>-597.312260806845 -31.3794399424171 -225.896525999221</f>
        <v>-854.58822674848307</v>
      </c>
      <c r="Q2064" t="s">
        <v>46671</v>
      </c>
      <c r="R2064" t="s">
        <v>46672</v>
      </c>
      <c r="S2064" t="s">
        <v>46673</v>
      </c>
      <c r="T2064" t="s">
        <v>46674</v>
      </c>
      <c r="U2064" t="s">
        <v>46675</v>
      </c>
      <c r="V2064" t="s">
        <v>46676</v>
      </c>
      <c r="W2064" t="s">
        <v>46677</v>
      </c>
      <c r="X2064" t="s">
        <v>46678</v>
      </c>
      <c r="Y2064" t="s">
        <v>46679</v>
      </c>
    </row>
    <row r="2065" spans="1:25" x14ac:dyDescent="0.3">
      <c r="A2065">
        <v>103200</v>
      </c>
      <c r="B2065" t="s">
        <v>46680</v>
      </c>
      <c r="C2065" t="s">
        <v>46681</v>
      </c>
      <c r="D2065" t="s">
        <v>46682</v>
      </c>
      <c r="E2065" t="s">
        <v>46683</v>
      </c>
      <c r="F2065" t="s">
        <v>46684</v>
      </c>
      <c r="G2065" t="s">
        <v>46685</v>
      </c>
      <c r="H2065" t="s">
        <v>46686</v>
      </c>
      <c r="I2065" t="s">
        <v>46687</v>
      </c>
      <c r="J2065" t="s">
        <v>46688</v>
      </c>
      <c r="K2065" t="s">
        <v>46689</v>
      </c>
      <c r="L2065" t="s">
        <v>46690</v>
      </c>
      <c r="M2065" t="s">
        <v>46691</v>
      </c>
      <c r="N2065" t="s">
        <v>46692</v>
      </c>
      <c r="O2065">
        <f>-586.042167261586 -5.1006082485203 -506.173961632511</f>
        <v>-1097.3167371426173</v>
      </c>
      <c r="P2065">
        <f>-598.680084272607 -29.6914571507393 -225.435424329408</f>
        <v>-853.80696575275431</v>
      </c>
      <c r="Q2065" t="s">
        <v>46693</v>
      </c>
      <c r="R2065" t="s">
        <v>46694</v>
      </c>
      <c r="S2065" t="s">
        <v>46695</v>
      </c>
      <c r="T2065" t="s">
        <v>46696</v>
      </c>
      <c r="U2065" t="s">
        <v>46697</v>
      </c>
      <c r="V2065" t="s">
        <v>46698</v>
      </c>
      <c r="W2065" t="s">
        <v>46699</v>
      </c>
      <c r="X2065" t="s">
        <v>46700</v>
      </c>
      <c r="Y2065" t="s">
        <v>46701</v>
      </c>
    </row>
    <row r="2066" spans="1:25" x14ac:dyDescent="0.3">
      <c r="A2066">
        <v>103250</v>
      </c>
      <c r="B2066" t="s">
        <v>46702</v>
      </c>
      <c r="C2066" t="s">
        <v>46703</v>
      </c>
      <c r="D2066" t="s">
        <v>46704</v>
      </c>
      <c r="E2066" t="s">
        <v>46705</v>
      </c>
      <c r="F2066" t="s">
        <v>46706</v>
      </c>
      <c r="G2066" t="s">
        <v>46707</v>
      </c>
      <c r="H2066" t="s">
        <v>46708</v>
      </c>
      <c r="I2066" t="s">
        <v>46709</v>
      </c>
      <c r="J2066" t="s">
        <v>46710</v>
      </c>
      <c r="K2066" t="s">
        <v>46711</v>
      </c>
      <c r="L2066" t="s">
        <v>46712</v>
      </c>
      <c r="M2066" t="s">
        <v>46713</v>
      </c>
      <c r="N2066" t="s">
        <v>46714</v>
      </c>
      <c r="O2066">
        <f>-586.183542726033 -5.20493740523625 -506.033785980034</f>
        <v>-1097.4222661113033</v>
      </c>
      <c r="P2066">
        <f>-599.286000914622 -28.8696506265544 -225.236747276225</f>
        <v>-853.3923988174015</v>
      </c>
      <c r="Q2066" t="s">
        <v>46715</v>
      </c>
      <c r="R2066" t="s">
        <v>46716</v>
      </c>
      <c r="S2066" t="s">
        <v>46717</v>
      </c>
      <c r="T2066" t="s">
        <v>46718</v>
      </c>
      <c r="U2066" t="s">
        <v>46719</v>
      </c>
      <c r="V2066" t="s">
        <v>46720</v>
      </c>
      <c r="W2066" t="s">
        <v>46721</v>
      </c>
      <c r="X2066" t="s">
        <v>46722</v>
      </c>
      <c r="Y2066" t="s">
        <v>46723</v>
      </c>
    </row>
    <row r="2067" spans="1:25" x14ac:dyDescent="0.3">
      <c r="A2067">
        <v>103300</v>
      </c>
      <c r="B2067" t="s">
        <v>46724</v>
      </c>
      <c r="C2067" t="s">
        <v>46725</v>
      </c>
      <c r="D2067" t="s">
        <v>46726</v>
      </c>
      <c r="E2067" t="s">
        <v>46727</v>
      </c>
      <c r="F2067" t="s">
        <v>46728</v>
      </c>
      <c r="G2067" t="s">
        <v>46729</v>
      </c>
      <c r="H2067" t="s">
        <v>46730</v>
      </c>
      <c r="I2067" t="s">
        <v>46731</v>
      </c>
      <c r="J2067" t="s">
        <v>46732</v>
      </c>
      <c r="K2067" t="s">
        <v>46733</v>
      </c>
      <c r="L2067" t="s">
        <v>46734</v>
      </c>
      <c r="M2067" t="s">
        <v>46735</v>
      </c>
      <c r="N2067" t="s">
        <v>46736</v>
      </c>
      <c r="O2067">
        <f>-586.4755842088 -5.520056361147 -505.745868216984</f>
        <v>-1097.741508786931</v>
      </c>
      <c r="P2067">
        <f>-600.29771581407 -27.0327379723169 -224.810418345891</f>
        <v>-852.14087213227788</v>
      </c>
      <c r="Q2067" t="s">
        <v>46737</v>
      </c>
      <c r="R2067" t="s">
        <v>46738</v>
      </c>
      <c r="S2067" t="s">
        <v>46739</v>
      </c>
      <c r="T2067" t="s">
        <v>46740</v>
      </c>
      <c r="U2067" t="s">
        <v>46741</v>
      </c>
      <c r="V2067" t="s">
        <v>46742</v>
      </c>
      <c r="W2067" t="s">
        <v>46743</v>
      </c>
      <c r="X2067" t="s">
        <v>46744</v>
      </c>
      <c r="Y2067" t="s">
        <v>46745</v>
      </c>
    </row>
    <row r="2068" spans="1:25" x14ac:dyDescent="0.3">
      <c r="A2068">
        <v>103350</v>
      </c>
      <c r="B2068" t="s">
        <v>46746</v>
      </c>
      <c r="C2068" t="s">
        <v>46747</v>
      </c>
      <c r="D2068" t="s">
        <v>46748</v>
      </c>
      <c r="E2068" t="s">
        <v>46749</v>
      </c>
      <c r="F2068" t="s">
        <v>46750</v>
      </c>
      <c r="G2068" t="s">
        <v>46751</v>
      </c>
      <c r="H2068" t="s">
        <v>46752</v>
      </c>
      <c r="I2068" t="s">
        <v>46753</v>
      </c>
      <c r="J2068" t="s">
        <v>46754</v>
      </c>
      <c r="K2068" t="s">
        <v>46755</v>
      </c>
      <c r="L2068" t="s">
        <v>46756</v>
      </c>
      <c r="M2068" t="s">
        <v>46757</v>
      </c>
      <c r="N2068" t="s">
        <v>46758</v>
      </c>
      <c r="O2068">
        <f>-586.690484146945 -5.64463852701897 -505.572450270323</f>
        <v>-1097.907572944287</v>
      </c>
      <c r="P2068">
        <f>-600.746162528418 -26.1357748406958 -224.572160855709</f>
        <v>-851.45409822482293</v>
      </c>
      <c r="Q2068" t="s">
        <v>46759</v>
      </c>
      <c r="R2068" t="s">
        <v>46760</v>
      </c>
      <c r="S2068" t="s">
        <v>46761</v>
      </c>
      <c r="T2068" t="s">
        <v>46762</v>
      </c>
      <c r="U2068" t="s">
        <v>46763</v>
      </c>
      <c r="V2068" t="s">
        <v>46764</v>
      </c>
      <c r="W2068" t="s">
        <v>46765</v>
      </c>
      <c r="X2068" t="s">
        <v>46766</v>
      </c>
      <c r="Y2068" t="s">
        <v>46767</v>
      </c>
    </row>
    <row r="2069" spans="1:25" x14ac:dyDescent="0.3">
      <c r="A2069">
        <v>103400</v>
      </c>
      <c r="B2069" t="s">
        <v>46768</v>
      </c>
      <c r="C2069" t="s">
        <v>46769</v>
      </c>
      <c r="D2069" t="s">
        <v>46770</v>
      </c>
      <c r="E2069" t="s">
        <v>46771</v>
      </c>
      <c r="F2069" t="s">
        <v>46772</v>
      </c>
      <c r="G2069" t="s">
        <v>46773</v>
      </c>
      <c r="H2069" t="s">
        <v>46774</v>
      </c>
      <c r="I2069" t="s">
        <v>46775</v>
      </c>
      <c r="J2069" t="s">
        <v>46776</v>
      </c>
      <c r="K2069" t="s">
        <v>46777</v>
      </c>
      <c r="L2069" t="s">
        <v>46778</v>
      </c>
      <c r="M2069" t="s">
        <v>46779</v>
      </c>
      <c r="N2069" t="s">
        <v>46780</v>
      </c>
      <c r="O2069">
        <f>-587.058464643854 -5.6902955609246 -505.387546089655</f>
        <v>-1098.1363062944336</v>
      </c>
      <c r="P2069">
        <f>-601.345772349617 -24.9998428133449 -224.31527266783</f>
        <v>-850.66088783079192</v>
      </c>
      <c r="Q2069" t="s">
        <v>46781</v>
      </c>
      <c r="R2069" t="s">
        <v>46782</v>
      </c>
      <c r="S2069" t="s">
        <v>46783</v>
      </c>
      <c r="T2069" t="s">
        <v>46784</v>
      </c>
      <c r="U2069" t="s">
        <v>46785</v>
      </c>
      <c r="V2069" t="s">
        <v>46786</v>
      </c>
      <c r="W2069" t="s">
        <v>46787</v>
      </c>
      <c r="X2069" t="s">
        <v>46788</v>
      </c>
      <c r="Y2069" t="s">
        <v>46789</v>
      </c>
    </row>
    <row r="2070" spans="1:25" x14ac:dyDescent="0.3">
      <c r="A2070">
        <v>103450</v>
      </c>
      <c r="B2070" t="s">
        <v>46790</v>
      </c>
      <c r="C2070" t="s">
        <v>46791</v>
      </c>
      <c r="D2070" t="s">
        <v>46792</v>
      </c>
      <c r="E2070" t="s">
        <v>46793</v>
      </c>
      <c r="F2070" t="s">
        <v>46794</v>
      </c>
      <c r="G2070" t="s">
        <v>46795</v>
      </c>
      <c r="H2070" t="s">
        <v>46796</v>
      </c>
      <c r="I2070" t="s">
        <v>46797</v>
      </c>
      <c r="J2070" t="s">
        <v>46798</v>
      </c>
      <c r="K2070" t="s">
        <v>46799</v>
      </c>
      <c r="L2070" t="s">
        <v>46800</v>
      </c>
      <c r="M2070" t="s">
        <v>46801</v>
      </c>
      <c r="N2070" t="s">
        <v>46802</v>
      </c>
      <c r="O2070">
        <f>-587.657517242423 -5.63343572849135 -504.951730572821</f>
        <v>-1098.2426835437354</v>
      </c>
      <c r="P2070">
        <f>-603.158784498611 -22.5031027963123 -223.786882571856</f>
        <v>-849.44876986677934</v>
      </c>
      <c r="Q2070" t="s">
        <v>46803</v>
      </c>
      <c r="R2070" t="s">
        <v>46804</v>
      </c>
      <c r="S2070" t="s">
        <v>46805</v>
      </c>
      <c r="T2070" t="s">
        <v>46806</v>
      </c>
      <c r="U2070" t="s">
        <v>46807</v>
      </c>
      <c r="V2070" t="s">
        <v>46808</v>
      </c>
      <c r="W2070" t="s">
        <v>46809</v>
      </c>
      <c r="X2070" t="s">
        <v>46810</v>
      </c>
      <c r="Y2070" t="s">
        <v>46811</v>
      </c>
    </row>
    <row r="2071" spans="1:25" x14ac:dyDescent="0.3">
      <c r="A2071">
        <v>103500</v>
      </c>
      <c r="B2071" t="s">
        <v>46812</v>
      </c>
      <c r="C2071" t="s">
        <v>46813</v>
      </c>
      <c r="D2071" t="s">
        <v>46814</v>
      </c>
      <c r="E2071" t="s">
        <v>46815</v>
      </c>
      <c r="F2071" t="s">
        <v>46816</v>
      </c>
      <c r="G2071" t="s">
        <v>46817</v>
      </c>
      <c r="H2071" t="s">
        <v>46818</v>
      </c>
      <c r="I2071" t="s">
        <v>46819</v>
      </c>
      <c r="J2071" t="s">
        <v>46820</v>
      </c>
      <c r="K2071" t="s">
        <v>46821</v>
      </c>
      <c r="L2071" t="s">
        <v>46822</v>
      </c>
      <c r="M2071" t="s">
        <v>46823</v>
      </c>
      <c r="N2071" t="s">
        <v>46824</v>
      </c>
      <c r="O2071">
        <f>-587.967790464183 -5.20351951553744 -504.664747061673</f>
        <v>-1097.8360570413934</v>
      </c>
      <c r="P2071">
        <f>-605.100074557852 -20.3763746596348 -223.497770139594</f>
        <v>-848.97421935708087</v>
      </c>
      <c r="Q2071" t="s">
        <v>46825</v>
      </c>
      <c r="R2071" t="s">
        <v>46826</v>
      </c>
      <c r="S2071" t="s">
        <v>46827</v>
      </c>
      <c r="T2071" t="s">
        <v>46828</v>
      </c>
      <c r="U2071" t="s">
        <v>46829</v>
      </c>
      <c r="V2071" t="s">
        <v>46830</v>
      </c>
      <c r="W2071" t="s">
        <v>46831</v>
      </c>
      <c r="X2071" t="s">
        <v>46832</v>
      </c>
      <c r="Y2071" t="s">
        <v>46833</v>
      </c>
    </row>
    <row r="2072" spans="1:25" x14ac:dyDescent="0.3">
      <c r="A2072">
        <v>103550</v>
      </c>
      <c r="B2072" t="s">
        <v>46834</v>
      </c>
      <c r="C2072" t="s">
        <v>46835</v>
      </c>
      <c r="D2072" t="s">
        <v>46836</v>
      </c>
      <c r="E2072" t="s">
        <v>46837</v>
      </c>
      <c r="F2072" t="s">
        <v>46838</v>
      </c>
      <c r="G2072" t="s">
        <v>46839</v>
      </c>
      <c r="H2072" t="s">
        <v>46840</v>
      </c>
      <c r="I2072" t="s">
        <v>46841</v>
      </c>
      <c r="J2072" t="s">
        <v>46842</v>
      </c>
      <c r="K2072" t="s">
        <v>46843</v>
      </c>
      <c r="L2072" t="s">
        <v>46844</v>
      </c>
      <c r="M2072" t="s">
        <v>46845</v>
      </c>
      <c r="N2072" t="s">
        <v>46846</v>
      </c>
      <c r="O2072">
        <f>-588.288199247444 -4.96869761863672 -504.550909017237</f>
        <v>-1097.8078058833178</v>
      </c>
      <c r="P2072">
        <f>-605.947300774645 -19.4639195783832 -223.380844497536</f>
        <v>-848.7920648505642</v>
      </c>
      <c r="Q2072" t="s">
        <v>46847</v>
      </c>
      <c r="R2072" t="s">
        <v>46848</v>
      </c>
      <c r="S2072" t="s">
        <v>46849</v>
      </c>
      <c r="T2072" t="s">
        <v>46850</v>
      </c>
      <c r="U2072" t="s">
        <v>46851</v>
      </c>
      <c r="V2072" t="s">
        <v>46852</v>
      </c>
      <c r="W2072" t="s">
        <v>46853</v>
      </c>
      <c r="X2072" t="s">
        <v>46854</v>
      </c>
      <c r="Y2072" t="s">
        <v>46855</v>
      </c>
    </row>
    <row r="2073" spans="1:25" x14ac:dyDescent="0.3">
      <c r="A2073">
        <v>103600</v>
      </c>
      <c r="B2073" t="s">
        <v>46856</v>
      </c>
      <c r="C2073" t="s">
        <v>46857</v>
      </c>
      <c r="D2073" t="s">
        <v>46858</v>
      </c>
      <c r="E2073" t="s">
        <v>46859</v>
      </c>
      <c r="F2073" t="s">
        <v>46860</v>
      </c>
      <c r="G2073" t="s">
        <v>46861</v>
      </c>
      <c r="H2073" t="s">
        <v>46862</v>
      </c>
      <c r="I2073" t="s">
        <v>46863</v>
      </c>
      <c r="J2073" t="s">
        <v>46864</v>
      </c>
      <c r="K2073" t="s">
        <v>46865</v>
      </c>
      <c r="L2073" t="s">
        <v>46866</v>
      </c>
      <c r="M2073" t="s">
        <v>46867</v>
      </c>
      <c r="N2073" t="s">
        <v>46868</v>
      </c>
      <c r="O2073">
        <f>-588.708603137107 -4.70525664210436 -504.330055022277</f>
        <v>-1097.7439148014885</v>
      </c>
      <c r="P2073">
        <f>-606.796769596615 -18.5302384167449 -223.153418176419</f>
        <v>-848.48042618977888</v>
      </c>
      <c r="Q2073" t="s">
        <v>46869</v>
      </c>
      <c r="R2073" t="s">
        <v>46870</v>
      </c>
      <c r="S2073" t="s">
        <v>46871</v>
      </c>
      <c r="T2073" t="s">
        <v>46872</v>
      </c>
      <c r="U2073" t="s">
        <v>46873</v>
      </c>
      <c r="V2073" t="s">
        <v>46874</v>
      </c>
      <c r="W2073" t="s">
        <v>46875</v>
      </c>
      <c r="X2073" t="s">
        <v>46876</v>
      </c>
      <c r="Y2073" t="s">
        <v>46877</v>
      </c>
    </row>
    <row r="2074" spans="1:25" x14ac:dyDescent="0.3">
      <c r="A2074">
        <v>103650</v>
      </c>
      <c r="B2074" t="s">
        <v>46878</v>
      </c>
      <c r="C2074" t="s">
        <v>46879</v>
      </c>
      <c r="D2074" t="s">
        <v>46880</v>
      </c>
      <c r="E2074" t="s">
        <v>46881</v>
      </c>
      <c r="F2074" t="s">
        <v>46882</v>
      </c>
      <c r="G2074" t="s">
        <v>46883</v>
      </c>
      <c r="H2074" t="s">
        <v>46884</v>
      </c>
      <c r="I2074" t="s">
        <v>46885</v>
      </c>
      <c r="J2074" t="s">
        <v>46886</v>
      </c>
      <c r="K2074" t="s">
        <v>46887</v>
      </c>
      <c r="L2074" t="s">
        <v>46888</v>
      </c>
      <c r="M2074" t="s">
        <v>46889</v>
      </c>
      <c r="N2074" t="s">
        <v>46890</v>
      </c>
      <c r="O2074">
        <f>-589.652884077482 -4.14906801931807 -503.938717849439</f>
        <v>-1097.740669946239</v>
      </c>
      <c r="P2074">
        <f>-608.496079633549 -16.2048805670011 -222.730259637469</f>
        <v>-847.43121983801905</v>
      </c>
      <c r="Q2074" t="s">
        <v>46891</v>
      </c>
      <c r="R2074" t="s">
        <v>46892</v>
      </c>
      <c r="S2074" t="s">
        <v>46893</v>
      </c>
      <c r="T2074" t="s">
        <v>46894</v>
      </c>
      <c r="U2074" t="s">
        <v>46895</v>
      </c>
      <c r="V2074" t="s">
        <v>46896</v>
      </c>
      <c r="W2074" t="s">
        <v>46897</v>
      </c>
      <c r="X2074" t="s">
        <v>46898</v>
      </c>
      <c r="Y2074" t="s">
        <v>46899</v>
      </c>
    </row>
    <row r="2075" spans="1:25" x14ac:dyDescent="0.3">
      <c r="A2075">
        <v>103700</v>
      </c>
      <c r="B2075" t="s">
        <v>46900</v>
      </c>
      <c r="C2075" t="s">
        <v>46901</v>
      </c>
      <c r="D2075" t="s">
        <v>46902</v>
      </c>
      <c r="E2075" t="s">
        <v>46903</v>
      </c>
      <c r="F2075" t="s">
        <v>46904</v>
      </c>
      <c r="G2075" t="s">
        <v>46905</v>
      </c>
      <c r="H2075" t="s">
        <v>46906</v>
      </c>
      <c r="I2075" t="s">
        <v>46907</v>
      </c>
      <c r="J2075" t="s">
        <v>46908</v>
      </c>
      <c r="K2075" t="s">
        <v>46909</v>
      </c>
      <c r="L2075" t="s">
        <v>46910</v>
      </c>
      <c r="M2075" t="s">
        <v>46911</v>
      </c>
      <c r="N2075" t="s">
        <v>46912</v>
      </c>
      <c r="O2075">
        <f>-590.553338195795 -3.76906801042742 -503.638568252939</f>
        <v>-1097.9609744591614</v>
      </c>
      <c r="P2075">
        <f>-610.85268638828 -13.6507451116986 -222.446721277559</f>
        <v>-846.9501527775376</v>
      </c>
      <c r="Q2075" t="s">
        <v>46913</v>
      </c>
      <c r="R2075" t="s">
        <v>46914</v>
      </c>
      <c r="S2075" t="s">
        <v>46915</v>
      </c>
      <c r="T2075" t="s">
        <v>46916</v>
      </c>
      <c r="U2075" t="s">
        <v>46917</v>
      </c>
      <c r="V2075" t="s">
        <v>46918</v>
      </c>
      <c r="W2075" t="s">
        <v>46919</v>
      </c>
      <c r="X2075" t="s">
        <v>46920</v>
      </c>
      <c r="Y2075" t="s">
        <v>46921</v>
      </c>
    </row>
    <row r="2076" spans="1:25" x14ac:dyDescent="0.3">
      <c r="A2076">
        <v>103750</v>
      </c>
      <c r="B2076" t="s">
        <v>46922</v>
      </c>
      <c r="C2076" t="s">
        <v>46923</v>
      </c>
      <c r="D2076" t="s">
        <v>46924</v>
      </c>
      <c r="E2076" t="s">
        <v>46925</v>
      </c>
      <c r="F2076" t="s">
        <v>46926</v>
      </c>
      <c r="G2076" t="s">
        <v>46927</v>
      </c>
      <c r="H2076" t="s">
        <v>46928</v>
      </c>
      <c r="I2076" t="s">
        <v>46929</v>
      </c>
      <c r="J2076" t="s">
        <v>46930</v>
      </c>
      <c r="K2076" t="s">
        <v>46931</v>
      </c>
      <c r="L2076" t="s">
        <v>46932</v>
      </c>
      <c r="M2076" t="s">
        <v>46933</v>
      </c>
      <c r="N2076" t="s">
        <v>46934</v>
      </c>
      <c r="O2076">
        <f>-590.977472790703 -3.60155829990345 -503.47963147487</f>
        <v>-1098.0586625654764</v>
      </c>
      <c r="P2076">
        <f>-612.025878766673 -12.2847511064801 -222.303330687472</f>
        <v>-846.61396056062517</v>
      </c>
      <c r="Q2076" t="s">
        <v>46935</v>
      </c>
      <c r="R2076" t="s">
        <v>46936</v>
      </c>
      <c r="S2076" t="s">
        <v>46937</v>
      </c>
      <c r="T2076" t="s">
        <v>46938</v>
      </c>
      <c r="U2076" t="s">
        <v>46939</v>
      </c>
      <c r="V2076" t="s">
        <v>46940</v>
      </c>
      <c r="W2076" t="s">
        <v>46941</v>
      </c>
      <c r="X2076" t="s">
        <v>46942</v>
      </c>
      <c r="Y2076" t="s">
        <v>46943</v>
      </c>
    </row>
    <row r="2077" spans="1:25" x14ac:dyDescent="0.3">
      <c r="A2077">
        <v>103800</v>
      </c>
      <c r="B2077" t="s">
        <v>46944</v>
      </c>
      <c r="C2077" t="s">
        <v>46945</v>
      </c>
      <c r="D2077" t="s">
        <v>46946</v>
      </c>
      <c r="E2077" t="s">
        <v>46947</v>
      </c>
      <c r="F2077" t="s">
        <v>46948</v>
      </c>
      <c r="G2077" t="s">
        <v>46949</v>
      </c>
      <c r="H2077" t="s">
        <v>46950</v>
      </c>
      <c r="I2077" t="s">
        <v>46951</v>
      </c>
      <c r="J2077" t="s">
        <v>46952</v>
      </c>
      <c r="K2077" t="s">
        <v>46953</v>
      </c>
      <c r="L2077" t="s">
        <v>46954</v>
      </c>
      <c r="M2077" t="s">
        <v>46955</v>
      </c>
      <c r="N2077" t="s">
        <v>46956</v>
      </c>
      <c r="O2077">
        <f>-591.53520643847 -3.51383069349708 -503.216822555199</f>
        <v>-1098.2658596871661</v>
      </c>
      <c r="P2077">
        <f>-614.98004055637 -9.72297521865835 -222.164409901735</f>
        <v>-846.86742567676333</v>
      </c>
      <c r="Q2077" t="s">
        <v>46957</v>
      </c>
      <c r="R2077" t="s">
        <v>46958</v>
      </c>
      <c r="S2077" t="s">
        <v>46959</v>
      </c>
      <c r="T2077" t="s">
        <v>46960</v>
      </c>
      <c r="U2077" t="s">
        <v>46961</v>
      </c>
      <c r="V2077" t="s">
        <v>46962</v>
      </c>
      <c r="W2077" t="s">
        <v>46963</v>
      </c>
      <c r="X2077" t="s">
        <v>46964</v>
      </c>
      <c r="Y2077" t="s">
        <v>46965</v>
      </c>
    </row>
    <row r="2078" spans="1:25" x14ac:dyDescent="0.3">
      <c r="A2078">
        <v>103850</v>
      </c>
      <c r="B2078" t="s">
        <v>46966</v>
      </c>
      <c r="C2078" t="s">
        <v>46967</v>
      </c>
      <c r="D2078" t="s">
        <v>46968</v>
      </c>
      <c r="E2078" t="s">
        <v>46969</v>
      </c>
      <c r="F2078" t="s">
        <v>46970</v>
      </c>
      <c r="G2078" t="s">
        <v>46971</v>
      </c>
      <c r="H2078" t="s">
        <v>46972</v>
      </c>
      <c r="I2078" t="s">
        <v>46973</v>
      </c>
      <c r="J2078" t="s">
        <v>46974</v>
      </c>
      <c r="K2078" t="s">
        <v>46975</v>
      </c>
      <c r="L2078" t="s">
        <v>46976</v>
      </c>
      <c r="M2078" t="s">
        <v>46977</v>
      </c>
      <c r="N2078" t="s">
        <v>46978</v>
      </c>
      <c r="O2078">
        <f>-591.573981605939 -3.57435052394317 -502.954355269487</f>
        <v>-1098.1026873993692</v>
      </c>
      <c r="P2078">
        <f>-616.768560047185 -9.15273848063066 -222.0402051978</f>
        <v>-847.96150372561567</v>
      </c>
      <c r="Q2078" t="s">
        <v>46979</v>
      </c>
      <c r="R2078" t="s">
        <v>46980</v>
      </c>
      <c r="S2078" t="s">
        <v>46981</v>
      </c>
      <c r="T2078" t="s">
        <v>46982</v>
      </c>
      <c r="U2078" t="s">
        <v>46983</v>
      </c>
      <c r="V2078" t="s">
        <v>46984</v>
      </c>
      <c r="W2078" t="s">
        <v>46985</v>
      </c>
      <c r="X2078" t="s">
        <v>46986</v>
      </c>
      <c r="Y2078" t="s">
        <v>46987</v>
      </c>
    </row>
    <row r="2079" spans="1:25" x14ac:dyDescent="0.3">
      <c r="A2079">
        <v>103900</v>
      </c>
      <c r="B2079" t="s">
        <v>46988</v>
      </c>
      <c r="C2079" t="s">
        <v>46989</v>
      </c>
      <c r="D2079" t="s">
        <v>46990</v>
      </c>
      <c r="E2079" t="s">
        <v>46991</v>
      </c>
      <c r="F2079" t="s">
        <v>46992</v>
      </c>
      <c r="G2079" t="s">
        <v>46993</v>
      </c>
      <c r="H2079" t="s">
        <v>46994</v>
      </c>
      <c r="I2079" t="s">
        <v>46995</v>
      </c>
      <c r="J2079" t="s">
        <v>46996</v>
      </c>
      <c r="K2079" t="s">
        <v>46997</v>
      </c>
      <c r="L2079" t="s">
        <v>46998</v>
      </c>
      <c r="M2079" t="s">
        <v>46999</v>
      </c>
      <c r="N2079" t="s">
        <v>47000</v>
      </c>
      <c r="O2079">
        <f>-591.670095921979 -3.57450400676248 -502.850315775296</f>
        <v>-1098.0949157040375</v>
      </c>
      <c r="P2079">
        <f>-618.529947975647 -8.74606221999034 -222.082909657976</f>
        <v>-849.35891985361332</v>
      </c>
      <c r="Q2079" t="s">
        <v>47001</v>
      </c>
      <c r="R2079" t="s">
        <v>47002</v>
      </c>
      <c r="S2079" t="s">
        <v>47003</v>
      </c>
      <c r="T2079" t="s">
        <v>47004</v>
      </c>
      <c r="U2079" t="s">
        <v>47005</v>
      </c>
      <c r="V2079" t="s">
        <v>47006</v>
      </c>
      <c r="W2079" t="s">
        <v>47007</v>
      </c>
      <c r="X2079" t="s">
        <v>47008</v>
      </c>
      <c r="Y2079" t="s">
        <v>47009</v>
      </c>
    </row>
    <row r="2080" spans="1:25" x14ac:dyDescent="0.3">
      <c r="A2080">
        <v>103950</v>
      </c>
      <c r="B2080" t="s">
        <v>47010</v>
      </c>
      <c r="C2080" t="s">
        <v>47011</v>
      </c>
      <c r="D2080" t="s">
        <v>47012</v>
      </c>
      <c r="E2080" t="s">
        <v>47013</v>
      </c>
      <c r="F2080" t="s">
        <v>47014</v>
      </c>
      <c r="G2080" t="s">
        <v>47015</v>
      </c>
      <c r="H2080" t="s">
        <v>47016</v>
      </c>
      <c r="I2080" t="s">
        <v>47017</v>
      </c>
      <c r="J2080" t="s">
        <v>47018</v>
      </c>
      <c r="K2080" t="s">
        <v>47019</v>
      </c>
      <c r="L2080" t="s">
        <v>47020</v>
      </c>
      <c r="M2080" t="s">
        <v>47021</v>
      </c>
      <c r="N2080" t="s">
        <v>47022</v>
      </c>
      <c r="O2080">
        <f>-592.292993227659 -3.24181749436229 -502.782179014511</f>
        <v>-1098.3169897365324</v>
      </c>
      <c r="P2080">
        <f>-622.355591696642 -8.68169241182477 -222.344593470581</f>
        <v>-853.3818775790478</v>
      </c>
      <c r="Q2080" t="s">
        <v>47023</v>
      </c>
      <c r="R2080" t="s">
        <v>47024</v>
      </c>
      <c r="S2080" t="s">
        <v>47025</v>
      </c>
      <c r="T2080" t="s">
        <v>47026</v>
      </c>
      <c r="U2080" t="s">
        <v>47027</v>
      </c>
      <c r="V2080" t="s">
        <v>47028</v>
      </c>
      <c r="W2080" t="s">
        <v>47029</v>
      </c>
      <c r="X2080" t="s">
        <v>47030</v>
      </c>
      <c r="Y2080" t="s">
        <v>47031</v>
      </c>
    </row>
    <row r="2081" spans="1:25" x14ac:dyDescent="0.3">
      <c r="A2081">
        <v>104000</v>
      </c>
      <c r="B2081" t="s">
        <v>47032</v>
      </c>
      <c r="C2081" t="s">
        <v>47033</v>
      </c>
      <c r="D2081" t="s">
        <v>47034</v>
      </c>
      <c r="E2081" t="s">
        <v>47035</v>
      </c>
      <c r="F2081" t="s">
        <v>47036</v>
      </c>
      <c r="G2081" t="s">
        <v>47037</v>
      </c>
      <c r="H2081" t="s">
        <v>47038</v>
      </c>
      <c r="I2081" t="s">
        <v>47039</v>
      </c>
      <c r="J2081" t="s">
        <v>47040</v>
      </c>
      <c r="K2081" t="s">
        <v>47041</v>
      </c>
      <c r="L2081" t="s">
        <v>47042</v>
      </c>
      <c r="M2081" t="s">
        <v>47043</v>
      </c>
      <c r="N2081" t="s">
        <v>47044</v>
      </c>
      <c r="O2081">
        <f>-592.785054275601 -2.93559861047402 -502.853344587699</f>
        <v>-1098.5739974737739</v>
      </c>
      <c r="P2081">
        <f>-624.108515963275 -8.31926891876697 -222.552801921729</f>
        <v>-854.98058680377096</v>
      </c>
      <c r="Q2081" t="s">
        <v>47045</v>
      </c>
      <c r="R2081" t="s">
        <v>47046</v>
      </c>
      <c r="S2081" t="s">
        <v>47047</v>
      </c>
      <c r="T2081" t="s">
        <v>47048</v>
      </c>
      <c r="U2081" t="s">
        <v>47049</v>
      </c>
      <c r="V2081" t="s">
        <v>47050</v>
      </c>
      <c r="W2081" t="s">
        <v>47051</v>
      </c>
      <c r="X2081" t="s">
        <v>47052</v>
      </c>
      <c r="Y2081" t="s">
        <v>47053</v>
      </c>
    </row>
    <row r="2082" spans="1:25" x14ac:dyDescent="0.3">
      <c r="A2082">
        <v>104050</v>
      </c>
      <c r="B2082" t="s">
        <v>47054</v>
      </c>
      <c r="C2082" t="s">
        <v>47055</v>
      </c>
      <c r="D2082" t="s">
        <v>47056</v>
      </c>
      <c r="E2082" t="s">
        <v>47057</v>
      </c>
      <c r="F2082" t="s">
        <v>47058</v>
      </c>
      <c r="G2082" t="s">
        <v>47059</v>
      </c>
      <c r="H2082" t="s">
        <v>47060</v>
      </c>
      <c r="I2082" t="s">
        <v>47061</v>
      </c>
      <c r="J2082" t="s">
        <v>47062</v>
      </c>
      <c r="K2082" t="s">
        <v>47063</v>
      </c>
      <c r="L2082" t="s">
        <v>47064</v>
      </c>
      <c r="M2082" t="s">
        <v>47065</v>
      </c>
      <c r="N2082" t="s">
        <v>47066</v>
      </c>
      <c r="O2082">
        <f>-593.941374704463 -2.34690953334052 -503.016447519295</f>
        <v>-1099.3047317570986</v>
      </c>
      <c r="P2082">
        <f>-627.432357163167 -7.36701372580728 -222.959870625494</f>
        <v>-857.75924151446827</v>
      </c>
      <c r="Q2082" t="s">
        <v>47067</v>
      </c>
      <c r="R2082" t="s">
        <v>47068</v>
      </c>
      <c r="S2082" t="s">
        <v>47069</v>
      </c>
      <c r="T2082" t="s">
        <v>47070</v>
      </c>
      <c r="U2082" t="s">
        <v>47071</v>
      </c>
      <c r="V2082" t="s">
        <v>47072</v>
      </c>
      <c r="W2082" t="s">
        <v>47073</v>
      </c>
      <c r="X2082" t="s">
        <v>47074</v>
      </c>
      <c r="Y2082" t="s">
        <v>47075</v>
      </c>
    </row>
    <row r="2083" spans="1:25" x14ac:dyDescent="0.3">
      <c r="A2083">
        <v>104100</v>
      </c>
      <c r="B2083" t="s">
        <v>47076</v>
      </c>
      <c r="C2083" t="s">
        <v>47077</v>
      </c>
      <c r="D2083" t="s">
        <v>47078</v>
      </c>
      <c r="E2083" t="s">
        <v>47079</v>
      </c>
      <c r="F2083" t="s">
        <v>47080</v>
      </c>
      <c r="G2083" t="s">
        <v>47081</v>
      </c>
      <c r="H2083" t="s">
        <v>47082</v>
      </c>
      <c r="I2083" t="s">
        <v>47083</v>
      </c>
      <c r="J2083" t="s">
        <v>47084</v>
      </c>
      <c r="K2083" t="s">
        <v>47085</v>
      </c>
      <c r="L2083" t="s">
        <v>47086</v>
      </c>
      <c r="M2083" t="s">
        <v>47087</v>
      </c>
      <c r="N2083" t="s">
        <v>47088</v>
      </c>
      <c r="O2083">
        <f>-594.860518058839 -1.49221897133657 -503.540837455257</f>
        <v>-1099.8935744854325</v>
      </c>
      <c r="P2083">
        <f>-630.362689414447 -6.39538746259495 -223.729989606354</f>
        <v>-860.48806648339598</v>
      </c>
      <c r="Q2083" t="s">
        <v>47089</v>
      </c>
      <c r="R2083" t="s">
        <v>47090</v>
      </c>
      <c r="S2083" t="s">
        <v>47091</v>
      </c>
      <c r="T2083" t="s">
        <v>47092</v>
      </c>
      <c r="U2083" t="s">
        <v>47093</v>
      </c>
      <c r="V2083" t="s">
        <v>47094</v>
      </c>
      <c r="W2083" t="s">
        <v>47095</v>
      </c>
      <c r="X2083" t="s">
        <v>47096</v>
      </c>
      <c r="Y2083" t="s">
        <v>47097</v>
      </c>
    </row>
    <row r="2084" spans="1:25" x14ac:dyDescent="0.3">
      <c r="A2084">
        <v>104150</v>
      </c>
      <c r="B2084" t="s">
        <v>47098</v>
      </c>
      <c r="C2084" t="s">
        <v>47099</v>
      </c>
      <c r="D2084" t="s">
        <v>47100</v>
      </c>
      <c r="E2084" t="s">
        <v>47101</v>
      </c>
      <c r="F2084" t="s">
        <v>47102</v>
      </c>
      <c r="G2084" t="s">
        <v>47103</v>
      </c>
      <c r="H2084" t="s">
        <v>47104</v>
      </c>
      <c r="I2084" t="s">
        <v>47105</v>
      </c>
      <c r="J2084" t="s">
        <v>47106</v>
      </c>
      <c r="K2084" t="s">
        <v>47107</v>
      </c>
      <c r="L2084" t="s">
        <v>47108</v>
      </c>
      <c r="M2084" t="s">
        <v>47109</v>
      </c>
      <c r="N2084" t="s">
        <v>47110</v>
      </c>
      <c r="O2084">
        <f>-595.349758535213 -1.0326378487905 -503.814634242279</f>
        <v>-1100.1970306262824</v>
      </c>
      <c r="P2084">
        <f>-631.478359648886 -5.81383470790911 -224.08188682207</f>
        <v>-861.37408117886514</v>
      </c>
      <c r="Q2084" t="s">
        <v>47111</v>
      </c>
      <c r="R2084" t="s">
        <v>47112</v>
      </c>
      <c r="S2084" t="s">
        <v>47113</v>
      </c>
      <c r="T2084" t="s">
        <v>47114</v>
      </c>
      <c r="U2084" t="s">
        <v>47115</v>
      </c>
      <c r="V2084" t="s">
        <v>47116</v>
      </c>
      <c r="W2084" t="s">
        <v>47117</v>
      </c>
      <c r="X2084" t="s">
        <v>47118</v>
      </c>
      <c r="Y2084" t="s">
        <v>47119</v>
      </c>
    </row>
    <row r="2085" spans="1:25" x14ac:dyDescent="0.3">
      <c r="A2085">
        <v>104200</v>
      </c>
      <c r="B2085" t="s">
        <v>47120</v>
      </c>
      <c r="C2085" t="s">
        <v>47121</v>
      </c>
      <c r="D2085" t="s">
        <v>47122</v>
      </c>
      <c r="E2085" t="s">
        <v>47123</v>
      </c>
      <c r="F2085" t="s">
        <v>47124</v>
      </c>
      <c r="G2085" t="s">
        <v>47125</v>
      </c>
      <c r="H2085" t="s">
        <v>47126</v>
      </c>
      <c r="I2085" t="s">
        <v>47127</v>
      </c>
      <c r="J2085" t="s">
        <v>47128</v>
      </c>
      <c r="K2085" t="s">
        <v>47129</v>
      </c>
      <c r="L2085" t="s">
        <v>47130</v>
      </c>
      <c r="M2085" t="s">
        <v>47131</v>
      </c>
      <c r="N2085" t="s">
        <v>47132</v>
      </c>
      <c r="O2085">
        <f>-595.88024077919 -0.571717366961138 -504.010537230965</f>
        <v>-1100.4624953771161</v>
      </c>
      <c r="P2085">
        <f>-632.363905533867 -5.37145259046861 -224.324066125848</f>
        <v>-862.05942425018361</v>
      </c>
      <c r="Q2085" t="s">
        <v>47133</v>
      </c>
      <c r="R2085" t="s">
        <v>47134</v>
      </c>
      <c r="S2085" t="s">
        <v>47135</v>
      </c>
      <c r="T2085" t="s">
        <v>47136</v>
      </c>
      <c r="U2085" t="s">
        <v>47137</v>
      </c>
      <c r="V2085" t="s">
        <v>47138</v>
      </c>
      <c r="W2085" t="s">
        <v>47139</v>
      </c>
      <c r="X2085" t="s">
        <v>47140</v>
      </c>
      <c r="Y2085" t="s">
        <v>47141</v>
      </c>
    </row>
    <row r="2086" spans="1:25" x14ac:dyDescent="0.3">
      <c r="A2086">
        <v>104250</v>
      </c>
      <c r="B2086" t="s">
        <v>47142</v>
      </c>
      <c r="C2086" t="s">
        <v>47143</v>
      </c>
      <c r="D2086" t="s">
        <v>47144</v>
      </c>
      <c r="E2086" t="s">
        <v>47145</v>
      </c>
      <c r="F2086" t="s">
        <v>47146</v>
      </c>
      <c r="G2086" t="s">
        <v>47147</v>
      </c>
      <c r="H2086" t="s">
        <v>47148</v>
      </c>
      <c r="I2086" t="s">
        <v>47149</v>
      </c>
      <c r="J2086" t="s">
        <v>47150</v>
      </c>
      <c r="K2086" t="s">
        <v>47151</v>
      </c>
      <c r="L2086" t="s">
        <v>47152</v>
      </c>
      <c r="M2086" t="s">
        <v>47153</v>
      </c>
      <c r="N2086" t="s">
        <v>47154</v>
      </c>
      <c r="O2086" t="s">
        <v>47155</v>
      </c>
      <c r="P2086">
        <f>-633.371848233456 -4.76958927335158 -224.714678521026</f>
        <v>-862.85611602783365</v>
      </c>
      <c r="Q2086" t="s">
        <v>47156</v>
      </c>
      <c r="R2086" t="s">
        <v>47157</v>
      </c>
      <c r="S2086" t="s">
        <v>47158</v>
      </c>
      <c r="T2086" t="s">
        <v>47159</v>
      </c>
      <c r="U2086" t="s">
        <v>47160</v>
      </c>
      <c r="V2086" t="s">
        <v>47161</v>
      </c>
      <c r="W2086" t="s">
        <v>47162</v>
      </c>
      <c r="X2086" t="s">
        <v>47163</v>
      </c>
      <c r="Y2086" t="s">
        <v>47164</v>
      </c>
    </row>
    <row r="2087" spans="1:25" x14ac:dyDescent="0.3">
      <c r="A2087">
        <v>104300</v>
      </c>
      <c r="B2087" t="s">
        <v>47165</v>
      </c>
      <c r="C2087" t="s">
        <v>47166</v>
      </c>
      <c r="D2087" t="s">
        <v>47167</v>
      </c>
      <c r="E2087" t="s">
        <v>47168</v>
      </c>
      <c r="F2087" t="s">
        <v>47169</v>
      </c>
      <c r="G2087" t="s">
        <v>47170</v>
      </c>
      <c r="H2087" t="s">
        <v>47171</v>
      </c>
      <c r="I2087" t="s">
        <v>47172</v>
      </c>
      <c r="J2087" t="s">
        <v>47173</v>
      </c>
      <c r="K2087" t="s">
        <v>47174</v>
      </c>
      <c r="L2087" t="s">
        <v>47175</v>
      </c>
      <c r="M2087" t="s">
        <v>47176</v>
      </c>
      <c r="N2087" t="s">
        <v>47177</v>
      </c>
      <c r="O2087" t="s">
        <v>47178</v>
      </c>
      <c r="P2087">
        <f>-633.490640992219 -4.43619798317468 -225.271658349694</f>
        <v>-863.19849732508771</v>
      </c>
      <c r="Q2087" t="s">
        <v>47179</v>
      </c>
      <c r="R2087" t="s">
        <v>47180</v>
      </c>
      <c r="S2087" t="s">
        <v>47181</v>
      </c>
      <c r="T2087" t="s">
        <v>47182</v>
      </c>
      <c r="U2087" t="s">
        <v>47183</v>
      </c>
      <c r="V2087" t="s">
        <v>47184</v>
      </c>
      <c r="W2087" t="s">
        <v>47185</v>
      </c>
      <c r="X2087" t="s">
        <v>47186</v>
      </c>
      <c r="Y2087" t="s">
        <v>47187</v>
      </c>
    </row>
    <row r="2088" spans="1:25" x14ac:dyDescent="0.3">
      <c r="A2088">
        <v>104350</v>
      </c>
      <c r="B2088" t="s">
        <v>47188</v>
      </c>
      <c r="C2088" t="s">
        <v>47189</v>
      </c>
      <c r="D2088" t="s">
        <v>47190</v>
      </c>
      <c r="E2088" t="s">
        <v>47191</v>
      </c>
      <c r="F2088" t="s">
        <v>47192</v>
      </c>
      <c r="G2088" t="s">
        <v>47193</v>
      </c>
      <c r="H2088" t="s">
        <v>47194</v>
      </c>
      <c r="I2088" t="s">
        <v>47195</v>
      </c>
      <c r="J2088" t="s">
        <v>47196</v>
      </c>
      <c r="K2088" t="s">
        <v>47197</v>
      </c>
      <c r="L2088" t="s">
        <v>47198</v>
      </c>
      <c r="M2088" t="s">
        <v>47199</v>
      </c>
      <c r="N2088" t="s">
        <v>47200</v>
      </c>
      <c r="O2088" t="s">
        <v>47201</v>
      </c>
      <c r="P2088">
        <f>-633.337258222709 -4.16036496900256 -225.544730571459</f>
        <v>-863.04235376317058</v>
      </c>
      <c r="Q2088" t="s">
        <v>47202</v>
      </c>
      <c r="R2088" t="s">
        <v>47203</v>
      </c>
      <c r="S2088" t="s">
        <v>47204</v>
      </c>
      <c r="T2088" t="s">
        <v>47205</v>
      </c>
      <c r="U2088" t="s">
        <v>47206</v>
      </c>
      <c r="V2088" t="s">
        <v>47207</v>
      </c>
      <c r="W2088" t="s">
        <v>47208</v>
      </c>
      <c r="X2088" t="s">
        <v>47209</v>
      </c>
      <c r="Y2088" t="s">
        <v>47210</v>
      </c>
    </row>
    <row r="2089" spans="1:25" x14ac:dyDescent="0.3">
      <c r="A2089">
        <v>104400</v>
      </c>
      <c r="B2089" t="s">
        <v>47211</v>
      </c>
      <c r="C2089" t="s">
        <v>47212</v>
      </c>
      <c r="D2089" t="s">
        <v>47213</v>
      </c>
      <c r="E2089" t="s">
        <v>47214</v>
      </c>
      <c r="F2089" t="s">
        <v>47215</v>
      </c>
      <c r="G2089" t="s">
        <v>47216</v>
      </c>
      <c r="H2089" t="s">
        <v>47217</v>
      </c>
      <c r="I2089" t="s">
        <v>47218</v>
      </c>
      <c r="J2089" t="s">
        <v>47219</v>
      </c>
      <c r="K2089" t="s">
        <v>47220</v>
      </c>
      <c r="L2089" t="s">
        <v>47221</v>
      </c>
      <c r="M2089" t="s">
        <v>47222</v>
      </c>
      <c r="N2089" t="s">
        <v>47223</v>
      </c>
      <c r="O2089" t="s">
        <v>47224</v>
      </c>
      <c r="P2089">
        <f>-633.368287687749 -3.76966841511353 -225.715074125213</f>
        <v>-862.85303022807557</v>
      </c>
      <c r="Q2089" t="s">
        <v>47225</v>
      </c>
      <c r="R2089" t="s">
        <v>47226</v>
      </c>
      <c r="S2089" t="s">
        <v>47227</v>
      </c>
      <c r="T2089" t="s">
        <v>47228</v>
      </c>
      <c r="U2089" t="s">
        <v>47229</v>
      </c>
      <c r="V2089" t="s">
        <v>47230</v>
      </c>
      <c r="W2089" t="s">
        <v>47231</v>
      </c>
      <c r="X2089" t="s">
        <v>47232</v>
      </c>
      <c r="Y2089" t="s">
        <v>47233</v>
      </c>
    </row>
    <row r="2090" spans="1:25" x14ac:dyDescent="0.3">
      <c r="A2090">
        <v>104450</v>
      </c>
      <c r="B2090" t="s">
        <v>47234</v>
      </c>
      <c r="C2090" t="s">
        <v>47235</v>
      </c>
      <c r="D2090" t="s">
        <v>47236</v>
      </c>
      <c r="E2090" t="s">
        <v>47237</v>
      </c>
      <c r="F2090" t="s">
        <v>47238</v>
      </c>
      <c r="G2090" t="s">
        <v>47239</v>
      </c>
      <c r="H2090" t="s">
        <v>47240</v>
      </c>
      <c r="I2090" t="s">
        <v>47241</v>
      </c>
      <c r="J2090" t="s">
        <v>47242</v>
      </c>
      <c r="K2090" t="s">
        <v>47243</v>
      </c>
      <c r="L2090" t="s">
        <v>47244</v>
      </c>
      <c r="M2090" t="s">
        <v>47245</v>
      </c>
      <c r="N2090" t="s">
        <v>47246</v>
      </c>
      <c r="O2090" t="s">
        <v>47247</v>
      </c>
      <c r="P2090">
        <f>-633.29825653246 -3.05131097089657 -226.042954397392</f>
        <v>-862.39252190074853</v>
      </c>
      <c r="Q2090" t="s">
        <v>47248</v>
      </c>
      <c r="R2090" t="s">
        <v>47249</v>
      </c>
      <c r="S2090" t="s">
        <v>47250</v>
      </c>
      <c r="T2090" t="s">
        <v>47251</v>
      </c>
      <c r="U2090" t="s">
        <v>47252</v>
      </c>
      <c r="V2090" t="s">
        <v>47253</v>
      </c>
      <c r="W2090" t="s">
        <v>47254</v>
      </c>
      <c r="X2090" t="s">
        <v>47255</v>
      </c>
      <c r="Y2090" t="s">
        <v>47256</v>
      </c>
    </row>
    <row r="2091" spans="1:25" x14ac:dyDescent="0.3">
      <c r="A2091">
        <v>104500</v>
      </c>
      <c r="B2091" t="s">
        <v>47257</v>
      </c>
      <c r="C2091" t="s">
        <v>47258</v>
      </c>
      <c r="D2091" t="s">
        <v>47259</v>
      </c>
      <c r="E2091" t="s">
        <v>47260</v>
      </c>
      <c r="F2091" t="s">
        <v>47261</v>
      </c>
      <c r="G2091" t="s">
        <v>47262</v>
      </c>
      <c r="H2091" t="s">
        <v>47263</v>
      </c>
      <c r="I2091" t="s">
        <v>47264</v>
      </c>
      <c r="J2091" t="s">
        <v>47265</v>
      </c>
      <c r="K2091" t="s">
        <v>47266</v>
      </c>
      <c r="L2091" t="s">
        <v>47267</v>
      </c>
      <c r="M2091" t="s">
        <v>47268</v>
      </c>
      <c r="N2091" t="s">
        <v>47269</v>
      </c>
      <c r="O2091" t="s">
        <v>47270</v>
      </c>
      <c r="P2091">
        <f>-633.026647826849 -2.32695998066333 -226.344424785661</f>
        <v>-861.69803259317325</v>
      </c>
      <c r="Q2091" t="s">
        <v>47271</v>
      </c>
      <c r="R2091" t="s">
        <v>47272</v>
      </c>
      <c r="S2091" t="s">
        <v>47273</v>
      </c>
      <c r="T2091" t="s">
        <v>47274</v>
      </c>
      <c r="U2091" t="s">
        <v>47275</v>
      </c>
      <c r="V2091" t="s">
        <v>47276</v>
      </c>
      <c r="W2091" t="s">
        <v>47277</v>
      </c>
      <c r="X2091" t="s">
        <v>47278</v>
      </c>
      <c r="Y2091" t="s">
        <v>47279</v>
      </c>
    </row>
    <row r="2092" spans="1:25" x14ac:dyDescent="0.3">
      <c r="A2092">
        <v>104550</v>
      </c>
      <c r="B2092" t="s">
        <v>47280</v>
      </c>
      <c r="C2092" t="s">
        <v>47281</v>
      </c>
      <c r="D2092" t="s">
        <v>47282</v>
      </c>
      <c r="E2092" t="s">
        <v>47283</v>
      </c>
      <c r="F2092" t="s">
        <v>47284</v>
      </c>
      <c r="G2092" t="s">
        <v>47285</v>
      </c>
      <c r="H2092" t="s">
        <v>47286</v>
      </c>
      <c r="I2092" t="s">
        <v>47287</v>
      </c>
      <c r="J2092" t="s">
        <v>47288</v>
      </c>
      <c r="K2092" t="s">
        <v>47289</v>
      </c>
      <c r="L2092" t="s">
        <v>47290</v>
      </c>
      <c r="M2092" t="s">
        <v>47291</v>
      </c>
      <c r="N2092" t="s">
        <v>47292</v>
      </c>
      <c r="O2092" t="s">
        <v>47293</v>
      </c>
      <c r="P2092">
        <f>-632.826421305513 -1.74276765590298 -226.495072466884</f>
        <v>-861.06426142830003</v>
      </c>
      <c r="Q2092" t="s">
        <v>47294</v>
      </c>
      <c r="R2092" t="s">
        <v>47295</v>
      </c>
      <c r="S2092" t="s">
        <v>47296</v>
      </c>
      <c r="T2092" t="s">
        <v>47297</v>
      </c>
      <c r="U2092" t="s">
        <v>47298</v>
      </c>
      <c r="V2092" t="s">
        <v>47299</v>
      </c>
      <c r="W2092" t="s">
        <v>47300</v>
      </c>
      <c r="X2092" t="s">
        <v>47301</v>
      </c>
      <c r="Y2092" t="s">
        <v>47302</v>
      </c>
    </row>
    <row r="2093" spans="1:25" x14ac:dyDescent="0.3">
      <c r="A2093">
        <v>104600</v>
      </c>
      <c r="B2093" t="s">
        <v>47303</v>
      </c>
      <c r="C2093" t="s">
        <v>47304</v>
      </c>
      <c r="D2093" t="s">
        <v>47305</v>
      </c>
      <c r="E2093" t="s">
        <v>47306</v>
      </c>
      <c r="F2093" t="s">
        <v>47307</v>
      </c>
      <c r="G2093" t="s">
        <v>47308</v>
      </c>
      <c r="H2093" t="s">
        <v>47309</v>
      </c>
      <c r="I2093" t="s">
        <v>47310</v>
      </c>
      <c r="J2093" t="s">
        <v>47311</v>
      </c>
      <c r="K2093" t="s">
        <v>47312</v>
      </c>
      <c r="L2093" t="s">
        <v>47313</v>
      </c>
      <c r="M2093" t="s">
        <v>47314</v>
      </c>
      <c r="N2093" t="s">
        <v>47315</v>
      </c>
      <c r="O2093" t="s">
        <v>47316</v>
      </c>
      <c r="P2093">
        <f>-632.752451796972 -1.00337565875839 -226.660125464058</f>
        <v>-860.41595291978842</v>
      </c>
      <c r="Q2093" t="s">
        <v>47317</v>
      </c>
      <c r="R2093" t="s">
        <v>47318</v>
      </c>
      <c r="S2093" t="s">
        <v>47319</v>
      </c>
      <c r="T2093" t="s">
        <v>47320</v>
      </c>
      <c r="U2093" t="s">
        <v>47321</v>
      </c>
      <c r="V2093" t="s">
        <v>47322</v>
      </c>
      <c r="W2093" t="s">
        <v>47323</v>
      </c>
      <c r="X2093" t="s">
        <v>47324</v>
      </c>
      <c r="Y2093" t="s">
        <v>47325</v>
      </c>
    </row>
    <row r="2094" spans="1:25" x14ac:dyDescent="0.3">
      <c r="A2094">
        <v>104650</v>
      </c>
      <c r="B2094" t="s">
        <v>47326</v>
      </c>
      <c r="C2094" t="s">
        <v>47327</v>
      </c>
      <c r="D2094" t="s">
        <v>47328</v>
      </c>
      <c r="E2094" t="s">
        <v>47329</v>
      </c>
      <c r="F2094" t="s">
        <v>47330</v>
      </c>
      <c r="G2094" t="s">
        <v>47331</v>
      </c>
      <c r="H2094" t="s">
        <v>47332</v>
      </c>
      <c r="I2094" t="s">
        <v>47333</v>
      </c>
      <c r="J2094" t="s">
        <v>47334</v>
      </c>
      <c r="K2094" t="s">
        <v>47335</v>
      </c>
      <c r="L2094" t="s">
        <v>47336</v>
      </c>
      <c r="M2094" t="s">
        <v>47337</v>
      </c>
      <c r="N2094" t="s">
        <v>47338</v>
      </c>
      <c r="O2094" t="s">
        <v>47339</v>
      </c>
      <c r="P2094" t="s">
        <v>47340</v>
      </c>
      <c r="Q2094" t="s">
        <v>47341</v>
      </c>
      <c r="R2094" t="s">
        <v>47342</v>
      </c>
      <c r="S2094" t="s">
        <v>47343</v>
      </c>
      <c r="T2094" t="s">
        <v>47344</v>
      </c>
      <c r="U2094" t="s">
        <v>47345</v>
      </c>
      <c r="V2094" t="s">
        <v>47346</v>
      </c>
      <c r="W2094" t="s">
        <v>47347</v>
      </c>
      <c r="X2094" t="s">
        <v>47348</v>
      </c>
      <c r="Y2094" t="s">
        <v>47349</v>
      </c>
    </row>
    <row r="2095" spans="1:25" x14ac:dyDescent="0.3">
      <c r="A2095">
        <v>104700</v>
      </c>
      <c r="B2095" t="s">
        <v>47350</v>
      </c>
      <c r="C2095" t="s">
        <v>47351</v>
      </c>
      <c r="D2095" t="s">
        <v>47352</v>
      </c>
      <c r="E2095" t="s">
        <v>47353</v>
      </c>
      <c r="F2095" t="s">
        <v>47354</v>
      </c>
      <c r="G2095" t="s">
        <v>47355</v>
      </c>
      <c r="H2095" t="s">
        <v>47356</v>
      </c>
      <c r="I2095" t="s">
        <v>47357</v>
      </c>
      <c r="J2095" t="s">
        <v>47358</v>
      </c>
      <c r="K2095" t="s">
        <v>47359</v>
      </c>
      <c r="L2095" t="s">
        <v>47360</v>
      </c>
      <c r="M2095" t="s">
        <v>47361</v>
      </c>
      <c r="N2095" t="s">
        <v>47362</v>
      </c>
      <c r="O2095" t="s">
        <v>47363</v>
      </c>
      <c r="P2095" t="s">
        <v>47364</v>
      </c>
      <c r="Q2095" t="s">
        <v>47365</v>
      </c>
      <c r="R2095" t="s">
        <v>47366</v>
      </c>
      <c r="S2095" t="s">
        <v>47367</v>
      </c>
      <c r="T2095" t="s">
        <v>47368</v>
      </c>
      <c r="U2095" t="s">
        <v>47369</v>
      </c>
      <c r="V2095" t="s">
        <v>47370</v>
      </c>
      <c r="W2095" t="s">
        <v>47371</v>
      </c>
      <c r="X2095" t="s">
        <v>47372</v>
      </c>
      <c r="Y2095" t="s">
        <v>47373</v>
      </c>
    </row>
    <row r="2096" spans="1:25" x14ac:dyDescent="0.3">
      <c r="A2096">
        <v>104750</v>
      </c>
      <c r="B2096" t="s">
        <v>47374</v>
      </c>
      <c r="C2096" t="s">
        <v>47375</v>
      </c>
      <c r="D2096" t="s">
        <v>47376</v>
      </c>
      <c r="E2096" t="s">
        <v>47377</v>
      </c>
      <c r="F2096" t="s">
        <v>47378</v>
      </c>
      <c r="G2096" t="s">
        <v>47379</v>
      </c>
      <c r="H2096" t="s">
        <v>47380</v>
      </c>
      <c r="I2096" t="s">
        <v>47381</v>
      </c>
      <c r="J2096" t="s">
        <v>47382</v>
      </c>
      <c r="K2096" t="s">
        <v>47383</v>
      </c>
      <c r="L2096" t="s">
        <v>47384</v>
      </c>
      <c r="M2096" t="s">
        <v>47385</v>
      </c>
      <c r="N2096" t="s">
        <v>47386</v>
      </c>
      <c r="O2096" t="s">
        <v>47387</v>
      </c>
      <c r="P2096" t="s">
        <v>47388</v>
      </c>
      <c r="Q2096" t="s">
        <v>47389</v>
      </c>
      <c r="R2096" t="s">
        <v>47390</v>
      </c>
      <c r="S2096" t="s">
        <v>47391</v>
      </c>
      <c r="T2096" t="s">
        <v>47392</v>
      </c>
      <c r="U2096" t="s">
        <v>47393</v>
      </c>
      <c r="V2096" t="s">
        <v>47394</v>
      </c>
      <c r="W2096" t="s">
        <v>47395</v>
      </c>
      <c r="X2096" t="s">
        <v>47396</v>
      </c>
      <c r="Y2096" t="s">
        <v>47397</v>
      </c>
    </row>
    <row r="2097" spans="1:25" x14ac:dyDescent="0.3">
      <c r="A2097">
        <v>104800</v>
      </c>
      <c r="B2097" t="s">
        <v>47398</v>
      </c>
      <c r="C2097" t="s">
        <v>47399</v>
      </c>
      <c r="D2097" t="s">
        <v>47400</v>
      </c>
      <c r="E2097" t="s">
        <v>47401</v>
      </c>
      <c r="F2097" t="s">
        <v>47402</v>
      </c>
      <c r="G2097" t="s">
        <v>47403</v>
      </c>
      <c r="H2097" t="s">
        <v>47404</v>
      </c>
      <c r="I2097" t="s">
        <v>47405</v>
      </c>
      <c r="J2097" t="s">
        <v>47406</v>
      </c>
      <c r="K2097" t="s">
        <v>47407</v>
      </c>
      <c r="L2097" t="s">
        <v>47408</v>
      </c>
      <c r="M2097" t="s">
        <v>47409</v>
      </c>
      <c r="N2097" t="s">
        <v>47410</v>
      </c>
      <c r="O2097" t="s">
        <v>47411</v>
      </c>
      <c r="P2097" t="s">
        <v>47412</v>
      </c>
      <c r="Q2097" t="s">
        <v>47413</v>
      </c>
      <c r="R2097" t="s">
        <v>47414</v>
      </c>
      <c r="S2097" t="s">
        <v>47415</v>
      </c>
      <c r="T2097" t="s">
        <v>47416</v>
      </c>
      <c r="U2097" t="s">
        <v>47417</v>
      </c>
      <c r="V2097" t="s">
        <v>47418</v>
      </c>
      <c r="W2097" t="s">
        <v>47419</v>
      </c>
      <c r="X2097" t="s">
        <v>47420</v>
      </c>
      <c r="Y2097" t="s">
        <v>47421</v>
      </c>
    </row>
    <row r="2098" spans="1:25" x14ac:dyDescent="0.3">
      <c r="A2098">
        <v>104850</v>
      </c>
      <c r="B2098" t="s">
        <v>47422</v>
      </c>
      <c r="C2098" t="s">
        <v>47423</v>
      </c>
      <c r="D2098" t="s">
        <v>47424</v>
      </c>
      <c r="E2098" t="s">
        <v>47425</v>
      </c>
      <c r="F2098" t="s">
        <v>47426</v>
      </c>
      <c r="G2098" t="s">
        <v>47427</v>
      </c>
      <c r="H2098" t="s">
        <v>47428</v>
      </c>
      <c r="I2098" t="s">
        <v>47429</v>
      </c>
      <c r="J2098" t="s">
        <v>47430</v>
      </c>
      <c r="K2098" t="s">
        <v>47431</v>
      </c>
      <c r="L2098" t="s">
        <v>47432</v>
      </c>
      <c r="M2098" t="s">
        <v>47433</v>
      </c>
      <c r="N2098" t="s">
        <v>47434</v>
      </c>
      <c r="O2098" t="s">
        <v>47435</v>
      </c>
      <c r="P2098" t="s">
        <v>47436</v>
      </c>
      <c r="Q2098" t="s">
        <v>47437</v>
      </c>
      <c r="R2098" t="s">
        <v>47438</v>
      </c>
      <c r="S2098" t="s">
        <v>47439</v>
      </c>
      <c r="T2098" t="s">
        <v>47440</v>
      </c>
      <c r="U2098" t="s">
        <v>47441</v>
      </c>
      <c r="V2098" t="s">
        <v>47442</v>
      </c>
      <c r="W2098" t="s">
        <v>47443</v>
      </c>
      <c r="X2098" t="s">
        <v>47444</v>
      </c>
      <c r="Y2098" t="s">
        <v>47445</v>
      </c>
    </row>
    <row r="2099" spans="1:25" x14ac:dyDescent="0.3">
      <c r="A2099">
        <v>104900</v>
      </c>
      <c r="B2099" t="s">
        <v>47446</v>
      </c>
      <c r="C2099" t="s">
        <v>47447</v>
      </c>
      <c r="D2099" t="s">
        <v>47448</v>
      </c>
      <c r="E2099" t="s">
        <v>47449</v>
      </c>
      <c r="F2099" t="s">
        <v>47450</v>
      </c>
      <c r="G2099" t="s">
        <v>47451</v>
      </c>
      <c r="H2099" t="s">
        <v>47452</v>
      </c>
      <c r="I2099" t="s">
        <v>47453</v>
      </c>
      <c r="J2099" t="s">
        <v>47454</v>
      </c>
      <c r="K2099" t="s">
        <v>47455</v>
      </c>
      <c r="L2099" t="s">
        <v>47456</v>
      </c>
      <c r="M2099" t="s">
        <v>47457</v>
      </c>
      <c r="N2099" t="s">
        <v>47458</v>
      </c>
      <c r="O2099" t="s">
        <v>47459</v>
      </c>
      <c r="P2099" t="s">
        <v>47460</v>
      </c>
      <c r="Q2099" t="s">
        <v>47461</v>
      </c>
      <c r="R2099" t="s">
        <v>47462</v>
      </c>
      <c r="S2099" t="s">
        <v>47463</v>
      </c>
      <c r="T2099" t="s">
        <v>47464</v>
      </c>
      <c r="U2099" t="s">
        <v>47465</v>
      </c>
      <c r="V2099" t="s">
        <v>47466</v>
      </c>
      <c r="W2099" t="s">
        <v>47467</v>
      </c>
      <c r="X2099" t="s">
        <v>47468</v>
      </c>
      <c r="Y2099" t="s">
        <v>47469</v>
      </c>
    </row>
    <row r="2100" spans="1:25" x14ac:dyDescent="0.3">
      <c r="A2100">
        <v>104950</v>
      </c>
      <c r="B2100" t="s">
        <v>47470</v>
      </c>
      <c r="C2100" t="s">
        <v>47471</v>
      </c>
      <c r="D2100" t="s">
        <v>47472</v>
      </c>
      <c r="E2100" t="s">
        <v>47473</v>
      </c>
      <c r="F2100" t="s">
        <v>47474</v>
      </c>
      <c r="G2100" t="s">
        <v>47475</v>
      </c>
      <c r="H2100" t="s">
        <v>47476</v>
      </c>
      <c r="I2100" t="s">
        <v>47477</v>
      </c>
      <c r="J2100" t="s">
        <v>47478</v>
      </c>
      <c r="K2100" t="s">
        <v>47479</v>
      </c>
      <c r="L2100" t="s">
        <v>47480</v>
      </c>
      <c r="M2100" t="s">
        <v>47481</v>
      </c>
      <c r="N2100" t="s">
        <v>47482</v>
      </c>
      <c r="O2100" t="s">
        <v>47483</v>
      </c>
      <c r="P2100" t="s">
        <v>47484</v>
      </c>
      <c r="Q2100" t="s">
        <v>47485</v>
      </c>
      <c r="R2100" t="s">
        <v>47486</v>
      </c>
      <c r="S2100" t="s">
        <v>47487</v>
      </c>
      <c r="T2100" t="s">
        <v>47488</v>
      </c>
      <c r="U2100" t="s">
        <v>47489</v>
      </c>
      <c r="V2100" t="s">
        <v>47490</v>
      </c>
      <c r="W2100" t="s">
        <v>47491</v>
      </c>
      <c r="X2100" t="s">
        <v>47492</v>
      </c>
      <c r="Y2100" t="s">
        <v>47493</v>
      </c>
    </row>
    <row r="2101" spans="1:25" x14ac:dyDescent="0.3">
      <c r="A2101">
        <v>105000</v>
      </c>
      <c r="B2101" t="s">
        <v>47494</v>
      </c>
      <c r="C2101" t="s">
        <v>47495</v>
      </c>
      <c r="D2101" t="s">
        <v>47496</v>
      </c>
      <c r="E2101" t="s">
        <v>47497</v>
      </c>
      <c r="F2101" t="s">
        <v>47498</v>
      </c>
      <c r="G2101" t="s">
        <v>47499</v>
      </c>
      <c r="H2101" t="s">
        <v>47500</v>
      </c>
      <c r="I2101" t="s">
        <v>47501</v>
      </c>
      <c r="J2101" t="s">
        <v>47502</v>
      </c>
      <c r="K2101" t="s">
        <v>47503</v>
      </c>
      <c r="L2101" t="s">
        <v>47504</v>
      </c>
      <c r="M2101" t="s">
        <v>47505</v>
      </c>
      <c r="N2101" t="s">
        <v>47506</v>
      </c>
      <c r="O2101" t="s">
        <v>47507</v>
      </c>
      <c r="P2101" t="s">
        <v>47508</v>
      </c>
      <c r="Q2101" t="s">
        <v>47509</v>
      </c>
      <c r="R2101" t="s">
        <v>47510</v>
      </c>
      <c r="S2101" t="s">
        <v>47511</v>
      </c>
      <c r="T2101" t="s">
        <v>47512</v>
      </c>
      <c r="U2101" t="s">
        <v>47513</v>
      </c>
      <c r="V2101" t="s">
        <v>47514</v>
      </c>
      <c r="W2101" t="s">
        <v>47515</v>
      </c>
      <c r="X2101" t="s">
        <v>47516</v>
      </c>
      <c r="Y2101" t="s">
        <v>47517</v>
      </c>
    </row>
    <row r="2102" spans="1:25" x14ac:dyDescent="0.3">
      <c r="A2102">
        <v>105050</v>
      </c>
      <c r="B2102" t="s">
        <v>47518</v>
      </c>
      <c r="C2102" t="s">
        <v>47519</v>
      </c>
      <c r="D2102" t="s">
        <v>47520</v>
      </c>
      <c r="E2102" t="s">
        <v>47521</v>
      </c>
      <c r="F2102" t="s">
        <v>47522</v>
      </c>
      <c r="G2102" t="s">
        <v>47523</v>
      </c>
      <c r="H2102" t="s">
        <v>47524</v>
      </c>
      <c r="I2102" t="s">
        <v>47525</v>
      </c>
      <c r="J2102" t="s">
        <v>47526</v>
      </c>
      <c r="K2102" t="s">
        <v>47527</v>
      </c>
      <c r="L2102" t="s">
        <v>47528</v>
      </c>
      <c r="M2102" t="s">
        <v>47529</v>
      </c>
      <c r="N2102" t="s">
        <v>47530</v>
      </c>
      <c r="O2102" t="s">
        <v>47531</v>
      </c>
      <c r="P2102" t="s">
        <v>47532</v>
      </c>
      <c r="Q2102" t="s">
        <v>47533</v>
      </c>
      <c r="R2102" t="s">
        <v>47534</v>
      </c>
      <c r="S2102" t="s">
        <v>47535</v>
      </c>
      <c r="T2102" t="s">
        <v>47536</v>
      </c>
      <c r="U2102" t="s">
        <v>47537</v>
      </c>
      <c r="V2102" t="s">
        <v>47538</v>
      </c>
      <c r="W2102" t="s">
        <v>47539</v>
      </c>
      <c r="X2102" t="s">
        <v>47540</v>
      </c>
      <c r="Y2102" t="s">
        <v>47541</v>
      </c>
    </row>
    <row r="2103" spans="1:25" x14ac:dyDescent="0.3">
      <c r="A2103">
        <v>105100</v>
      </c>
      <c r="B2103" t="s">
        <v>47542</v>
      </c>
      <c r="C2103" t="s">
        <v>47543</v>
      </c>
      <c r="D2103" t="s">
        <v>47544</v>
      </c>
      <c r="E2103" t="s">
        <v>47545</v>
      </c>
      <c r="F2103" t="s">
        <v>47546</v>
      </c>
      <c r="G2103" t="s">
        <v>47547</v>
      </c>
      <c r="H2103" t="s">
        <v>47548</v>
      </c>
      <c r="I2103" t="s">
        <v>47549</v>
      </c>
      <c r="J2103" t="s">
        <v>47550</v>
      </c>
      <c r="K2103" t="s">
        <v>47551</v>
      </c>
      <c r="L2103" t="s">
        <v>47552</v>
      </c>
      <c r="M2103" t="s">
        <v>47553</v>
      </c>
      <c r="N2103" t="s">
        <v>47554</v>
      </c>
      <c r="O2103" t="s">
        <v>47555</v>
      </c>
      <c r="P2103" t="s">
        <v>47556</v>
      </c>
      <c r="Q2103" t="s">
        <v>47557</v>
      </c>
      <c r="R2103" t="s">
        <v>47558</v>
      </c>
      <c r="S2103" t="s">
        <v>47559</v>
      </c>
      <c r="T2103" t="s">
        <v>47560</v>
      </c>
      <c r="U2103" t="s">
        <v>47561</v>
      </c>
      <c r="V2103" t="s">
        <v>47562</v>
      </c>
      <c r="W2103" t="s">
        <v>47563</v>
      </c>
      <c r="X2103" t="s">
        <v>47564</v>
      </c>
      <c r="Y2103" t="s">
        <v>47565</v>
      </c>
    </row>
    <row r="2104" spans="1:25" x14ac:dyDescent="0.3">
      <c r="A2104">
        <v>105150</v>
      </c>
      <c r="B2104" t="s">
        <v>47566</v>
      </c>
      <c r="C2104" t="s">
        <v>47567</v>
      </c>
      <c r="D2104" t="s">
        <v>47568</v>
      </c>
      <c r="E2104" t="s">
        <v>47569</v>
      </c>
      <c r="F2104" t="s">
        <v>47570</v>
      </c>
      <c r="G2104" t="s">
        <v>47571</v>
      </c>
      <c r="H2104" t="s">
        <v>47572</v>
      </c>
      <c r="I2104" t="s">
        <v>47573</v>
      </c>
      <c r="J2104" t="s">
        <v>47574</v>
      </c>
      <c r="K2104" t="s">
        <v>47575</v>
      </c>
      <c r="L2104" t="s">
        <v>47576</v>
      </c>
      <c r="M2104" t="s">
        <v>47577</v>
      </c>
      <c r="N2104" t="s">
        <v>47578</v>
      </c>
      <c r="O2104" t="s">
        <v>47579</v>
      </c>
      <c r="P2104" t="s">
        <v>47580</v>
      </c>
      <c r="Q2104" t="s">
        <v>47581</v>
      </c>
      <c r="R2104" t="s">
        <v>47582</v>
      </c>
      <c r="S2104" t="s">
        <v>47583</v>
      </c>
      <c r="T2104" t="s">
        <v>47584</v>
      </c>
      <c r="U2104" t="s">
        <v>47585</v>
      </c>
      <c r="V2104" t="s">
        <v>47586</v>
      </c>
      <c r="W2104" t="s">
        <v>47587</v>
      </c>
      <c r="X2104" t="s">
        <v>47588</v>
      </c>
      <c r="Y2104" t="s">
        <v>47589</v>
      </c>
    </row>
    <row r="2105" spans="1:25" x14ac:dyDescent="0.3">
      <c r="A2105">
        <v>105200</v>
      </c>
      <c r="B2105" t="s">
        <v>47590</v>
      </c>
      <c r="C2105" t="s">
        <v>47591</v>
      </c>
      <c r="D2105" t="s">
        <v>47592</v>
      </c>
      <c r="E2105" t="s">
        <v>47593</v>
      </c>
      <c r="F2105" t="s">
        <v>47594</v>
      </c>
      <c r="G2105" t="s">
        <v>47595</v>
      </c>
      <c r="H2105" t="s">
        <v>47596</v>
      </c>
      <c r="I2105" t="s">
        <v>47597</v>
      </c>
      <c r="J2105" t="s">
        <v>47598</v>
      </c>
      <c r="K2105" t="s">
        <v>47599</v>
      </c>
      <c r="L2105" t="s">
        <v>47600</v>
      </c>
      <c r="M2105" t="s">
        <v>47601</v>
      </c>
      <c r="N2105" t="s">
        <v>47602</v>
      </c>
      <c r="O2105" t="s">
        <v>47603</v>
      </c>
      <c r="P2105" t="s">
        <v>47604</v>
      </c>
      <c r="Q2105" t="s">
        <v>47605</v>
      </c>
      <c r="R2105" t="s">
        <v>47606</v>
      </c>
      <c r="S2105" t="s">
        <v>47607</v>
      </c>
      <c r="T2105" t="s">
        <v>47608</v>
      </c>
      <c r="U2105" t="s">
        <v>47609</v>
      </c>
      <c r="V2105" t="s">
        <v>47610</v>
      </c>
      <c r="W2105" t="s">
        <v>47611</v>
      </c>
      <c r="X2105" t="s">
        <v>47612</v>
      </c>
      <c r="Y2105" t="s">
        <v>47613</v>
      </c>
    </row>
    <row r="2106" spans="1:25" x14ac:dyDescent="0.3">
      <c r="A2106">
        <v>105250</v>
      </c>
      <c r="B2106" t="s">
        <v>47614</v>
      </c>
      <c r="C2106" t="s">
        <v>47615</v>
      </c>
      <c r="D2106" t="s">
        <v>47616</v>
      </c>
      <c r="E2106" t="s">
        <v>47617</v>
      </c>
      <c r="F2106" t="s">
        <v>47618</v>
      </c>
      <c r="G2106" t="s">
        <v>47619</v>
      </c>
      <c r="H2106" t="s">
        <v>47620</v>
      </c>
      <c r="I2106" t="s">
        <v>47621</v>
      </c>
      <c r="J2106" t="s">
        <v>47622</v>
      </c>
      <c r="K2106" t="s">
        <v>47623</v>
      </c>
      <c r="L2106" t="s">
        <v>47624</v>
      </c>
      <c r="M2106" t="s">
        <v>47625</v>
      </c>
      <c r="N2106" t="s">
        <v>47626</v>
      </c>
      <c r="O2106" t="s">
        <v>47627</v>
      </c>
      <c r="P2106" t="s">
        <v>47628</v>
      </c>
      <c r="Q2106" t="s">
        <v>47629</v>
      </c>
      <c r="R2106" t="s">
        <v>47630</v>
      </c>
      <c r="S2106" t="s">
        <v>47631</v>
      </c>
      <c r="T2106" t="s">
        <v>47632</v>
      </c>
      <c r="U2106" t="s">
        <v>47633</v>
      </c>
      <c r="V2106" t="s">
        <v>47634</v>
      </c>
      <c r="W2106" t="s">
        <v>47635</v>
      </c>
      <c r="X2106" t="s">
        <v>47636</v>
      </c>
      <c r="Y2106" t="s">
        <v>47637</v>
      </c>
    </row>
    <row r="2107" spans="1:25" x14ac:dyDescent="0.3">
      <c r="A2107">
        <v>105300</v>
      </c>
      <c r="B2107" t="s">
        <v>47638</v>
      </c>
      <c r="C2107" t="s">
        <v>47639</v>
      </c>
      <c r="D2107" t="s">
        <v>47640</v>
      </c>
      <c r="E2107" t="s">
        <v>47641</v>
      </c>
      <c r="F2107" t="s">
        <v>47642</v>
      </c>
      <c r="G2107" t="s">
        <v>47643</v>
      </c>
      <c r="H2107" t="s">
        <v>47644</v>
      </c>
      <c r="I2107" t="s">
        <v>47645</v>
      </c>
      <c r="J2107" t="s">
        <v>47646</v>
      </c>
      <c r="K2107" t="s">
        <v>47647</v>
      </c>
      <c r="L2107" t="s">
        <v>47648</v>
      </c>
      <c r="M2107" t="s">
        <v>47649</v>
      </c>
      <c r="N2107" t="s">
        <v>47650</v>
      </c>
      <c r="O2107" t="s">
        <v>47651</v>
      </c>
      <c r="P2107" t="s">
        <v>47652</v>
      </c>
      <c r="Q2107" t="s">
        <v>47653</v>
      </c>
      <c r="R2107" t="s">
        <v>47654</v>
      </c>
      <c r="S2107" t="s">
        <v>47655</v>
      </c>
      <c r="T2107" t="s">
        <v>47656</v>
      </c>
      <c r="U2107" t="s">
        <v>47657</v>
      </c>
      <c r="V2107" t="s">
        <v>47658</v>
      </c>
      <c r="W2107" t="s">
        <v>47659</v>
      </c>
      <c r="X2107" t="s">
        <v>47660</v>
      </c>
      <c r="Y2107" t="s">
        <v>47661</v>
      </c>
    </row>
    <row r="2108" spans="1:25" x14ac:dyDescent="0.3">
      <c r="A2108">
        <v>105350</v>
      </c>
      <c r="B2108" t="s">
        <v>47662</v>
      </c>
      <c r="C2108" t="s">
        <v>47663</v>
      </c>
      <c r="D2108" t="s">
        <v>47664</v>
      </c>
      <c r="E2108" t="s">
        <v>47665</v>
      </c>
      <c r="F2108" t="s">
        <v>47666</v>
      </c>
      <c r="G2108" t="s">
        <v>47667</v>
      </c>
      <c r="H2108" t="s">
        <v>47668</v>
      </c>
      <c r="I2108" t="s">
        <v>47669</v>
      </c>
      <c r="J2108" t="s">
        <v>47670</v>
      </c>
      <c r="K2108" t="s">
        <v>47671</v>
      </c>
      <c r="L2108" t="s">
        <v>47672</v>
      </c>
      <c r="M2108" t="s">
        <v>47673</v>
      </c>
      <c r="N2108" t="s">
        <v>47674</v>
      </c>
      <c r="O2108" t="s">
        <v>47675</v>
      </c>
      <c r="P2108" t="s">
        <v>47676</v>
      </c>
      <c r="Q2108" t="s">
        <v>47677</v>
      </c>
      <c r="R2108" t="s">
        <v>47678</v>
      </c>
      <c r="S2108" t="s">
        <v>47679</v>
      </c>
      <c r="T2108" t="s">
        <v>47680</v>
      </c>
      <c r="U2108" t="s">
        <v>47681</v>
      </c>
      <c r="V2108" t="s">
        <v>47682</v>
      </c>
      <c r="W2108" t="s">
        <v>47683</v>
      </c>
      <c r="X2108" t="s">
        <v>47684</v>
      </c>
      <c r="Y2108" t="s">
        <v>47685</v>
      </c>
    </row>
    <row r="2109" spans="1:25" x14ac:dyDescent="0.3">
      <c r="A2109">
        <v>105400</v>
      </c>
      <c r="B2109" t="s">
        <v>47686</v>
      </c>
      <c r="C2109" t="s">
        <v>47687</v>
      </c>
      <c r="D2109" t="s">
        <v>47688</v>
      </c>
      <c r="E2109" t="s">
        <v>47689</v>
      </c>
      <c r="F2109" t="s">
        <v>47690</v>
      </c>
      <c r="G2109" t="s">
        <v>47691</v>
      </c>
      <c r="H2109" t="s">
        <v>47692</v>
      </c>
      <c r="I2109" t="s">
        <v>47693</v>
      </c>
      <c r="J2109" t="s">
        <v>47694</v>
      </c>
      <c r="K2109" t="s">
        <v>47695</v>
      </c>
      <c r="L2109" t="s">
        <v>47696</v>
      </c>
      <c r="M2109" t="s">
        <v>47697</v>
      </c>
      <c r="N2109" t="s">
        <v>47698</v>
      </c>
      <c r="O2109" t="s">
        <v>47699</v>
      </c>
      <c r="P2109" t="s">
        <v>47700</v>
      </c>
      <c r="Q2109" t="s">
        <v>47701</v>
      </c>
      <c r="R2109" t="s">
        <v>47702</v>
      </c>
      <c r="S2109" t="s">
        <v>47703</v>
      </c>
      <c r="T2109" t="s">
        <v>47704</v>
      </c>
      <c r="U2109" t="s">
        <v>47705</v>
      </c>
      <c r="V2109" t="s">
        <v>47706</v>
      </c>
      <c r="W2109" t="s">
        <v>47707</v>
      </c>
      <c r="X2109" t="s">
        <v>47708</v>
      </c>
      <c r="Y2109" t="s">
        <v>47709</v>
      </c>
    </row>
    <row r="2110" spans="1:25" x14ac:dyDescent="0.3">
      <c r="A2110">
        <v>105450</v>
      </c>
      <c r="B2110" t="s">
        <v>47710</v>
      </c>
      <c r="C2110" t="s">
        <v>47711</v>
      </c>
      <c r="D2110" t="s">
        <v>47712</v>
      </c>
      <c r="E2110" t="s">
        <v>47713</v>
      </c>
      <c r="F2110" t="s">
        <v>47714</v>
      </c>
      <c r="G2110" t="s">
        <v>47715</v>
      </c>
      <c r="H2110" t="s">
        <v>47716</v>
      </c>
      <c r="I2110" t="s">
        <v>47717</v>
      </c>
      <c r="J2110" t="s">
        <v>47718</v>
      </c>
      <c r="K2110" t="s">
        <v>47719</v>
      </c>
      <c r="L2110" t="s">
        <v>47720</v>
      </c>
      <c r="M2110" t="s">
        <v>47721</v>
      </c>
      <c r="N2110" t="s">
        <v>47722</v>
      </c>
      <c r="O2110" t="s">
        <v>47723</v>
      </c>
      <c r="P2110" t="s">
        <v>47724</v>
      </c>
      <c r="Q2110" t="s">
        <v>47725</v>
      </c>
      <c r="R2110" t="s">
        <v>47726</v>
      </c>
      <c r="S2110" t="s">
        <v>47727</v>
      </c>
      <c r="T2110" t="s">
        <v>47728</v>
      </c>
      <c r="U2110" t="s">
        <v>47729</v>
      </c>
      <c r="V2110" t="s">
        <v>47730</v>
      </c>
      <c r="W2110" t="s">
        <v>47731</v>
      </c>
      <c r="X2110" t="s">
        <v>47732</v>
      </c>
      <c r="Y2110" t="s">
        <v>47733</v>
      </c>
    </row>
    <row r="2111" spans="1:25" x14ac:dyDescent="0.3">
      <c r="A2111">
        <v>105500</v>
      </c>
      <c r="B2111" t="s">
        <v>47734</v>
      </c>
      <c r="C2111" t="s">
        <v>47735</v>
      </c>
      <c r="D2111" t="s">
        <v>47736</v>
      </c>
      <c r="E2111" t="s">
        <v>47737</v>
      </c>
      <c r="F2111" t="s">
        <v>47738</v>
      </c>
      <c r="G2111" t="s">
        <v>47739</v>
      </c>
      <c r="H2111" t="s">
        <v>47740</v>
      </c>
      <c r="I2111" t="s">
        <v>47741</v>
      </c>
      <c r="J2111" t="s">
        <v>47742</v>
      </c>
      <c r="K2111" t="s">
        <v>47743</v>
      </c>
      <c r="L2111" t="s">
        <v>47744</v>
      </c>
      <c r="M2111" t="s">
        <v>47745</v>
      </c>
      <c r="N2111" t="s">
        <v>47746</v>
      </c>
      <c r="O2111" t="s">
        <v>47747</v>
      </c>
      <c r="P2111" t="s">
        <v>47748</v>
      </c>
      <c r="Q2111" t="s">
        <v>47749</v>
      </c>
      <c r="R2111" t="s">
        <v>47750</v>
      </c>
      <c r="S2111" t="s">
        <v>47751</v>
      </c>
      <c r="T2111" t="s">
        <v>47752</v>
      </c>
      <c r="U2111" t="s">
        <v>47753</v>
      </c>
      <c r="V2111" t="s">
        <v>47754</v>
      </c>
      <c r="W2111" t="s">
        <v>47755</v>
      </c>
      <c r="X2111" t="s">
        <v>47756</v>
      </c>
      <c r="Y2111" t="s">
        <v>47757</v>
      </c>
    </row>
    <row r="2112" spans="1:25" x14ac:dyDescent="0.3">
      <c r="A2112">
        <v>105550</v>
      </c>
      <c r="B2112" t="s">
        <v>47758</v>
      </c>
      <c r="C2112" t="s">
        <v>47759</v>
      </c>
      <c r="D2112" t="s">
        <v>47760</v>
      </c>
      <c r="E2112" t="s">
        <v>47761</v>
      </c>
      <c r="F2112" t="s">
        <v>47762</v>
      </c>
      <c r="G2112" t="s">
        <v>47763</v>
      </c>
      <c r="H2112" t="s">
        <v>47764</v>
      </c>
      <c r="I2112" t="s">
        <v>47765</v>
      </c>
      <c r="J2112" t="s">
        <v>47766</v>
      </c>
      <c r="K2112" t="s">
        <v>47767</v>
      </c>
      <c r="L2112" t="s">
        <v>47768</v>
      </c>
      <c r="M2112" t="s">
        <v>47769</v>
      </c>
      <c r="N2112" t="s">
        <v>47770</v>
      </c>
      <c r="O2112" t="s">
        <v>47771</v>
      </c>
      <c r="P2112" t="s">
        <v>47772</v>
      </c>
      <c r="Q2112" t="s">
        <v>47773</v>
      </c>
      <c r="R2112" t="s">
        <v>47774</v>
      </c>
      <c r="S2112" t="s">
        <v>47775</v>
      </c>
      <c r="T2112" t="s">
        <v>47776</v>
      </c>
      <c r="U2112" t="s">
        <v>47777</v>
      </c>
      <c r="V2112" t="s">
        <v>47778</v>
      </c>
      <c r="W2112" t="s">
        <v>47779</v>
      </c>
      <c r="X2112" t="s">
        <v>47780</v>
      </c>
      <c r="Y2112" t="s">
        <v>47781</v>
      </c>
    </row>
    <row r="2113" spans="1:25" x14ac:dyDescent="0.3">
      <c r="A2113">
        <v>105600</v>
      </c>
      <c r="B2113" t="s">
        <v>47782</v>
      </c>
      <c r="C2113" t="s">
        <v>47783</v>
      </c>
      <c r="D2113" t="s">
        <v>47784</v>
      </c>
      <c r="E2113" t="s">
        <v>47785</v>
      </c>
      <c r="F2113" t="s">
        <v>47786</v>
      </c>
      <c r="G2113" t="s">
        <v>47787</v>
      </c>
      <c r="H2113" t="s">
        <v>47788</v>
      </c>
      <c r="I2113" t="s">
        <v>47789</v>
      </c>
      <c r="J2113" t="s">
        <v>47790</v>
      </c>
      <c r="K2113" t="s">
        <v>47791</v>
      </c>
      <c r="L2113" t="s">
        <v>47792</v>
      </c>
      <c r="M2113" t="s">
        <v>47793</v>
      </c>
      <c r="N2113" t="s">
        <v>47794</v>
      </c>
      <c r="O2113" t="s">
        <v>47795</v>
      </c>
      <c r="P2113" t="s">
        <v>47796</v>
      </c>
      <c r="Q2113" t="s">
        <v>47797</v>
      </c>
      <c r="R2113" t="s">
        <v>47798</v>
      </c>
      <c r="S2113" t="s">
        <v>47799</v>
      </c>
      <c r="T2113" t="s">
        <v>47800</v>
      </c>
      <c r="U2113" t="s">
        <v>47801</v>
      </c>
      <c r="V2113" t="s">
        <v>47802</v>
      </c>
      <c r="W2113" t="s">
        <v>47803</v>
      </c>
      <c r="X2113" t="s">
        <v>47804</v>
      </c>
      <c r="Y2113" t="s">
        <v>47805</v>
      </c>
    </row>
    <row r="2114" spans="1:25" x14ac:dyDescent="0.3">
      <c r="A2114">
        <v>105650</v>
      </c>
      <c r="B2114" t="s">
        <v>47806</v>
      </c>
      <c r="C2114" t="s">
        <v>47807</v>
      </c>
      <c r="D2114" t="s">
        <v>47808</v>
      </c>
      <c r="E2114" t="s">
        <v>47809</v>
      </c>
      <c r="F2114" t="s">
        <v>47810</v>
      </c>
      <c r="G2114" t="s">
        <v>47811</v>
      </c>
      <c r="H2114" t="s">
        <v>47812</v>
      </c>
      <c r="I2114" t="s">
        <v>47813</v>
      </c>
      <c r="J2114" t="s">
        <v>47814</v>
      </c>
      <c r="K2114" t="s">
        <v>47815</v>
      </c>
      <c r="L2114" t="s">
        <v>47816</v>
      </c>
      <c r="M2114" t="s">
        <v>47817</v>
      </c>
      <c r="N2114" t="s">
        <v>47818</v>
      </c>
      <c r="O2114" t="s">
        <v>47819</v>
      </c>
      <c r="P2114" t="s">
        <v>47820</v>
      </c>
      <c r="Q2114" t="s">
        <v>47821</v>
      </c>
      <c r="R2114" t="s">
        <v>47822</v>
      </c>
      <c r="S2114" t="s">
        <v>47823</v>
      </c>
      <c r="T2114" t="s">
        <v>47824</v>
      </c>
      <c r="U2114" t="s">
        <v>47825</v>
      </c>
      <c r="V2114" t="s">
        <v>47826</v>
      </c>
      <c r="W2114" t="s">
        <v>47827</v>
      </c>
      <c r="X2114" t="s">
        <v>47828</v>
      </c>
      <c r="Y2114" t="s">
        <v>47829</v>
      </c>
    </row>
    <row r="2115" spans="1:25" x14ac:dyDescent="0.3">
      <c r="A2115">
        <v>105700</v>
      </c>
      <c r="B2115" t="s">
        <v>47830</v>
      </c>
      <c r="C2115" t="s">
        <v>47831</v>
      </c>
      <c r="D2115" t="s">
        <v>47832</v>
      </c>
      <c r="E2115" t="s">
        <v>47833</v>
      </c>
      <c r="F2115" t="s">
        <v>47834</v>
      </c>
      <c r="G2115" t="s">
        <v>47835</v>
      </c>
      <c r="H2115" t="s">
        <v>47836</v>
      </c>
      <c r="I2115" t="s">
        <v>47837</v>
      </c>
      <c r="J2115" t="s">
        <v>47838</v>
      </c>
      <c r="K2115" t="s">
        <v>47839</v>
      </c>
      <c r="L2115" t="s">
        <v>47840</v>
      </c>
      <c r="M2115" t="s">
        <v>47841</v>
      </c>
      <c r="N2115" t="s">
        <v>47842</v>
      </c>
      <c r="O2115" t="s">
        <v>47843</v>
      </c>
      <c r="P2115" t="s">
        <v>47844</v>
      </c>
      <c r="Q2115" t="s">
        <v>47845</v>
      </c>
      <c r="R2115" t="s">
        <v>47846</v>
      </c>
      <c r="S2115" t="s">
        <v>47847</v>
      </c>
      <c r="T2115" t="s">
        <v>47848</v>
      </c>
      <c r="U2115" t="s">
        <v>47849</v>
      </c>
      <c r="V2115" t="s">
        <v>47850</v>
      </c>
      <c r="W2115" t="s">
        <v>47851</v>
      </c>
      <c r="X2115" t="s">
        <v>47852</v>
      </c>
      <c r="Y2115" t="s">
        <v>47853</v>
      </c>
    </row>
    <row r="2116" spans="1:25" x14ac:dyDescent="0.3">
      <c r="A2116">
        <v>105750</v>
      </c>
      <c r="B2116" t="s">
        <v>47854</v>
      </c>
      <c r="C2116" t="s">
        <v>47855</v>
      </c>
      <c r="D2116" t="s">
        <v>47856</v>
      </c>
      <c r="E2116" t="s">
        <v>47857</v>
      </c>
      <c r="F2116" t="s">
        <v>47858</v>
      </c>
      <c r="G2116" t="s">
        <v>47859</v>
      </c>
      <c r="H2116" t="s">
        <v>47860</v>
      </c>
      <c r="I2116" t="s">
        <v>47861</v>
      </c>
      <c r="J2116" t="s">
        <v>47862</v>
      </c>
      <c r="K2116" t="s">
        <v>47863</v>
      </c>
      <c r="L2116" t="s">
        <v>47864</v>
      </c>
      <c r="M2116" t="s">
        <v>47865</v>
      </c>
      <c r="N2116" t="s">
        <v>47866</v>
      </c>
      <c r="O2116" t="s">
        <v>47867</v>
      </c>
      <c r="P2116" t="s">
        <v>47868</v>
      </c>
      <c r="Q2116" t="s">
        <v>47869</v>
      </c>
      <c r="R2116" t="s">
        <v>47870</v>
      </c>
      <c r="S2116" t="s">
        <v>47871</v>
      </c>
      <c r="T2116" t="s">
        <v>47872</v>
      </c>
      <c r="U2116" t="s">
        <v>47873</v>
      </c>
      <c r="V2116" t="s">
        <v>47874</v>
      </c>
      <c r="W2116" t="s">
        <v>47875</v>
      </c>
      <c r="X2116" t="s">
        <v>47876</v>
      </c>
      <c r="Y2116" t="s">
        <v>47877</v>
      </c>
    </row>
    <row r="2117" spans="1:25" x14ac:dyDescent="0.3">
      <c r="A2117">
        <v>105800</v>
      </c>
      <c r="B2117" t="s">
        <v>47878</v>
      </c>
      <c r="C2117" t="s">
        <v>47879</v>
      </c>
      <c r="D2117" t="s">
        <v>47880</v>
      </c>
      <c r="E2117" t="s">
        <v>47881</v>
      </c>
      <c r="F2117" t="s">
        <v>47882</v>
      </c>
      <c r="G2117" t="s">
        <v>47883</v>
      </c>
      <c r="H2117" t="s">
        <v>47884</v>
      </c>
      <c r="I2117" t="s">
        <v>47885</v>
      </c>
      <c r="J2117" t="s">
        <v>47886</v>
      </c>
      <c r="K2117" t="s">
        <v>47887</v>
      </c>
      <c r="L2117" t="s">
        <v>47888</v>
      </c>
      <c r="M2117" t="s">
        <v>47889</v>
      </c>
      <c r="N2117" t="s">
        <v>47890</v>
      </c>
      <c r="O2117" t="s">
        <v>47891</v>
      </c>
      <c r="P2117" t="s">
        <v>47892</v>
      </c>
      <c r="Q2117" t="s">
        <v>47893</v>
      </c>
      <c r="R2117" t="s">
        <v>47894</v>
      </c>
      <c r="S2117" t="s">
        <v>47895</v>
      </c>
      <c r="T2117" t="s">
        <v>47896</v>
      </c>
      <c r="U2117" t="s">
        <v>47897</v>
      </c>
      <c r="V2117" t="s">
        <v>47898</v>
      </c>
      <c r="W2117" t="s">
        <v>47899</v>
      </c>
      <c r="X2117" t="s">
        <v>47900</v>
      </c>
      <c r="Y2117" t="s">
        <v>47901</v>
      </c>
    </row>
    <row r="2118" spans="1:25" x14ac:dyDescent="0.3">
      <c r="A2118">
        <v>105850</v>
      </c>
      <c r="B2118" t="s">
        <v>47902</v>
      </c>
      <c r="C2118" t="s">
        <v>47903</v>
      </c>
      <c r="D2118" t="s">
        <v>47904</v>
      </c>
      <c r="E2118" t="s">
        <v>47905</v>
      </c>
      <c r="F2118" t="s">
        <v>47906</v>
      </c>
      <c r="G2118" t="s">
        <v>47907</v>
      </c>
      <c r="H2118" t="s">
        <v>47908</v>
      </c>
      <c r="I2118" t="s">
        <v>47909</v>
      </c>
      <c r="J2118" t="s">
        <v>47910</v>
      </c>
      <c r="K2118" t="s">
        <v>47911</v>
      </c>
      <c r="L2118" t="s">
        <v>47912</v>
      </c>
      <c r="M2118" t="s">
        <v>47913</v>
      </c>
      <c r="N2118" t="s">
        <v>47914</v>
      </c>
      <c r="O2118" t="s">
        <v>47915</v>
      </c>
      <c r="P2118" t="s">
        <v>47916</v>
      </c>
      <c r="Q2118" t="s">
        <v>47917</v>
      </c>
      <c r="R2118" t="s">
        <v>47918</v>
      </c>
      <c r="S2118" t="s">
        <v>47919</v>
      </c>
      <c r="T2118" t="s">
        <v>47920</v>
      </c>
      <c r="U2118" t="s">
        <v>47921</v>
      </c>
      <c r="V2118" t="s">
        <v>47922</v>
      </c>
      <c r="W2118" t="s">
        <v>47923</v>
      </c>
      <c r="X2118" t="s">
        <v>47924</v>
      </c>
      <c r="Y2118" t="s">
        <v>47925</v>
      </c>
    </row>
    <row r="2119" spans="1:25" x14ac:dyDescent="0.3">
      <c r="A2119">
        <v>105900</v>
      </c>
      <c r="B2119" t="s">
        <v>47926</v>
      </c>
      <c r="C2119" t="s">
        <v>47927</v>
      </c>
      <c r="D2119" t="s">
        <v>47928</v>
      </c>
      <c r="E2119" t="s">
        <v>47929</v>
      </c>
      <c r="F2119" t="s">
        <v>47930</v>
      </c>
      <c r="G2119" t="s">
        <v>47931</v>
      </c>
      <c r="H2119" t="s">
        <v>47932</v>
      </c>
      <c r="I2119" t="s">
        <v>47933</v>
      </c>
      <c r="J2119" t="s">
        <v>47934</v>
      </c>
      <c r="K2119" t="s">
        <v>47935</v>
      </c>
      <c r="L2119" t="s">
        <v>47936</v>
      </c>
      <c r="M2119" t="s">
        <v>47937</v>
      </c>
      <c r="N2119" t="s">
        <v>47938</v>
      </c>
      <c r="O2119" t="s">
        <v>47939</v>
      </c>
      <c r="P2119" t="s">
        <v>47940</v>
      </c>
      <c r="Q2119" t="s">
        <v>47941</v>
      </c>
      <c r="R2119" t="s">
        <v>47942</v>
      </c>
      <c r="S2119" t="s">
        <v>47943</v>
      </c>
      <c r="T2119" t="s">
        <v>47944</v>
      </c>
      <c r="U2119" t="s">
        <v>47945</v>
      </c>
      <c r="V2119" t="s">
        <v>47946</v>
      </c>
      <c r="W2119" t="s">
        <v>47947</v>
      </c>
      <c r="X2119" t="s">
        <v>47948</v>
      </c>
      <c r="Y2119" t="s">
        <v>47949</v>
      </c>
    </row>
    <row r="2120" spans="1:25" x14ac:dyDescent="0.3">
      <c r="A2120">
        <v>105950</v>
      </c>
      <c r="B2120" t="s">
        <v>47950</v>
      </c>
      <c r="C2120" t="s">
        <v>47951</v>
      </c>
      <c r="D2120" t="s">
        <v>47952</v>
      </c>
      <c r="E2120" t="s">
        <v>47953</v>
      </c>
      <c r="F2120" t="s">
        <v>47954</v>
      </c>
      <c r="G2120" t="s">
        <v>47955</v>
      </c>
      <c r="H2120" t="s">
        <v>47956</v>
      </c>
      <c r="I2120" t="s">
        <v>47957</v>
      </c>
      <c r="J2120" t="s">
        <v>47958</v>
      </c>
      <c r="K2120" t="s">
        <v>47959</v>
      </c>
      <c r="L2120" t="s">
        <v>47960</v>
      </c>
      <c r="M2120" t="s">
        <v>47961</v>
      </c>
      <c r="N2120" t="s">
        <v>47962</v>
      </c>
      <c r="O2120" t="s">
        <v>47963</v>
      </c>
      <c r="P2120" t="s">
        <v>47964</v>
      </c>
      <c r="Q2120" t="s">
        <v>47965</v>
      </c>
      <c r="R2120" t="s">
        <v>47966</v>
      </c>
      <c r="S2120" t="s">
        <v>47967</v>
      </c>
      <c r="T2120" t="s">
        <v>47968</v>
      </c>
      <c r="U2120" t="s">
        <v>47969</v>
      </c>
      <c r="V2120" t="s">
        <v>47970</v>
      </c>
      <c r="W2120" t="s">
        <v>47971</v>
      </c>
      <c r="X2120" t="s">
        <v>47972</v>
      </c>
      <c r="Y2120" t="s">
        <v>47973</v>
      </c>
    </row>
    <row r="2121" spans="1:25" x14ac:dyDescent="0.3">
      <c r="A2121">
        <v>106000</v>
      </c>
      <c r="B2121" t="s">
        <v>47974</v>
      </c>
      <c r="C2121" t="s">
        <v>47975</v>
      </c>
      <c r="D2121" t="s">
        <v>47976</v>
      </c>
      <c r="E2121" t="s">
        <v>47977</v>
      </c>
      <c r="F2121" t="s">
        <v>47978</v>
      </c>
      <c r="G2121" t="s">
        <v>47979</v>
      </c>
      <c r="H2121" t="s">
        <v>47980</v>
      </c>
      <c r="I2121" t="s">
        <v>47981</v>
      </c>
      <c r="J2121" t="s">
        <v>47982</v>
      </c>
      <c r="K2121" t="s">
        <v>47983</v>
      </c>
      <c r="L2121" t="s">
        <v>47984</v>
      </c>
      <c r="M2121" t="s">
        <v>47985</v>
      </c>
      <c r="N2121" t="s">
        <v>47986</v>
      </c>
      <c r="O2121" t="s">
        <v>47987</v>
      </c>
      <c r="P2121" t="s">
        <v>47988</v>
      </c>
      <c r="Q2121" t="s">
        <v>47989</v>
      </c>
      <c r="R2121" t="s">
        <v>47990</v>
      </c>
      <c r="S2121" t="s">
        <v>47991</v>
      </c>
      <c r="T2121" t="s">
        <v>47992</v>
      </c>
      <c r="U2121" t="s">
        <v>47993</v>
      </c>
      <c r="V2121" t="s">
        <v>47994</v>
      </c>
      <c r="W2121" t="s">
        <v>47995</v>
      </c>
      <c r="X2121" t="s">
        <v>47996</v>
      </c>
      <c r="Y2121" t="s">
        <v>47997</v>
      </c>
    </row>
    <row r="2122" spans="1:25" x14ac:dyDescent="0.3">
      <c r="A2122">
        <v>106050</v>
      </c>
      <c r="B2122" t="s">
        <v>47998</v>
      </c>
      <c r="C2122" t="s">
        <v>47999</v>
      </c>
      <c r="D2122" t="s">
        <v>48000</v>
      </c>
      <c r="E2122" t="s">
        <v>48001</v>
      </c>
      <c r="F2122" t="s">
        <v>48002</v>
      </c>
      <c r="G2122" t="s">
        <v>48003</v>
      </c>
      <c r="H2122" t="s">
        <v>48004</v>
      </c>
      <c r="I2122" t="s">
        <v>48005</v>
      </c>
      <c r="J2122" t="s">
        <v>48006</v>
      </c>
      <c r="K2122" t="s">
        <v>48007</v>
      </c>
      <c r="L2122" t="s">
        <v>48008</v>
      </c>
      <c r="M2122" t="s">
        <v>48009</v>
      </c>
      <c r="N2122" t="s">
        <v>48010</v>
      </c>
      <c r="O2122" t="s">
        <v>48011</v>
      </c>
      <c r="P2122" t="s">
        <v>48012</v>
      </c>
      <c r="Q2122" t="s">
        <v>48013</v>
      </c>
      <c r="R2122" t="s">
        <v>48014</v>
      </c>
      <c r="S2122" t="s">
        <v>48015</v>
      </c>
      <c r="T2122" t="s">
        <v>48016</v>
      </c>
      <c r="U2122" t="s">
        <v>48017</v>
      </c>
      <c r="V2122" t="s">
        <v>48018</v>
      </c>
      <c r="W2122" t="s">
        <v>48019</v>
      </c>
      <c r="X2122" t="s">
        <v>48020</v>
      </c>
      <c r="Y2122" t="s">
        <v>48021</v>
      </c>
    </row>
    <row r="2123" spans="1:25" x14ac:dyDescent="0.3">
      <c r="A2123">
        <v>106100</v>
      </c>
      <c r="B2123" t="s">
        <v>48022</v>
      </c>
      <c r="C2123" t="s">
        <v>48023</v>
      </c>
      <c r="D2123" t="s">
        <v>48024</v>
      </c>
      <c r="E2123" t="s">
        <v>48025</v>
      </c>
      <c r="F2123" t="s">
        <v>48026</v>
      </c>
      <c r="G2123" t="s">
        <v>48027</v>
      </c>
      <c r="H2123" t="s">
        <v>48028</v>
      </c>
      <c r="I2123" t="s">
        <v>48029</v>
      </c>
      <c r="J2123" t="s">
        <v>48030</v>
      </c>
      <c r="K2123" t="s">
        <v>48031</v>
      </c>
      <c r="L2123" t="s">
        <v>48032</v>
      </c>
      <c r="M2123" t="s">
        <v>48033</v>
      </c>
      <c r="N2123" t="s">
        <v>48034</v>
      </c>
      <c r="O2123" t="s">
        <v>48035</v>
      </c>
      <c r="P2123" t="s">
        <v>48036</v>
      </c>
      <c r="Q2123" t="s">
        <v>48037</v>
      </c>
      <c r="R2123" t="s">
        <v>48038</v>
      </c>
      <c r="S2123" t="s">
        <v>48039</v>
      </c>
      <c r="T2123" t="s">
        <v>48040</v>
      </c>
      <c r="U2123" t="s">
        <v>48041</v>
      </c>
      <c r="V2123" t="s">
        <v>48042</v>
      </c>
      <c r="W2123" t="s">
        <v>48043</v>
      </c>
      <c r="X2123" t="s">
        <v>48044</v>
      </c>
      <c r="Y2123" t="s">
        <v>48045</v>
      </c>
    </row>
    <row r="2124" spans="1:25" x14ac:dyDescent="0.3">
      <c r="A2124">
        <v>106150</v>
      </c>
      <c r="B2124" t="s">
        <v>48046</v>
      </c>
      <c r="C2124" t="s">
        <v>48047</v>
      </c>
      <c r="D2124" t="s">
        <v>48048</v>
      </c>
      <c r="E2124" t="s">
        <v>48049</v>
      </c>
      <c r="F2124" t="s">
        <v>48050</v>
      </c>
      <c r="G2124" t="s">
        <v>48051</v>
      </c>
      <c r="H2124" t="s">
        <v>48052</v>
      </c>
      <c r="I2124" t="s">
        <v>48053</v>
      </c>
      <c r="J2124" t="s">
        <v>48054</v>
      </c>
      <c r="K2124" t="s">
        <v>48055</v>
      </c>
      <c r="L2124" t="s">
        <v>48056</v>
      </c>
      <c r="M2124" t="s">
        <v>48057</v>
      </c>
      <c r="N2124" t="s">
        <v>48058</v>
      </c>
      <c r="O2124" t="s">
        <v>48059</v>
      </c>
      <c r="P2124" t="s">
        <v>48060</v>
      </c>
      <c r="Q2124" t="s">
        <v>48061</v>
      </c>
      <c r="R2124" t="s">
        <v>48062</v>
      </c>
      <c r="S2124" t="s">
        <v>48063</v>
      </c>
      <c r="T2124" t="s">
        <v>48064</v>
      </c>
      <c r="U2124" t="s">
        <v>48065</v>
      </c>
      <c r="V2124" t="s">
        <v>48066</v>
      </c>
      <c r="W2124" t="s">
        <v>48067</v>
      </c>
      <c r="X2124" t="s">
        <v>48068</v>
      </c>
      <c r="Y2124" t="s">
        <v>48069</v>
      </c>
    </row>
    <row r="2125" spans="1:25" x14ac:dyDescent="0.3">
      <c r="A2125">
        <v>106200</v>
      </c>
      <c r="B2125" t="s">
        <v>48070</v>
      </c>
      <c r="C2125" t="s">
        <v>48071</v>
      </c>
      <c r="D2125" t="s">
        <v>48072</v>
      </c>
      <c r="E2125" t="s">
        <v>48073</v>
      </c>
      <c r="F2125" t="s">
        <v>48074</v>
      </c>
      <c r="G2125" t="s">
        <v>48075</v>
      </c>
      <c r="H2125" t="s">
        <v>48076</v>
      </c>
      <c r="I2125" t="s">
        <v>48077</v>
      </c>
      <c r="J2125" t="s">
        <v>48078</v>
      </c>
      <c r="K2125" t="s">
        <v>48079</v>
      </c>
      <c r="L2125" t="s">
        <v>48080</v>
      </c>
      <c r="M2125" t="s">
        <v>48081</v>
      </c>
      <c r="N2125" t="s">
        <v>48082</v>
      </c>
      <c r="O2125" t="s">
        <v>48083</v>
      </c>
      <c r="P2125" t="s">
        <v>48084</v>
      </c>
      <c r="Q2125" t="s">
        <v>48085</v>
      </c>
      <c r="R2125" t="s">
        <v>48086</v>
      </c>
      <c r="S2125" t="s">
        <v>48087</v>
      </c>
      <c r="T2125" t="s">
        <v>48088</v>
      </c>
      <c r="U2125" t="s">
        <v>48089</v>
      </c>
      <c r="V2125" t="s">
        <v>48090</v>
      </c>
      <c r="W2125" t="s">
        <v>48091</v>
      </c>
      <c r="X2125" t="s">
        <v>48092</v>
      </c>
      <c r="Y2125" t="s">
        <v>48093</v>
      </c>
    </row>
    <row r="2126" spans="1:25" x14ac:dyDescent="0.3">
      <c r="A2126">
        <v>106250</v>
      </c>
      <c r="B2126" t="s">
        <v>48094</v>
      </c>
      <c r="C2126" t="s">
        <v>48095</v>
      </c>
      <c r="D2126" t="s">
        <v>48096</v>
      </c>
      <c r="E2126" t="s">
        <v>48097</v>
      </c>
      <c r="F2126" t="s">
        <v>48098</v>
      </c>
      <c r="G2126" t="s">
        <v>48099</v>
      </c>
      <c r="H2126" t="s">
        <v>48100</v>
      </c>
      <c r="I2126" t="s">
        <v>48101</v>
      </c>
      <c r="J2126" t="s">
        <v>48102</v>
      </c>
      <c r="K2126" t="s">
        <v>48103</v>
      </c>
      <c r="L2126" t="s">
        <v>48104</v>
      </c>
      <c r="M2126" t="s">
        <v>48105</v>
      </c>
      <c r="N2126" t="s">
        <v>48106</v>
      </c>
      <c r="O2126" t="s">
        <v>48107</v>
      </c>
      <c r="P2126" t="s">
        <v>48108</v>
      </c>
      <c r="Q2126" t="s">
        <v>48109</v>
      </c>
      <c r="R2126" t="s">
        <v>48110</v>
      </c>
      <c r="S2126" t="s">
        <v>48111</v>
      </c>
      <c r="T2126" t="s">
        <v>48112</v>
      </c>
      <c r="U2126" t="s">
        <v>48113</v>
      </c>
      <c r="V2126" t="s">
        <v>48114</v>
      </c>
      <c r="W2126" t="s">
        <v>48115</v>
      </c>
      <c r="X2126" t="s">
        <v>48116</v>
      </c>
      <c r="Y2126" t="s">
        <v>48117</v>
      </c>
    </row>
    <row r="2127" spans="1:25" x14ac:dyDescent="0.3">
      <c r="A2127">
        <v>106300</v>
      </c>
      <c r="B2127" t="s">
        <v>48118</v>
      </c>
      <c r="C2127" t="s">
        <v>48119</v>
      </c>
      <c r="D2127" t="s">
        <v>48120</v>
      </c>
      <c r="E2127" t="s">
        <v>48121</v>
      </c>
      <c r="F2127" t="s">
        <v>48122</v>
      </c>
      <c r="G2127" t="s">
        <v>48123</v>
      </c>
      <c r="H2127" t="s">
        <v>48124</v>
      </c>
      <c r="I2127" t="s">
        <v>48125</v>
      </c>
      <c r="J2127" t="s">
        <v>48126</v>
      </c>
      <c r="K2127" t="s">
        <v>48127</v>
      </c>
      <c r="L2127" t="s">
        <v>48128</v>
      </c>
      <c r="M2127" t="s">
        <v>48129</v>
      </c>
      <c r="N2127" t="s">
        <v>48130</v>
      </c>
      <c r="O2127" t="s">
        <v>48131</v>
      </c>
      <c r="P2127" t="s">
        <v>48132</v>
      </c>
      <c r="Q2127" t="s">
        <v>48133</v>
      </c>
      <c r="R2127" t="s">
        <v>48134</v>
      </c>
      <c r="S2127" t="s">
        <v>48135</v>
      </c>
      <c r="T2127" t="s">
        <v>48136</v>
      </c>
      <c r="U2127" t="s">
        <v>48137</v>
      </c>
      <c r="V2127" t="s">
        <v>48138</v>
      </c>
      <c r="W2127" t="s">
        <v>48139</v>
      </c>
      <c r="X2127" t="s">
        <v>48140</v>
      </c>
      <c r="Y2127" t="s">
        <v>48141</v>
      </c>
    </row>
    <row r="2128" spans="1:25" x14ac:dyDescent="0.3">
      <c r="A2128">
        <v>106350</v>
      </c>
      <c r="B2128" t="s">
        <v>48142</v>
      </c>
      <c r="C2128" t="s">
        <v>48143</v>
      </c>
      <c r="D2128" t="s">
        <v>48144</v>
      </c>
      <c r="E2128" t="s">
        <v>48145</v>
      </c>
      <c r="F2128" t="s">
        <v>48146</v>
      </c>
      <c r="G2128" t="s">
        <v>48147</v>
      </c>
      <c r="H2128" t="s">
        <v>48148</v>
      </c>
      <c r="I2128" t="s">
        <v>48149</v>
      </c>
      <c r="J2128" t="s">
        <v>48150</v>
      </c>
      <c r="K2128" t="s">
        <v>48151</v>
      </c>
      <c r="L2128" t="s">
        <v>48152</v>
      </c>
      <c r="M2128" t="s">
        <v>48153</v>
      </c>
      <c r="N2128" t="s">
        <v>48154</v>
      </c>
      <c r="O2128" t="s">
        <v>48155</v>
      </c>
      <c r="P2128" t="s">
        <v>48156</v>
      </c>
      <c r="Q2128" t="s">
        <v>48157</v>
      </c>
      <c r="R2128" t="s">
        <v>48158</v>
      </c>
      <c r="S2128" t="s">
        <v>48159</v>
      </c>
      <c r="T2128" t="s">
        <v>48160</v>
      </c>
      <c r="U2128" t="s">
        <v>48161</v>
      </c>
      <c r="V2128" t="s">
        <v>48162</v>
      </c>
      <c r="W2128" t="s">
        <v>48163</v>
      </c>
      <c r="X2128" t="s">
        <v>48164</v>
      </c>
      <c r="Y2128" t="s">
        <v>48165</v>
      </c>
    </row>
    <row r="2129" spans="1:25" x14ac:dyDescent="0.3">
      <c r="A2129">
        <v>106400</v>
      </c>
      <c r="B2129" t="s">
        <v>48166</v>
      </c>
      <c r="C2129" t="s">
        <v>48167</v>
      </c>
      <c r="D2129" t="s">
        <v>48168</v>
      </c>
      <c r="E2129" t="s">
        <v>48169</v>
      </c>
      <c r="F2129" t="s">
        <v>48170</v>
      </c>
      <c r="G2129" t="s">
        <v>48171</v>
      </c>
      <c r="H2129" t="s">
        <v>48172</v>
      </c>
      <c r="I2129" t="s">
        <v>48173</v>
      </c>
      <c r="J2129" t="s">
        <v>48174</v>
      </c>
      <c r="K2129" t="s">
        <v>48175</v>
      </c>
      <c r="L2129" t="s">
        <v>48176</v>
      </c>
      <c r="M2129" t="s">
        <v>48177</v>
      </c>
      <c r="N2129" t="s">
        <v>48178</v>
      </c>
      <c r="O2129" t="s">
        <v>48179</v>
      </c>
      <c r="P2129" t="s">
        <v>48180</v>
      </c>
      <c r="Q2129" t="s">
        <v>48181</v>
      </c>
      <c r="R2129" t="s">
        <v>48182</v>
      </c>
      <c r="S2129" t="s">
        <v>48183</v>
      </c>
      <c r="T2129" t="s">
        <v>48184</v>
      </c>
      <c r="U2129" t="s">
        <v>48185</v>
      </c>
      <c r="V2129" t="s">
        <v>48186</v>
      </c>
      <c r="W2129" t="s">
        <v>48187</v>
      </c>
      <c r="X2129" t="s">
        <v>48188</v>
      </c>
      <c r="Y2129" t="s">
        <v>48189</v>
      </c>
    </row>
    <row r="2130" spans="1:25" x14ac:dyDescent="0.3">
      <c r="A2130">
        <v>106450</v>
      </c>
      <c r="B2130" t="s">
        <v>48190</v>
      </c>
      <c r="C2130" t="s">
        <v>48191</v>
      </c>
      <c r="D2130" t="s">
        <v>48192</v>
      </c>
      <c r="E2130" t="s">
        <v>48193</v>
      </c>
      <c r="F2130" t="s">
        <v>48194</v>
      </c>
      <c r="G2130" t="s">
        <v>48195</v>
      </c>
      <c r="H2130" t="s">
        <v>48196</v>
      </c>
      <c r="I2130" t="s">
        <v>48197</v>
      </c>
      <c r="J2130" t="s">
        <v>48198</v>
      </c>
      <c r="K2130" t="s">
        <v>48199</v>
      </c>
      <c r="L2130" t="s">
        <v>48200</v>
      </c>
      <c r="M2130" t="s">
        <v>48201</v>
      </c>
      <c r="N2130" t="s">
        <v>48202</v>
      </c>
      <c r="O2130" t="s">
        <v>48203</v>
      </c>
      <c r="P2130" t="s">
        <v>48204</v>
      </c>
      <c r="Q2130" t="s">
        <v>48205</v>
      </c>
      <c r="R2130" t="s">
        <v>48206</v>
      </c>
      <c r="S2130" t="s">
        <v>48207</v>
      </c>
      <c r="T2130" t="s">
        <v>48208</v>
      </c>
      <c r="U2130" t="s">
        <v>48209</v>
      </c>
      <c r="V2130" t="s">
        <v>48210</v>
      </c>
      <c r="W2130" t="s">
        <v>48211</v>
      </c>
      <c r="X2130" t="s">
        <v>48212</v>
      </c>
      <c r="Y2130" t="s">
        <v>48213</v>
      </c>
    </row>
    <row r="2131" spans="1:25" x14ac:dyDescent="0.3">
      <c r="A2131">
        <v>106500</v>
      </c>
      <c r="B2131" t="s">
        <v>48214</v>
      </c>
      <c r="C2131" t="s">
        <v>48215</v>
      </c>
      <c r="D2131" t="s">
        <v>48216</v>
      </c>
      <c r="E2131" t="s">
        <v>48217</v>
      </c>
      <c r="F2131" t="s">
        <v>48218</v>
      </c>
      <c r="G2131" t="s">
        <v>48219</v>
      </c>
      <c r="H2131" t="s">
        <v>48220</v>
      </c>
      <c r="I2131" t="s">
        <v>48221</v>
      </c>
      <c r="J2131" t="s">
        <v>48222</v>
      </c>
      <c r="K2131" t="s">
        <v>48223</v>
      </c>
      <c r="L2131" t="s">
        <v>48224</v>
      </c>
      <c r="M2131" t="s">
        <v>48225</v>
      </c>
      <c r="N2131" t="s">
        <v>48226</v>
      </c>
      <c r="O2131" t="s">
        <v>48227</v>
      </c>
      <c r="P2131" t="s">
        <v>48228</v>
      </c>
      <c r="Q2131" t="s">
        <v>48229</v>
      </c>
      <c r="R2131" t="s">
        <v>48230</v>
      </c>
      <c r="S2131" t="s">
        <v>48231</v>
      </c>
      <c r="T2131" t="s">
        <v>48232</v>
      </c>
      <c r="U2131" t="s">
        <v>48233</v>
      </c>
      <c r="V2131" t="s">
        <v>48234</v>
      </c>
      <c r="W2131" t="s">
        <v>48235</v>
      </c>
      <c r="X2131" t="s">
        <v>48236</v>
      </c>
      <c r="Y2131" t="s">
        <v>48237</v>
      </c>
    </row>
    <row r="2132" spans="1:25" x14ac:dyDescent="0.3">
      <c r="A2132">
        <v>106550</v>
      </c>
      <c r="B2132" t="s">
        <v>48238</v>
      </c>
      <c r="C2132" t="s">
        <v>48239</v>
      </c>
      <c r="D2132" t="s">
        <v>48240</v>
      </c>
      <c r="E2132" t="s">
        <v>48241</v>
      </c>
      <c r="F2132" t="s">
        <v>48242</v>
      </c>
      <c r="G2132" t="s">
        <v>48243</v>
      </c>
      <c r="H2132" t="s">
        <v>48244</v>
      </c>
      <c r="I2132" t="s">
        <v>48245</v>
      </c>
      <c r="J2132" t="s">
        <v>48246</v>
      </c>
      <c r="K2132" t="s">
        <v>48247</v>
      </c>
      <c r="L2132" t="s">
        <v>48248</v>
      </c>
      <c r="M2132" t="s">
        <v>48249</v>
      </c>
      <c r="N2132" t="s">
        <v>48250</v>
      </c>
      <c r="O2132" t="s">
        <v>48251</v>
      </c>
      <c r="P2132" t="s">
        <v>48252</v>
      </c>
      <c r="Q2132" t="s">
        <v>48253</v>
      </c>
      <c r="R2132" t="s">
        <v>48254</v>
      </c>
      <c r="S2132" t="s">
        <v>48255</v>
      </c>
      <c r="T2132" t="s">
        <v>48256</v>
      </c>
      <c r="U2132" t="s">
        <v>48257</v>
      </c>
      <c r="V2132" t="s">
        <v>48258</v>
      </c>
      <c r="W2132" t="s">
        <v>48259</v>
      </c>
      <c r="X2132" t="s">
        <v>48260</v>
      </c>
      <c r="Y2132" t="s">
        <v>48261</v>
      </c>
    </row>
    <row r="2133" spans="1:25" x14ac:dyDescent="0.3">
      <c r="A2133">
        <v>106600</v>
      </c>
      <c r="B2133" t="s">
        <v>48262</v>
      </c>
      <c r="C2133" t="s">
        <v>48263</v>
      </c>
      <c r="D2133" t="s">
        <v>48264</v>
      </c>
      <c r="E2133" t="s">
        <v>48265</v>
      </c>
      <c r="F2133" t="s">
        <v>48266</v>
      </c>
      <c r="G2133" t="s">
        <v>48267</v>
      </c>
      <c r="H2133" t="s">
        <v>48268</v>
      </c>
      <c r="I2133" t="s">
        <v>48269</v>
      </c>
      <c r="J2133" t="s">
        <v>48270</v>
      </c>
      <c r="K2133" t="s">
        <v>48271</v>
      </c>
      <c r="L2133" t="s">
        <v>48272</v>
      </c>
      <c r="M2133" t="s">
        <v>48273</v>
      </c>
      <c r="N2133" t="s">
        <v>48274</v>
      </c>
      <c r="O2133" t="s">
        <v>48275</v>
      </c>
      <c r="P2133" t="s">
        <v>48276</v>
      </c>
      <c r="Q2133" t="s">
        <v>48277</v>
      </c>
      <c r="R2133" t="s">
        <v>48278</v>
      </c>
      <c r="S2133" t="s">
        <v>48279</v>
      </c>
      <c r="T2133" t="s">
        <v>48280</v>
      </c>
      <c r="U2133" t="s">
        <v>48281</v>
      </c>
      <c r="V2133" t="s">
        <v>48282</v>
      </c>
      <c r="W2133" t="s">
        <v>48283</v>
      </c>
      <c r="X2133" t="s">
        <v>48284</v>
      </c>
      <c r="Y2133" t="s">
        <v>48285</v>
      </c>
    </row>
    <row r="2134" spans="1:25" x14ac:dyDescent="0.3">
      <c r="A2134">
        <v>106650</v>
      </c>
      <c r="B2134" t="s">
        <v>48286</v>
      </c>
      <c r="C2134" t="s">
        <v>48287</v>
      </c>
      <c r="D2134" t="s">
        <v>48288</v>
      </c>
      <c r="E2134" t="s">
        <v>48289</v>
      </c>
      <c r="F2134" t="s">
        <v>48290</v>
      </c>
      <c r="G2134" t="s">
        <v>48291</v>
      </c>
      <c r="H2134" t="s">
        <v>48292</v>
      </c>
      <c r="I2134" t="s">
        <v>48293</v>
      </c>
      <c r="J2134" t="s">
        <v>48294</v>
      </c>
      <c r="K2134" t="s">
        <v>48295</v>
      </c>
      <c r="L2134" t="s">
        <v>48296</v>
      </c>
      <c r="M2134" t="s">
        <v>48297</v>
      </c>
      <c r="N2134" t="s">
        <v>48298</v>
      </c>
      <c r="O2134" t="s">
        <v>48299</v>
      </c>
      <c r="P2134" t="s">
        <v>48300</v>
      </c>
      <c r="Q2134" t="s">
        <v>48301</v>
      </c>
      <c r="R2134" t="s">
        <v>48302</v>
      </c>
      <c r="S2134" t="s">
        <v>48303</v>
      </c>
      <c r="T2134" t="s">
        <v>48304</v>
      </c>
      <c r="U2134" t="s">
        <v>48305</v>
      </c>
      <c r="V2134" t="s">
        <v>48306</v>
      </c>
      <c r="W2134" t="s">
        <v>48307</v>
      </c>
      <c r="X2134" t="s">
        <v>48308</v>
      </c>
      <c r="Y2134" t="s">
        <v>48309</v>
      </c>
    </row>
    <row r="2135" spans="1:25" x14ac:dyDescent="0.3">
      <c r="A2135">
        <v>106700</v>
      </c>
      <c r="B2135" t="s">
        <v>48310</v>
      </c>
      <c r="C2135" t="s">
        <v>48311</v>
      </c>
      <c r="D2135" t="s">
        <v>48312</v>
      </c>
      <c r="E2135" t="s">
        <v>48313</v>
      </c>
      <c r="F2135" t="s">
        <v>48314</v>
      </c>
      <c r="G2135" t="s">
        <v>48315</v>
      </c>
      <c r="H2135" t="s">
        <v>48316</v>
      </c>
      <c r="I2135" t="s">
        <v>48317</v>
      </c>
      <c r="J2135" t="s">
        <v>48318</v>
      </c>
      <c r="K2135" t="s">
        <v>48319</v>
      </c>
      <c r="L2135" t="s">
        <v>48320</v>
      </c>
      <c r="M2135" t="s">
        <v>48321</v>
      </c>
      <c r="N2135" t="s">
        <v>48322</v>
      </c>
      <c r="O2135" t="s">
        <v>48323</v>
      </c>
      <c r="P2135" t="s">
        <v>48324</v>
      </c>
      <c r="Q2135" t="s">
        <v>48325</v>
      </c>
      <c r="R2135" t="s">
        <v>48326</v>
      </c>
      <c r="S2135" t="s">
        <v>48327</v>
      </c>
      <c r="T2135" t="s">
        <v>48328</v>
      </c>
      <c r="U2135" t="s">
        <v>48329</v>
      </c>
      <c r="V2135" t="s">
        <v>48330</v>
      </c>
      <c r="W2135" t="s">
        <v>48331</v>
      </c>
      <c r="X2135" t="s">
        <v>48332</v>
      </c>
      <c r="Y2135" t="s">
        <v>48333</v>
      </c>
    </row>
    <row r="2136" spans="1:25" x14ac:dyDescent="0.3">
      <c r="A2136">
        <v>106750</v>
      </c>
      <c r="B2136" t="s">
        <v>48334</v>
      </c>
      <c r="C2136" t="s">
        <v>48335</v>
      </c>
      <c r="D2136" t="s">
        <v>48336</v>
      </c>
      <c r="E2136" t="s">
        <v>48337</v>
      </c>
      <c r="F2136" t="s">
        <v>48338</v>
      </c>
      <c r="G2136" t="s">
        <v>48339</v>
      </c>
      <c r="H2136" t="s">
        <v>48340</v>
      </c>
      <c r="I2136" t="s">
        <v>48341</v>
      </c>
      <c r="J2136" t="s">
        <v>48342</v>
      </c>
      <c r="K2136" t="s">
        <v>48343</v>
      </c>
      <c r="L2136" t="s">
        <v>48344</v>
      </c>
      <c r="M2136" t="s">
        <v>48345</v>
      </c>
      <c r="N2136" t="s">
        <v>48346</v>
      </c>
      <c r="O2136" t="s">
        <v>48347</v>
      </c>
      <c r="P2136" t="s">
        <v>48348</v>
      </c>
      <c r="Q2136" t="s">
        <v>48349</v>
      </c>
      <c r="R2136" t="s">
        <v>48350</v>
      </c>
      <c r="S2136" t="s">
        <v>48351</v>
      </c>
      <c r="T2136" t="s">
        <v>48352</v>
      </c>
      <c r="U2136" t="s">
        <v>48353</v>
      </c>
      <c r="V2136" t="s">
        <v>48354</v>
      </c>
      <c r="W2136" t="s">
        <v>48355</v>
      </c>
      <c r="X2136" t="s">
        <v>48356</v>
      </c>
      <c r="Y2136" t="s">
        <v>48357</v>
      </c>
    </row>
    <row r="2137" spans="1:25" x14ac:dyDescent="0.3">
      <c r="A2137">
        <v>106800</v>
      </c>
      <c r="B2137" t="s">
        <v>48358</v>
      </c>
      <c r="C2137" t="s">
        <v>48359</v>
      </c>
      <c r="D2137" t="s">
        <v>48360</v>
      </c>
      <c r="E2137" t="s">
        <v>48361</v>
      </c>
      <c r="F2137" t="s">
        <v>48362</v>
      </c>
      <c r="G2137" t="s">
        <v>48363</v>
      </c>
      <c r="H2137" t="s">
        <v>48364</v>
      </c>
      <c r="I2137" t="s">
        <v>48365</v>
      </c>
      <c r="J2137" t="s">
        <v>48366</v>
      </c>
      <c r="K2137" t="s">
        <v>48367</v>
      </c>
      <c r="L2137" t="s">
        <v>48368</v>
      </c>
      <c r="M2137" t="s">
        <v>48369</v>
      </c>
      <c r="N2137" t="s">
        <v>48370</v>
      </c>
      <c r="O2137" t="s">
        <v>48371</v>
      </c>
      <c r="P2137" t="s">
        <v>48372</v>
      </c>
      <c r="Q2137" t="s">
        <v>48373</v>
      </c>
      <c r="R2137" t="s">
        <v>48374</v>
      </c>
      <c r="S2137" t="s">
        <v>48375</v>
      </c>
      <c r="T2137" t="s">
        <v>48376</v>
      </c>
      <c r="U2137" t="s">
        <v>48377</v>
      </c>
      <c r="V2137" t="s">
        <v>48378</v>
      </c>
      <c r="W2137" t="s">
        <v>48379</v>
      </c>
      <c r="X2137" t="s">
        <v>48380</v>
      </c>
      <c r="Y2137" t="s">
        <v>48381</v>
      </c>
    </row>
    <row r="2138" spans="1:25" x14ac:dyDescent="0.3">
      <c r="A2138">
        <v>106850</v>
      </c>
      <c r="B2138" t="s">
        <v>48382</v>
      </c>
      <c r="C2138" t="s">
        <v>48383</v>
      </c>
      <c r="D2138" t="s">
        <v>48384</v>
      </c>
      <c r="E2138" t="s">
        <v>48385</v>
      </c>
      <c r="F2138" t="s">
        <v>48386</v>
      </c>
      <c r="G2138" t="s">
        <v>48387</v>
      </c>
      <c r="H2138" t="s">
        <v>48388</v>
      </c>
      <c r="I2138" t="s">
        <v>48389</v>
      </c>
      <c r="J2138" t="s">
        <v>48390</v>
      </c>
      <c r="K2138" t="s">
        <v>48391</v>
      </c>
      <c r="L2138" t="s">
        <v>48392</v>
      </c>
      <c r="M2138" t="s">
        <v>48393</v>
      </c>
      <c r="N2138" t="s">
        <v>48394</v>
      </c>
      <c r="O2138" t="s">
        <v>48395</v>
      </c>
      <c r="P2138" t="s">
        <v>48396</v>
      </c>
      <c r="Q2138" t="s">
        <v>48397</v>
      </c>
      <c r="R2138" t="s">
        <v>48398</v>
      </c>
      <c r="S2138" t="s">
        <v>48399</v>
      </c>
      <c r="T2138" t="s">
        <v>48400</v>
      </c>
      <c r="U2138" t="s">
        <v>48401</v>
      </c>
      <c r="V2138" t="s">
        <v>48402</v>
      </c>
      <c r="W2138" t="s">
        <v>48403</v>
      </c>
      <c r="X2138" t="s">
        <v>48404</v>
      </c>
      <c r="Y2138" t="s">
        <v>48405</v>
      </c>
    </row>
    <row r="2139" spans="1:25" x14ac:dyDescent="0.3">
      <c r="A2139">
        <v>106900</v>
      </c>
      <c r="B2139" t="s">
        <v>48406</v>
      </c>
      <c r="C2139" t="s">
        <v>48407</v>
      </c>
      <c r="D2139" t="s">
        <v>48408</v>
      </c>
      <c r="E2139" t="s">
        <v>48409</v>
      </c>
      <c r="F2139" t="s">
        <v>48410</v>
      </c>
      <c r="G2139" t="s">
        <v>48411</v>
      </c>
      <c r="H2139" t="s">
        <v>48412</v>
      </c>
      <c r="I2139" t="s">
        <v>48413</v>
      </c>
      <c r="J2139" t="s">
        <v>48414</v>
      </c>
      <c r="K2139" t="s">
        <v>48415</v>
      </c>
      <c r="L2139" t="s">
        <v>48416</v>
      </c>
      <c r="M2139" t="s">
        <v>48417</v>
      </c>
      <c r="N2139" t="s">
        <v>48418</v>
      </c>
      <c r="O2139" t="s">
        <v>48419</v>
      </c>
      <c r="P2139" t="s">
        <v>48420</v>
      </c>
      <c r="Q2139" t="s">
        <v>48421</v>
      </c>
      <c r="R2139" t="s">
        <v>48422</v>
      </c>
      <c r="S2139" t="s">
        <v>48423</v>
      </c>
      <c r="T2139" t="s">
        <v>48424</v>
      </c>
      <c r="U2139" t="s">
        <v>48425</v>
      </c>
      <c r="V2139" t="s">
        <v>48426</v>
      </c>
      <c r="W2139" t="s">
        <v>48427</v>
      </c>
      <c r="X2139" t="s">
        <v>48428</v>
      </c>
      <c r="Y2139" t="s">
        <v>48429</v>
      </c>
    </row>
    <row r="2140" spans="1:25" x14ac:dyDescent="0.3">
      <c r="A2140">
        <v>106950</v>
      </c>
      <c r="B2140" t="s">
        <v>48430</v>
      </c>
      <c r="C2140" t="s">
        <v>48431</v>
      </c>
      <c r="D2140" t="s">
        <v>48432</v>
      </c>
      <c r="E2140" t="s">
        <v>48433</v>
      </c>
      <c r="F2140" t="s">
        <v>48434</v>
      </c>
      <c r="G2140" t="s">
        <v>48435</v>
      </c>
      <c r="H2140" t="s">
        <v>48436</v>
      </c>
      <c r="I2140" t="s">
        <v>48437</v>
      </c>
      <c r="J2140" t="s">
        <v>48438</v>
      </c>
      <c r="K2140" t="s">
        <v>48439</v>
      </c>
      <c r="L2140" t="s">
        <v>48440</v>
      </c>
      <c r="M2140" t="s">
        <v>48441</v>
      </c>
      <c r="N2140" t="s">
        <v>48442</v>
      </c>
      <c r="O2140" t="s">
        <v>48443</v>
      </c>
      <c r="P2140" t="s">
        <v>48444</v>
      </c>
      <c r="Q2140" t="s">
        <v>48445</v>
      </c>
      <c r="R2140" t="s">
        <v>48446</v>
      </c>
      <c r="S2140" t="s">
        <v>48447</v>
      </c>
      <c r="T2140" t="s">
        <v>48448</v>
      </c>
      <c r="U2140" t="s">
        <v>48449</v>
      </c>
      <c r="V2140" t="s">
        <v>48450</v>
      </c>
      <c r="W2140" t="s">
        <v>48451</v>
      </c>
      <c r="X2140" t="s">
        <v>48452</v>
      </c>
      <c r="Y2140" t="s">
        <v>48453</v>
      </c>
    </row>
    <row r="2141" spans="1:25" x14ac:dyDescent="0.3">
      <c r="A2141">
        <v>107000</v>
      </c>
      <c r="B2141" t="s">
        <v>48454</v>
      </c>
      <c r="C2141" t="s">
        <v>48455</v>
      </c>
      <c r="D2141" t="s">
        <v>48456</v>
      </c>
      <c r="E2141" t="s">
        <v>48457</v>
      </c>
      <c r="F2141" t="s">
        <v>48458</v>
      </c>
      <c r="G2141" t="s">
        <v>48459</v>
      </c>
      <c r="H2141" t="s">
        <v>48460</v>
      </c>
      <c r="I2141" t="s">
        <v>48461</v>
      </c>
      <c r="J2141" t="s">
        <v>48462</v>
      </c>
      <c r="K2141" t="s">
        <v>48463</v>
      </c>
      <c r="L2141" t="s">
        <v>48464</v>
      </c>
      <c r="M2141" t="s">
        <v>48465</v>
      </c>
      <c r="N2141" t="s">
        <v>48466</v>
      </c>
      <c r="O2141" t="s">
        <v>48467</v>
      </c>
      <c r="P2141" t="s">
        <v>48468</v>
      </c>
      <c r="Q2141" t="s">
        <v>48469</v>
      </c>
      <c r="R2141" t="s">
        <v>48470</v>
      </c>
      <c r="S2141" t="s">
        <v>48471</v>
      </c>
      <c r="T2141" t="s">
        <v>48472</v>
      </c>
      <c r="U2141" t="s">
        <v>48473</v>
      </c>
      <c r="V2141" t="s">
        <v>48474</v>
      </c>
      <c r="W2141" t="s">
        <v>48475</v>
      </c>
      <c r="X2141" t="s">
        <v>48476</v>
      </c>
      <c r="Y2141" t="s">
        <v>48477</v>
      </c>
    </row>
    <row r="2142" spans="1:25" x14ac:dyDescent="0.3">
      <c r="A2142">
        <v>107050</v>
      </c>
      <c r="B2142" t="s">
        <v>48478</v>
      </c>
      <c r="C2142" t="s">
        <v>48479</v>
      </c>
      <c r="D2142" t="s">
        <v>48480</v>
      </c>
      <c r="E2142" t="s">
        <v>48481</v>
      </c>
      <c r="F2142" t="s">
        <v>48482</v>
      </c>
      <c r="G2142" t="s">
        <v>48483</v>
      </c>
      <c r="H2142" t="s">
        <v>48484</v>
      </c>
      <c r="I2142" t="s">
        <v>48485</v>
      </c>
      <c r="J2142" t="s">
        <v>48486</v>
      </c>
      <c r="K2142" t="s">
        <v>48487</v>
      </c>
      <c r="L2142" t="s">
        <v>48488</v>
      </c>
      <c r="M2142" t="s">
        <v>48489</v>
      </c>
      <c r="N2142" t="s">
        <v>48490</v>
      </c>
      <c r="O2142" t="s">
        <v>48491</v>
      </c>
      <c r="P2142" t="s">
        <v>48492</v>
      </c>
      <c r="Q2142" t="s">
        <v>48493</v>
      </c>
      <c r="R2142" t="s">
        <v>48494</v>
      </c>
      <c r="S2142" t="s">
        <v>48495</v>
      </c>
      <c r="T2142" t="s">
        <v>48496</v>
      </c>
      <c r="U2142" t="s">
        <v>48497</v>
      </c>
      <c r="V2142" t="s">
        <v>48498</v>
      </c>
      <c r="W2142" t="s">
        <v>48499</v>
      </c>
      <c r="X2142" t="s">
        <v>48500</v>
      </c>
      <c r="Y2142" t="s">
        <v>48501</v>
      </c>
    </row>
    <row r="2143" spans="1:25" x14ac:dyDescent="0.3">
      <c r="A2143">
        <v>107100</v>
      </c>
      <c r="B2143" t="s">
        <v>48502</v>
      </c>
      <c r="C2143" t="s">
        <v>48503</v>
      </c>
      <c r="D2143" t="s">
        <v>48504</v>
      </c>
      <c r="E2143" t="s">
        <v>48505</v>
      </c>
      <c r="F2143" t="s">
        <v>48506</v>
      </c>
      <c r="G2143" t="s">
        <v>48507</v>
      </c>
      <c r="H2143" t="s">
        <v>48508</v>
      </c>
      <c r="I2143" t="s">
        <v>48509</v>
      </c>
      <c r="J2143" t="s">
        <v>48510</v>
      </c>
      <c r="K2143" t="s">
        <v>48511</v>
      </c>
      <c r="L2143" t="s">
        <v>48512</v>
      </c>
      <c r="M2143" t="s">
        <v>48513</v>
      </c>
      <c r="N2143" t="s">
        <v>48514</v>
      </c>
      <c r="O2143" t="s">
        <v>48515</v>
      </c>
      <c r="P2143" t="s">
        <v>48516</v>
      </c>
      <c r="Q2143" t="s">
        <v>48517</v>
      </c>
      <c r="R2143" t="s">
        <v>48518</v>
      </c>
      <c r="S2143" t="s">
        <v>48519</v>
      </c>
      <c r="T2143" t="s">
        <v>48520</v>
      </c>
      <c r="U2143" t="s">
        <v>48521</v>
      </c>
      <c r="V2143" t="s">
        <v>48522</v>
      </c>
      <c r="W2143" t="s">
        <v>48523</v>
      </c>
      <c r="X2143" t="s">
        <v>48524</v>
      </c>
      <c r="Y2143" t="s">
        <v>48525</v>
      </c>
    </row>
    <row r="2144" spans="1:25" x14ac:dyDescent="0.3">
      <c r="A2144">
        <v>107150</v>
      </c>
      <c r="B2144" t="s">
        <v>48526</v>
      </c>
      <c r="C2144" t="s">
        <v>48527</v>
      </c>
      <c r="D2144" t="s">
        <v>48528</v>
      </c>
      <c r="E2144" t="s">
        <v>48529</v>
      </c>
      <c r="F2144" t="s">
        <v>48530</v>
      </c>
      <c r="G2144" t="s">
        <v>48531</v>
      </c>
      <c r="H2144" t="s">
        <v>48532</v>
      </c>
      <c r="I2144" t="s">
        <v>48533</v>
      </c>
      <c r="J2144" t="s">
        <v>48534</v>
      </c>
      <c r="K2144" t="s">
        <v>48535</v>
      </c>
      <c r="L2144" t="s">
        <v>48536</v>
      </c>
      <c r="M2144" t="s">
        <v>48537</v>
      </c>
      <c r="N2144" t="s">
        <v>48538</v>
      </c>
      <c r="O2144" t="s">
        <v>48539</v>
      </c>
      <c r="P2144" t="s">
        <v>48540</v>
      </c>
      <c r="Q2144" t="s">
        <v>48541</v>
      </c>
      <c r="R2144" t="s">
        <v>48542</v>
      </c>
      <c r="S2144" t="s">
        <v>48543</v>
      </c>
      <c r="T2144" t="s">
        <v>48544</v>
      </c>
      <c r="U2144" t="s">
        <v>48545</v>
      </c>
      <c r="V2144" t="s">
        <v>48546</v>
      </c>
      <c r="W2144" t="s">
        <v>48547</v>
      </c>
      <c r="X2144" t="s">
        <v>48548</v>
      </c>
      <c r="Y2144" t="s">
        <v>48549</v>
      </c>
    </row>
    <row r="2145" spans="1:25" x14ac:dyDescent="0.3">
      <c r="A2145">
        <v>107200</v>
      </c>
      <c r="B2145" t="s">
        <v>48550</v>
      </c>
      <c r="C2145" t="s">
        <v>48551</v>
      </c>
      <c r="D2145" t="s">
        <v>48552</v>
      </c>
      <c r="E2145" t="s">
        <v>48553</v>
      </c>
      <c r="F2145" t="s">
        <v>48554</v>
      </c>
      <c r="G2145" t="s">
        <v>48555</v>
      </c>
      <c r="H2145" t="s">
        <v>48556</v>
      </c>
      <c r="I2145" t="s">
        <v>48557</v>
      </c>
      <c r="J2145" t="s">
        <v>48558</v>
      </c>
      <c r="K2145" t="s">
        <v>48559</v>
      </c>
      <c r="L2145" t="s">
        <v>48560</v>
      </c>
      <c r="M2145" t="s">
        <v>48561</v>
      </c>
      <c r="N2145" t="s">
        <v>48562</v>
      </c>
      <c r="O2145" t="s">
        <v>48563</v>
      </c>
      <c r="P2145" t="s">
        <v>48564</v>
      </c>
      <c r="Q2145" t="s">
        <v>48565</v>
      </c>
      <c r="R2145" t="s">
        <v>48566</v>
      </c>
      <c r="S2145" t="s">
        <v>48567</v>
      </c>
      <c r="T2145" t="s">
        <v>48568</v>
      </c>
      <c r="U2145" t="s">
        <v>48569</v>
      </c>
      <c r="V2145" t="s">
        <v>48570</v>
      </c>
      <c r="W2145" t="s">
        <v>48571</v>
      </c>
      <c r="X2145" t="s">
        <v>48572</v>
      </c>
      <c r="Y2145" t="s">
        <v>48573</v>
      </c>
    </row>
    <row r="2146" spans="1:25" x14ac:dyDescent="0.3">
      <c r="A2146">
        <v>107250</v>
      </c>
      <c r="B2146" t="s">
        <v>48574</v>
      </c>
      <c r="C2146" t="s">
        <v>48575</v>
      </c>
      <c r="D2146" t="s">
        <v>48576</v>
      </c>
      <c r="E2146" t="s">
        <v>48577</v>
      </c>
      <c r="F2146" t="s">
        <v>48578</v>
      </c>
      <c r="G2146" t="s">
        <v>48579</v>
      </c>
      <c r="H2146" t="s">
        <v>48580</v>
      </c>
      <c r="I2146" t="s">
        <v>48581</v>
      </c>
      <c r="J2146" t="s">
        <v>48582</v>
      </c>
      <c r="K2146" t="s">
        <v>48583</v>
      </c>
      <c r="L2146" t="s">
        <v>48584</v>
      </c>
      <c r="M2146" t="s">
        <v>48585</v>
      </c>
      <c r="N2146" t="s">
        <v>48586</v>
      </c>
      <c r="O2146" t="s">
        <v>48587</v>
      </c>
      <c r="P2146" t="s">
        <v>48588</v>
      </c>
      <c r="Q2146" t="s">
        <v>48589</v>
      </c>
      <c r="R2146" t="s">
        <v>48590</v>
      </c>
      <c r="S2146" t="s">
        <v>48591</v>
      </c>
      <c r="T2146" t="s">
        <v>48592</v>
      </c>
      <c r="U2146" t="s">
        <v>48593</v>
      </c>
      <c r="V2146" t="s">
        <v>48594</v>
      </c>
      <c r="W2146" t="s">
        <v>48595</v>
      </c>
      <c r="X2146" t="s">
        <v>48596</v>
      </c>
      <c r="Y2146" t="s">
        <v>48597</v>
      </c>
    </row>
    <row r="2147" spans="1:25" x14ac:dyDescent="0.3">
      <c r="A2147">
        <v>107300</v>
      </c>
      <c r="B2147" t="s">
        <v>48598</v>
      </c>
      <c r="C2147" t="s">
        <v>48599</v>
      </c>
      <c r="D2147" t="s">
        <v>48600</v>
      </c>
      <c r="E2147" t="s">
        <v>48601</v>
      </c>
      <c r="F2147" t="s">
        <v>48602</v>
      </c>
      <c r="G2147" t="s">
        <v>48603</v>
      </c>
      <c r="H2147" t="s">
        <v>48604</v>
      </c>
      <c r="I2147" t="s">
        <v>48605</v>
      </c>
      <c r="J2147" t="s">
        <v>48606</v>
      </c>
      <c r="K2147" t="s">
        <v>48607</v>
      </c>
      <c r="L2147" t="s">
        <v>48608</v>
      </c>
      <c r="M2147" t="s">
        <v>48609</v>
      </c>
      <c r="N2147" t="s">
        <v>48610</v>
      </c>
      <c r="O2147" t="s">
        <v>48611</v>
      </c>
      <c r="P2147" t="s">
        <v>48612</v>
      </c>
      <c r="Q2147" t="s">
        <v>48613</v>
      </c>
      <c r="R2147" t="s">
        <v>48614</v>
      </c>
      <c r="S2147" t="s">
        <v>48615</v>
      </c>
      <c r="T2147" t="s">
        <v>48616</v>
      </c>
      <c r="U2147" t="s">
        <v>48617</v>
      </c>
      <c r="V2147" t="s">
        <v>48618</v>
      </c>
      <c r="W2147" t="s">
        <v>48619</v>
      </c>
      <c r="X2147" t="s">
        <v>48620</v>
      </c>
      <c r="Y2147" t="s">
        <v>48621</v>
      </c>
    </row>
    <row r="2148" spans="1:25" x14ac:dyDescent="0.3">
      <c r="A2148">
        <v>107350</v>
      </c>
      <c r="B2148" t="s">
        <v>48622</v>
      </c>
      <c r="C2148" t="s">
        <v>48623</v>
      </c>
      <c r="D2148" t="s">
        <v>48624</v>
      </c>
      <c r="E2148" t="s">
        <v>48625</v>
      </c>
      <c r="F2148" t="s">
        <v>48626</v>
      </c>
      <c r="G2148" t="s">
        <v>48627</v>
      </c>
      <c r="H2148" t="s">
        <v>48628</v>
      </c>
      <c r="I2148" t="s">
        <v>48629</v>
      </c>
      <c r="J2148" t="s">
        <v>48630</v>
      </c>
      <c r="K2148" t="s">
        <v>48631</v>
      </c>
      <c r="L2148" t="s">
        <v>48632</v>
      </c>
      <c r="M2148" t="s">
        <v>48633</v>
      </c>
      <c r="N2148" t="s">
        <v>48634</v>
      </c>
      <c r="O2148" t="s">
        <v>48635</v>
      </c>
      <c r="P2148" t="s">
        <v>48636</v>
      </c>
      <c r="Q2148" t="s">
        <v>48637</v>
      </c>
      <c r="R2148" t="s">
        <v>48638</v>
      </c>
      <c r="S2148" t="s">
        <v>48639</v>
      </c>
      <c r="T2148" t="s">
        <v>48640</v>
      </c>
      <c r="U2148" t="s">
        <v>48641</v>
      </c>
      <c r="V2148" t="s">
        <v>48642</v>
      </c>
      <c r="W2148" t="s">
        <v>48643</v>
      </c>
      <c r="X2148" t="s">
        <v>48644</v>
      </c>
      <c r="Y2148" t="s">
        <v>48645</v>
      </c>
    </row>
    <row r="2149" spans="1:25" x14ac:dyDescent="0.3">
      <c r="A2149">
        <v>107400</v>
      </c>
      <c r="B2149" t="s">
        <v>48646</v>
      </c>
      <c r="C2149" t="s">
        <v>48647</v>
      </c>
      <c r="D2149" t="s">
        <v>48648</v>
      </c>
      <c r="E2149" t="s">
        <v>48649</v>
      </c>
      <c r="F2149" t="s">
        <v>48650</v>
      </c>
      <c r="G2149" t="s">
        <v>48651</v>
      </c>
      <c r="H2149" t="s">
        <v>48652</v>
      </c>
      <c r="I2149" t="s">
        <v>48653</v>
      </c>
      <c r="J2149" t="s">
        <v>48654</v>
      </c>
      <c r="K2149" t="s">
        <v>48655</v>
      </c>
      <c r="L2149" t="s">
        <v>48656</v>
      </c>
      <c r="M2149" t="s">
        <v>48657</v>
      </c>
      <c r="N2149" t="s">
        <v>48658</v>
      </c>
      <c r="O2149" t="s">
        <v>48659</v>
      </c>
      <c r="P2149" t="s">
        <v>48660</v>
      </c>
      <c r="Q2149" t="s">
        <v>48661</v>
      </c>
      <c r="R2149" t="s">
        <v>48662</v>
      </c>
      <c r="S2149" t="s">
        <v>48663</v>
      </c>
      <c r="T2149" t="s">
        <v>48664</v>
      </c>
      <c r="U2149" t="s">
        <v>48665</v>
      </c>
      <c r="V2149" t="s">
        <v>48666</v>
      </c>
      <c r="W2149" t="s">
        <v>48667</v>
      </c>
      <c r="X2149" t="s">
        <v>48668</v>
      </c>
      <c r="Y2149" t="s">
        <v>48669</v>
      </c>
    </row>
    <row r="2150" spans="1:25" x14ac:dyDescent="0.3">
      <c r="A2150">
        <v>107450</v>
      </c>
      <c r="B2150" t="s">
        <v>48670</v>
      </c>
      <c r="C2150" t="s">
        <v>48671</v>
      </c>
      <c r="D2150" t="s">
        <v>48672</v>
      </c>
      <c r="E2150" t="s">
        <v>48673</v>
      </c>
      <c r="F2150" t="s">
        <v>48674</v>
      </c>
      <c r="G2150" t="s">
        <v>48675</v>
      </c>
      <c r="H2150" t="s">
        <v>48676</v>
      </c>
      <c r="I2150" t="s">
        <v>48677</v>
      </c>
      <c r="J2150" t="s">
        <v>48678</v>
      </c>
      <c r="K2150" t="s">
        <v>48679</v>
      </c>
      <c r="L2150" t="s">
        <v>48680</v>
      </c>
      <c r="M2150" t="s">
        <v>48681</v>
      </c>
      <c r="N2150" t="s">
        <v>48682</v>
      </c>
      <c r="O2150" t="s">
        <v>48683</v>
      </c>
      <c r="P2150" t="s">
        <v>48684</v>
      </c>
      <c r="Q2150" t="s">
        <v>48685</v>
      </c>
      <c r="R2150" t="s">
        <v>48686</v>
      </c>
      <c r="S2150" t="s">
        <v>48687</v>
      </c>
      <c r="T2150" t="s">
        <v>48688</v>
      </c>
      <c r="U2150" t="s">
        <v>48689</v>
      </c>
      <c r="V2150" t="s">
        <v>48690</v>
      </c>
      <c r="W2150" t="s">
        <v>48691</v>
      </c>
      <c r="X2150" t="s">
        <v>48692</v>
      </c>
      <c r="Y2150" t="s">
        <v>48693</v>
      </c>
    </row>
    <row r="2151" spans="1:25" x14ac:dyDescent="0.3">
      <c r="A2151">
        <v>107500</v>
      </c>
      <c r="B2151" t="s">
        <v>48694</v>
      </c>
      <c r="C2151" t="s">
        <v>48695</v>
      </c>
      <c r="D2151" t="s">
        <v>48696</v>
      </c>
      <c r="E2151" t="s">
        <v>48697</v>
      </c>
      <c r="F2151" t="s">
        <v>48698</v>
      </c>
      <c r="G2151" t="s">
        <v>48699</v>
      </c>
      <c r="H2151" t="s">
        <v>48700</v>
      </c>
      <c r="I2151" t="s">
        <v>48701</v>
      </c>
      <c r="J2151" t="s">
        <v>48702</v>
      </c>
      <c r="K2151" t="s">
        <v>48703</v>
      </c>
      <c r="L2151" t="s">
        <v>48704</v>
      </c>
      <c r="M2151" t="s">
        <v>48705</v>
      </c>
      <c r="N2151" t="s">
        <v>48706</v>
      </c>
      <c r="O2151" t="s">
        <v>48707</v>
      </c>
      <c r="P2151" t="s">
        <v>48708</v>
      </c>
      <c r="Q2151" t="s">
        <v>48709</v>
      </c>
      <c r="R2151" t="s">
        <v>48710</v>
      </c>
      <c r="S2151" t="s">
        <v>48711</v>
      </c>
      <c r="T2151" t="s">
        <v>48712</v>
      </c>
      <c r="U2151" t="s">
        <v>48713</v>
      </c>
      <c r="V2151" t="s">
        <v>48714</v>
      </c>
      <c r="W2151" t="s">
        <v>48715</v>
      </c>
      <c r="X2151" t="s">
        <v>48716</v>
      </c>
      <c r="Y2151" t="s">
        <v>48717</v>
      </c>
    </row>
    <row r="2152" spans="1:25" x14ac:dyDescent="0.3">
      <c r="A2152">
        <v>107550</v>
      </c>
      <c r="B2152" t="s">
        <v>48718</v>
      </c>
      <c r="C2152" t="s">
        <v>48719</v>
      </c>
      <c r="D2152" t="s">
        <v>48720</v>
      </c>
      <c r="E2152" t="s">
        <v>48721</v>
      </c>
      <c r="F2152" t="s">
        <v>48722</v>
      </c>
      <c r="G2152" t="s">
        <v>48723</v>
      </c>
      <c r="H2152" t="s">
        <v>48724</v>
      </c>
      <c r="I2152" t="s">
        <v>48725</v>
      </c>
      <c r="J2152" t="s">
        <v>48726</v>
      </c>
      <c r="K2152" t="s">
        <v>48727</v>
      </c>
      <c r="L2152" t="s">
        <v>48728</v>
      </c>
      <c r="M2152" t="s">
        <v>48729</v>
      </c>
      <c r="N2152" t="s">
        <v>48730</v>
      </c>
      <c r="O2152" t="s">
        <v>48731</v>
      </c>
      <c r="P2152" t="s">
        <v>48732</v>
      </c>
      <c r="Q2152" t="s">
        <v>48733</v>
      </c>
      <c r="R2152" t="s">
        <v>48734</v>
      </c>
      <c r="S2152" t="s">
        <v>48735</v>
      </c>
      <c r="T2152" t="s">
        <v>48736</v>
      </c>
      <c r="U2152" t="s">
        <v>48737</v>
      </c>
      <c r="V2152" t="s">
        <v>48738</v>
      </c>
      <c r="W2152" t="s">
        <v>48739</v>
      </c>
      <c r="X2152" t="s">
        <v>48740</v>
      </c>
      <c r="Y2152" t="s">
        <v>48741</v>
      </c>
    </row>
    <row r="2153" spans="1:25" x14ac:dyDescent="0.3">
      <c r="A2153">
        <v>107600</v>
      </c>
      <c r="B2153" t="s">
        <v>48742</v>
      </c>
      <c r="C2153" t="s">
        <v>48743</v>
      </c>
      <c r="D2153" t="s">
        <v>48744</v>
      </c>
      <c r="E2153" t="s">
        <v>48745</v>
      </c>
      <c r="F2153" t="s">
        <v>48746</v>
      </c>
      <c r="G2153" t="s">
        <v>48747</v>
      </c>
      <c r="H2153" t="s">
        <v>48748</v>
      </c>
      <c r="I2153" t="s">
        <v>48749</v>
      </c>
      <c r="J2153" t="s">
        <v>48750</v>
      </c>
      <c r="K2153" t="s">
        <v>48751</v>
      </c>
      <c r="L2153" t="s">
        <v>48752</v>
      </c>
      <c r="M2153" t="s">
        <v>48753</v>
      </c>
      <c r="N2153" t="s">
        <v>48754</v>
      </c>
      <c r="O2153" t="s">
        <v>48755</v>
      </c>
      <c r="P2153" t="s">
        <v>48756</v>
      </c>
      <c r="Q2153" t="s">
        <v>48757</v>
      </c>
      <c r="R2153" t="s">
        <v>48758</v>
      </c>
      <c r="S2153" t="s">
        <v>48759</v>
      </c>
      <c r="T2153" t="s">
        <v>48760</v>
      </c>
      <c r="U2153" t="s">
        <v>48761</v>
      </c>
      <c r="V2153" t="s">
        <v>48762</v>
      </c>
      <c r="W2153" t="s">
        <v>48763</v>
      </c>
      <c r="X2153" t="s">
        <v>48764</v>
      </c>
      <c r="Y2153" t="s">
        <v>48765</v>
      </c>
    </row>
    <row r="2154" spans="1:25" x14ac:dyDescent="0.3">
      <c r="A2154">
        <v>107650</v>
      </c>
      <c r="B2154" t="s">
        <v>48766</v>
      </c>
      <c r="C2154" t="s">
        <v>48767</v>
      </c>
      <c r="D2154" t="s">
        <v>48768</v>
      </c>
      <c r="E2154" t="s">
        <v>48769</v>
      </c>
      <c r="F2154" t="s">
        <v>48770</v>
      </c>
      <c r="G2154" t="s">
        <v>48771</v>
      </c>
      <c r="H2154" t="s">
        <v>48772</v>
      </c>
      <c r="I2154" t="s">
        <v>48773</v>
      </c>
      <c r="J2154" t="s">
        <v>48774</v>
      </c>
      <c r="K2154" t="s">
        <v>48775</v>
      </c>
      <c r="L2154" t="s">
        <v>48776</v>
      </c>
      <c r="M2154" t="s">
        <v>48777</v>
      </c>
      <c r="N2154" t="s">
        <v>48778</v>
      </c>
      <c r="O2154" t="s">
        <v>48779</v>
      </c>
      <c r="P2154" t="s">
        <v>48780</v>
      </c>
      <c r="Q2154" t="s">
        <v>48781</v>
      </c>
      <c r="R2154" t="s">
        <v>48782</v>
      </c>
      <c r="S2154" t="s">
        <v>48783</v>
      </c>
      <c r="T2154" t="s">
        <v>48784</v>
      </c>
      <c r="U2154" t="s">
        <v>48785</v>
      </c>
      <c r="V2154" t="s">
        <v>48786</v>
      </c>
      <c r="W2154" t="s">
        <v>48787</v>
      </c>
      <c r="X2154" t="s">
        <v>48788</v>
      </c>
      <c r="Y2154" t="s">
        <v>48789</v>
      </c>
    </row>
    <row r="2155" spans="1:25" x14ac:dyDescent="0.3">
      <c r="A2155">
        <v>107700</v>
      </c>
      <c r="B2155" t="s">
        <v>48790</v>
      </c>
      <c r="C2155" t="s">
        <v>48791</v>
      </c>
      <c r="D2155" t="s">
        <v>48792</v>
      </c>
      <c r="E2155" t="s">
        <v>48793</v>
      </c>
      <c r="F2155" t="s">
        <v>48794</v>
      </c>
      <c r="G2155" t="s">
        <v>48795</v>
      </c>
      <c r="H2155" t="s">
        <v>48796</v>
      </c>
      <c r="I2155" t="s">
        <v>48797</v>
      </c>
      <c r="J2155" t="s">
        <v>48798</v>
      </c>
      <c r="K2155" t="s">
        <v>48799</v>
      </c>
      <c r="L2155" t="s">
        <v>48800</v>
      </c>
      <c r="M2155" t="s">
        <v>48801</v>
      </c>
      <c r="N2155" t="s">
        <v>48802</v>
      </c>
      <c r="O2155" t="s">
        <v>48803</v>
      </c>
      <c r="P2155" t="s">
        <v>48804</v>
      </c>
      <c r="Q2155" t="s">
        <v>48805</v>
      </c>
      <c r="R2155" t="s">
        <v>48806</v>
      </c>
      <c r="S2155" t="s">
        <v>48807</v>
      </c>
      <c r="T2155" t="s">
        <v>48808</v>
      </c>
      <c r="U2155" t="s">
        <v>48809</v>
      </c>
      <c r="V2155" t="s">
        <v>48810</v>
      </c>
      <c r="W2155" t="s">
        <v>48811</v>
      </c>
      <c r="X2155" t="s">
        <v>48812</v>
      </c>
      <c r="Y2155" t="s">
        <v>48813</v>
      </c>
    </row>
    <row r="2156" spans="1:25" x14ac:dyDescent="0.3">
      <c r="A2156">
        <v>107750</v>
      </c>
      <c r="B2156" t="s">
        <v>48814</v>
      </c>
      <c r="C2156" t="s">
        <v>48815</v>
      </c>
      <c r="D2156" t="s">
        <v>48816</v>
      </c>
      <c r="E2156" t="s">
        <v>48817</v>
      </c>
      <c r="F2156" t="s">
        <v>48818</v>
      </c>
      <c r="G2156" t="s">
        <v>48819</v>
      </c>
      <c r="H2156" t="s">
        <v>48820</v>
      </c>
      <c r="I2156" t="s">
        <v>48821</v>
      </c>
      <c r="J2156" t="s">
        <v>48822</v>
      </c>
      <c r="K2156" t="s">
        <v>48823</v>
      </c>
      <c r="L2156" t="s">
        <v>48824</v>
      </c>
      <c r="M2156" t="s">
        <v>48825</v>
      </c>
      <c r="N2156" t="s">
        <v>48826</v>
      </c>
      <c r="O2156" t="s">
        <v>48827</v>
      </c>
      <c r="P2156" t="s">
        <v>48828</v>
      </c>
      <c r="Q2156" t="s">
        <v>48829</v>
      </c>
      <c r="R2156" t="s">
        <v>48830</v>
      </c>
      <c r="S2156" t="s">
        <v>48831</v>
      </c>
      <c r="T2156" t="s">
        <v>48832</v>
      </c>
      <c r="U2156" t="s">
        <v>48833</v>
      </c>
      <c r="V2156" t="s">
        <v>48834</v>
      </c>
      <c r="W2156" t="s">
        <v>48835</v>
      </c>
      <c r="X2156" t="s">
        <v>48836</v>
      </c>
      <c r="Y2156" t="s">
        <v>48837</v>
      </c>
    </row>
    <row r="2157" spans="1:25" x14ac:dyDescent="0.3">
      <c r="A2157">
        <v>107800</v>
      </c>
      <c r="B2157" t="s">
        <v>48838</v>
      </c>
      <c r="C2157" t="s">
        <v>48839</v>
      </c>
      <c r="D2157" t="s">
        <v>48840</v>
      </c>
      <c r="E2157" t="s">
        <v>48841</v>
      </c>
      <c r="F2157" t="s">
        <v>48842</v>
      </c>
      <c r="G2157" t="s">
        <v>48843</v>
      </c>
      <c r="H2157" t="s">
        <v>48844</v>
      </c>
      <c r="I2157" t="s">
        <v>48845</v>
      </c>
      <c r="J2157" t="s">
        <v>48846</v>
      </c>
      <c r="K2157" t="s">
        <v>48847</v>
      </c>
      <c r="L2157" t="s">
        <v>48848</v>
      </c>
      <c r="M2157" t="s">
        <v>48849</v>
      </c>
      <c r="N2157" t="s">
        <v>48850</v>
      </c>
      <c r="O2157" t="s">
        <v>48851</v>
      </c>
      <c r="P2157" t="s">
        <v>48852</v>
      </c>
      <c r="Q2157" t="s">
        <v>48853</v>
      </c>
      <c r="R2157" t="s">
        <v>48854</v>
      </c>
      <c r="S2157" t="s">
        <v>48855</v>
      </c>
      <c r="T2157" t="s">
        <v>48856</v>
      </c>
      <c r="U2157" t="s">
        <v>48857</v>
      </c>
      <c r="V2157" t="s">
        <v>48858</v>
      </c>
      <c r="W2157" t="s">
        <v>48859</v>
      </c>
      <c r="X2157" t="s">
        <v>48860</v>
      </c>
      <c r="Y2157" t="s">
        <v>48861</v>
      </c>
    </row>
    <row r="2158" spans="1:25" x14ac:dyDescent="0.3">
      <c r="A2158">
        <v>107850</v>
      </c>
      <c r="B2158" t="s">
        <v>48862</v>
      </c>
      <c r="C2158" t="s">
        <v>48863</v>
      </c>
      <c r="D2158" t="s">
        <v>48864</v>
      </c>
      <c r="E2158" t="s">
        <v>48865</v>
      </c>
      <c r="F2158" t="s">
        <v>48866</v>
      </c>
      <c r="G2158" t="s">
        <v>48867</v>
      </c>
      <c r="H2158" t="s">
        <v>48868</v>
      </c>
      <c r="I2158" t="s">
        <v>48869</v>
      </c>
      <c r="J2158" t="s">
        <v>48870</v>
      </c>
      <c r="K2158" t="s">
        <v>48871</v>
      </c>
      <c r="L2158" t="s">
        <v>48872</v>
      </c>
      <c r="M2158" t="s">
        <v>48873</v>
      </c>
      <c r="N2158" t="s">
        <v>48874</v>
      </c>
      <c r="O2158" t="s">
        <v>48875</v>
      </c>
      <c r="P2158" t="s">
        <v>48876</v>
      </c>
      <c r="Q2158" t="s">
        <v>48877</v>
      </c>
      <c r="R2158" t="s">
        <v>48878</v>
      </c>
      <c r="S2158" t="s">
        <v>48879</v>
      </c>
      <c r="T2158" t="s">
        <v>48880</v>
      </c>
      <c r="U2158" t="s">
        <v>48881</v>
      </c>
      <c r="V2158" t="s">
        <v>48882</v>
      </c>
      <c r="W2158" t="s">
        <v>48883</v>
      </c>
      <c r="X2158" t="s">
        <v>48884</v>
      </c>
      <c r="Y2158" t="s">
        <v>48885</v>
      </c>
    </row>
    <row r="2159" spans="1:25" x14ac:dyDescent="0.3">
      <c r="A2159">
        <v>107900</v>
      </c>
      <c r="B2159" t="s">
        <v>48886</v>
      </c>
      <c r="C2159" t="s">
        <v>48887</v>
      </c>
      <c r="D2159" t="s">
        <v>48888</v>
      </c>
      <c r="E2159" t="s">
        <v>48889</v>
      </c>
      <c r="F2159" t="s">
        <v>48890</v>
      </c>
      <c r="G2159" t="s">
        <v>48891</v>
      </c>
      <c r="H2159" t="s">
        <v>48892</v>
      </c>
      <c r="I2159" t="s">
        <v>48893</v>
      </c>
      <c r="J2159" t="s">
        <v>48894</v>
      </c>
      <c r="K2159" t="s">
        <v>48895</v>
      </c>
      <c r="L2159" t="s">
        <v>48896</v>
      </c>
      <c r="M2159" t="s">
        <v>48897</v>
      </c>
      <c r="N2159" t="s">
        <v>48898</v>
      </c>
      <c r="O2159" t="s">
        <v>48899</v>
      </c>
      <c r="P2159" t="s">
        <v>48900</v>
      </c>
      <c r="Q2159" t="s">
        <v>48901</v>
      </c>
      <c r="R2159" t="s">
        <v>48902</v>
      </c>
      <c r="S2159" t="s">
        <v>48903</v>
      </c>
      <c r="T2159" t="s">
        <v>48904</v>
      </c>
      <c r="U2159" t="s">
        <v>48905</v>
      </c>
      <c r="V2159" t="s">
        <v>48906</v>
      </c>
      <c r="W2159" t="s">
        <v>48907</v>
      </c>
      <c r="X2159" t="s">
        <v>48908</v>
      </c>
      <c r="Y2159" t="s">
        <v>48909</v>
      </c>
    </row>
    <row r="2160" spans="1:25" x14ac:dyDescent="0.3">
      <c r="A2160">
        <v>107950</v>
      </c>
      <c r="B2160" t="s">
        <v>48910</v>
      </c>
      <c r="C2160" t="s">
        <v>48911</v>
      </c>
      <c r="D2160" t="s">
        <v>48912</v>
      </c>
      <c r="E2160" t="s">
        <v>48913</v>
      </c>
      <c r="F2160" t="s">
        <v>48914</v>
      </c>
      <c r="G2160" t="s">
        <v>48915</v>
      </c>
      <c r="H2160" t="s">
        <v>48916</v>
      </c>
      <c r="I2160" t="s">
        <v>48917</v>
      </c>
      <c r="J2160" t="s">
        <v>48918</v>
      </c>
      <c r="K2160" t="s">
        <v>48919</v>
      </c>
      <c r="L2160" t="s">
        <v>48920</v>
      </c>
      <c r="M2160" t="s">
        <v>48921</v>
      </c>
      <c r="N2160" t="s">
        <v>48922</v>
      </c>
      <c r="O2160" t="s">
        <v>48923</v>
      </c>
      <c r="P2160" t="s">
        <v>48924</v>
      </c>
      <c r="Q2160" t="s">
        <v>48925</v>
      </c>
      <c r="R2160" t="s">
        <v>48926</v>
      </c>
      <c r="S2160" t="s">
        <v>48927</v>
      </c>
      <c r="T2160" t="s">
        <v>48928</v>
      </c>
      <c r="U2160" t="s">
        <v>48929</v>
      </c>
      <c r="V2160" t="s">
        <v>48930</v>
      </c>
      <c r="W2160" t="s">
        <v>48931</v>
      </c>
      <c r="X2160" t="s">
        <v>48932</v>
      </c>
      <c r="Y2160" t="s">
        <v>48933</v>
      </c>
    </row>
    <row r="2161" spans="1:25" x14ac:dyDescent="0.3">
      <c r="A2161">
        <v>108000</v>
      </c>
      <c r="B2161" t="s">
        <v>48934</v>
      </c>
      <c r="C2161" t="s">
        <v>48935</v>
      </c>
      <c r="D2161" t="s">
        <v>48936</v>
      </c>
      <c r="E2161" t="s">
        <v>48937</v>
      </c>
      <c r="F2161" t="s">
        <v>48938</v>
      </c>
      <c r="G2161" t="s">
        <v>48939</v>
      </c>
      <c r="H2161" t="s">
        <v>48940</v>
      </c>
      <c r="I2161" t="s">
        <v>48941</v>
      </c>
      <c r="J2161" t="s">
        <v>48942</v>
      </c>
      <c r="K2161" t="s">
        <v>48943</v>
      </c>
      <c r="L2161" t="s">
        <v>48944</v>
      </c>
      <c r="M2161" t="s">
        <v>48945</v>
      </c>
      <c r="N2161" t="s">
        <v>48946</v>
      </c>
      <c r="O2161" t="s">
        <v>48947</v>
      </c>
      <c r="P2161" t="s">
        <v>48948</v>
      </c>
      <c r="Q2161" t="s">
        <v>48949</v>
      </c>
      <c r="R2161" t="s">
        <v>48950</v>
      </c>
      <c r="S2161" t="s">
        <v>48951</v>
      </c>
      <c r="T2161" t="s">
        <v>48952</v>
      </c>
      <c r="U2161" t="s">
        <v>48953</v>
      </c>
      <c r="V2161" t="s">
        <v>48954</v>
      </c>
      <c r="W2161" t="s">
        <v>48955</v>
      </c>
      <c r="X2161" t="s">
        <v>48956</v>
      </c>
      <c r="Y2161" t="s">
        <v>48957</v>
      </c>
    </row>
    <row r="2162" spans="1:25" x14ac:dyDescent="0.3">
      <c r="A2162">
        <v>108050</v>
      </c>
      <c r="B2162" t="s">
        <v>48958</v>
      </c>
      <c r="C2162" t="s">
        <v>48959</v>
      </c>
      <c r="D2162" t="s">
        <v>48960</v>
      </c>
      <c r="E2162" t="s">
        <v>48961</v>
      </c>
      <c r="F2162" t="s">
        <v>48962</v>
      </c>
      <c r="G2162" t="s">
        <v>48963</v>
      </c>
      <c r="H2162" t="s">
        <v>48964</v>
      </c>
      <c r="I2162" t="s">
        <v>48965</v>
      </c>
      <c r="J2162" t="s">
        <v>48966</v>
      </c>
      <c r="K2162" t="s">
        <v>48967</v>
      </c>
      <c r="L2162" t="s">
        <v>48968</v>
      </c>
      <c r="M2162" t="s">
        <v>48969</v>
      </c>
      <c r="N2162" t="s">
        <v>48970</v>
      </c>
      <c r="O2162" t="s">
        <v>48971</v>
      </c>
      <c r="P2162" t="s">
        <v>48972</v>
      </c>
      <c r="Q2162" t="s">
        <v>48973</v>
      </c>
      <c r="R2162" t="s">
        <v>48974</v>
      </c>
      <c r="S2162" t="s">
        <v>48975</v>
      </c>
      <c r="T2162" t="s">
        <v>48976</v>
      </c>
      <c r="U2162" t="s">
        <v>48977</v>
      </c>
      <c r="V2162" t="s">
        <v>48978</v>
      </c>
      <c r="W2162" t="s">
        <v>48979</v>
      </c>
      <c r="X2162" t="s">
        <v>48980</v>
      </c>
      <c r="Y2162" t="s">
        <v>48981</v>
      </c>
    </row>
    <row r="2163" spans="1:25" x14ac:dyDescent="0.3">
      <c r="A2163">
        <v>108100</v>
      </c>
      <c r="B2163" t="s">
        <v>48982</v>
      </c>
      <c r="C2163" t="s">
        <v>48983</v>
      </c>
      <c r="D2163" t="s">
        <v>48984</v>
      </c>
      <c r="E2163" t="s">
        <v>48985</v>
      </c>
      <c r="F2163" t="s">
        <v>48986</v>
      </c>
      <c r="G2163" t="s">
        <v>48987</v>
      </c>
      <c r="H2163" t="s">
        <v>48988</v>
      </c>
      <c r="I2163" t="s">
        <v>48989</v>
      </c>
      <c r="J2163" t="s">
        <v>48990</v>
      </c>
      <c r="K2163" t="s">
        <v>48991</v>
      </c>
      <c r="L2163" t="s">
        <v>48992</v>
      </c>
      <c r="M2163" t="s">
        <v>48993</v>
      </c>
      <c r="N2163" t="s">
        <v>48994</v>
      </c>
      <c r="O2163" t="s">
        <v>48995</v>
      </c>
      <c r="P2163" t="s">
        <v>48996</v>
      </c>
      <c r="Q2163" t="s">
        <v>48997</v>
      </c>
      <c r="R2163" t="s">
        <v>48998</v>
      </c>
      <c r="S2163" t="s">
        <v>48999</v>
      </c>
      <c r="T2163" t="s">
        <v>49000</v>
      </c>
      <c r="U2163" t="s">
        <v>49001</v>
      </c>
      <c r="V2163" t="s">
        <v>49002</v>
      </c>
      <c r="W2163" t="s">
        <v>49003</v>
      </c>
      <c r="X2163" t="s">
        <v>49004</v>
      </c>
      <c r="Y2163" t="s">
        <v>49005</v>
      </c>
    </row>
    <row r="2164" spans="1:25" x14ac:dyDescent="0.3">
      <c r="A2164">
        <v>108150</v>
      </c>
      <c r="B2164" t="s">
        <v>49006</v>
      </c>
      <c r="C2164" t="s">
        <v>49007</v>
      </c>
      <c r="D2164" t="s">
        <v>49008</v>
      </c>
      <c r="E2164" t="s">
        <v>49009</v>
      </c>
      <c r="F2164" t="s">
        <v>49010</v>
      </c>
      <c r="G2164" t="s">
        <v>49011</v>
      </c>
      <c r="H2164" t="s">
        <v>49012</v>
      </c>
      <c r="I2164" t="s">
        <v>49013</v>
      </c>
      <c r="J2164" t="s">
        <v>49014</v>
      </c>
      <c r="K2164" t="s">
        <v>49015</v>
      </c>
      <c r="L2164" t="s">
        <v>49016</v>
      </c>
      <c r="M2164" t="s">
        <v>49017</v>
      </c>
      <c r="N2164" t="s">
        <v>49018</v>
      </c>
      <c r="O2164" t="s">
        <v>49019</v>
      </c>
      <c r="P2164" t="s">
        <v>49020</v>
      </c>
      <c r="Q2164" t="s">
        <v>49021</v>
      </c>
      <c r="R2164" t="s">
        <v>49022</v>
      </c>
      <c r="S2164" t="s">
        <v>49023</v>
      </c>
      <c r="T2164" t="s">
        <v>49024</v>
      </c>
      <c r="U2164" t="s">
        <v>49025</v>
      </c>
      <c r="V2164" t="s">
        <v>49026</v>
      </c>
      <c r="W2164" t="s">
        <v>49027</v>
      </c>
      <c r="X2164" t="s">
        <v>49028</v>
      </c>
      <c r="Y2164" t="s">
        <v>49029</v>
      </c>
    </row>
    <row r="2165" spans="1:25" x14ac:dyDescent="0.3">
      <c r="A2165">
        <v>108200</v>
      </c>
      <c r="B2165" t="s">
        <v>49030</v>
      </c>
      <c r="C2165" t="s">
        <v>49031</v>
      </c>
      <c r="D2165" t="s">
        <v>49032</v>
      </c>
      <c r="E2165" t="s">
        <v>49033</v>
      </c>
      <c r="F2165" t="s">
        <v>49034</v>
      </c>
      <c r="G2165" t="s">
        <v>49035</v>
      </c>
      <c r="H2165" t="s">
        <v>49036</v>
      </c>
      <c r="I2165" t="s">
        <v>49037</v>
      </c>
      <c r="J2165" t="s">
        <v>49038</v>
      </c>
      <c r="K2165" t="s">
        <v>49039</v>
      </c>
      <c r="L2165" t="s">
        <v>49040</v>
      </c>
      <c r="M2165" t="s">
        <v>49041</v>
      </c>
      <c r="N2165" t="s">
        <v>49042</v>
      </c>
      <c r="O2165" t="s">
        <v>49043</v>
      </c>
      <c r="P2165" t="s">
        <v>49044</v>
      </c>
      <c r="Q2165" t="s">
        <v>49045</v>
      </c>
      <c r="R2165" t="s">
        <v>49046</v>
      </c>
      <c r="S2165" t="s">
        <v>49047</v>
      </c>
      <c r="T2165" t="s">
        <v>49048</v>
      </c>
      <c r="U2165" t="s">
        <v>49049</v>
      </c>
      <c r="V2165" t="s">
        <v>49050</v>
      </c>
      <c r="W2165" t="s">
        <v>49051</v>
      </c>
      <c r="X2165" t="s">
        <v>49052</v>
      </c>
      <c r="Y2165" t="s">
        <v>49053</v>
      </c>
    </row>
    <row r="2166" spans="1:25" x14ac:dyDescent="0.3">
      <c r="A2166">
        <v>108250</v>
      </c>
      <c r="B2166" t="s">
        <v>49054</v>
      </c>
      <c r="C2166" t="s">
        <v>49055</v>
      </c>
      <c r="D2166" t="s">
        <v>49056</v>
      </c>
      <c r="E2166" t="s">
        <v>49057</v>
      </c>
      <c r="F2166" t="s">
        <v>49058</v>
      </c>
      <c r="G2166" t="s">
        <v>49059</v>
      </c>
      <c r="H2166" t="s">
        <v>49060</v>
      </c>
      <c r="I2166" t="s">
        <v>49061</v>
      </c>
      <c r="J2166" t="s">
        <v>49062</v>
      </c>
      <c r="K2166" t="s">
        <v>49063</v>
      </c>
      <c r="L2166" t="s">
        <v>49064</v>
      </c>
      <c r="M2166" t="s">
        <v>49065</v>
      </c>
      <c r="N2166" t="s">
        <v>49066</v>
      </c>
      <c r="O2166" t="s">
        <v>49067</v>
      </c>
      <c r="P2166" t="s">
        <v>49068</v>
      </c>
      <c r="Q2166" t="s">
        <v>49069</v>
      </c>
      <c r="R2166" t="s">
        <v>49070</v>
      </c>
      <c r="S2166" t="s">
        <v>49071</v>
      </c>
      <c r="T2166" t="s">
        <v>49072</v>
      </c>
      <c r="U2166" t="s">
        <v>49073</v>
      </c>
      <c r="V2166" t="s">
        <v>49074</v>
      </c>
      <c r="W2166" t="s">
        <v>49075</v>
      </c>
      <c r="X2166" t="s">
        <v>49076</v>
      </c>
      <c r="Y2166" t="s">
        <v>49077</v>
      </c>
    </row>
    <row r="2167" spans="1:25" x14ac:dyDescent="0.3">
      <c r="A2167">
        <v>108300</v>
      </c>
      <c r="B2167" t="s">
        <v>49078</v>
      </c>
      <c r="C2167" t="s">
        <v>49079</v>
      </c>
      <c r="D2167" t="s">
        <v>49080</v>
      </c>
      <c r="E2167" t="s">
        <v>49081</v>
      </c>
      <c r="F2167" t="s">
        <v>49082</v>
      </c>
      <c r="G2167" t="s">
        <v>49083</v>
      </c>
      <c r="H2167" t="s">
        <v>49084</v>
      </c>
      <c r="I2167" t="s">
        <v>49085</v>
      </c>
      <c r="J2167" t="s">
        <v>49086</v>
      </c>
      <c r="K2167" t="s">
        <v>49087</v>
      </c>
      <c r="L2167" t="s">
        <v>49088</v>
      </c>
      <c r="M2167" t="s">
        <v>49089</v>
      </c>
      <c r="N2167" t="s">
        <v>49090</v>
      </c>
      <c r="O2167" t="s">
        <v>49091</v>
      </c>
      <c r="P2167" t="s">
        <v>49092</v>
      </c>
      <c r="Q2167" t="s">
        <v>49093</v>
      </c>
      <c r="R2167" t="s">
        <v>49094</v>
      </c>
      <c r="S2167" t="s">
        <v>49095</v>
      </c>
      <c r="T2167" t="s">
        <v>49096</v>
      </c>
      <c r="U2167" t="s">
        <v>49097</v>
      </c>
      <c r="V2167" t="s">
        <v>49098</v>
      </c>
      <c r="W2167" t="s">
        <v>49099</v>
      </c>
      <c r="X2167" t="s">
        <v>49100</v>
      </c>
      <c r="Y2167" t="s">
        <v>49101</v>
      </c>
    </row>
    <row r="2168" spans="1:25" x14ac:dyDescent="0.3">
      <c r="A2168">
        <v>108350</v>
      </c>
      <c r="B2168" t="s">
        <v>49102</v>
      </c>
      <c r="C2168" t="s">
        <v>49103</v>
      </c>
      <c r="D2168" t="s">
        <v>49104</v>
      </c>
      <c r="E2168" t="s">
        <v>49105</v>
      </c>
      <c r="F2168" t="s">
        <v>49106</v>
      </c>
      <c r="G2168" t="s">
        <v>49107</v>
      </c>
      <c r="H2168" t="s">
        <v>49108</v>
      </c>
      <c r="I2168" t="s">
        <v>49109</v>
      </c>
      <c r="J2168" t="s">
        <v>49110</v>
      </c>
      <c r="K2168" t="s">
        <v>49111</v>
      </c>
      <c r="L2168" t="s">
        <v>49112</v>
      </c>
      <c r="M2168" t="s">
        <v>49113</v>
      </c>
      <c r="N2168" t="s">
        <v>49114</v>
      </c>
      <c r="O2168" t="s">
        <v>49115</v>
      </c>
      <c r="P2168" t="s">
        <v>49116</v>
      </c>
      <c r="Q2168" t="s">
        <v>49117</v>
      </c>
      <c r="R2168" t="s">
        <v>49118</v>
      </c>
      <c r="S2168" t="s">
        <v>49119</v>
      </c>
      <c r="T2168" t="s">
        <v>49120</v>
      </c>
      <c r="U2168" t="s">
        <v>49121</v>
      </c>
      <c r="V2168" t="s">
        <v>49122</v>
      </c>
      <c r="W2168" t="s">
        <v>49123</v>
      </c>
      <c r="X2168" t="s">
        <v>49124</v>
      </c>
      <c r="Y2168" t="s">
        <v>49125</v>
      </c>
    </row>
    <row r="2169" spans="1:25" x14ac:dyDescent="0.3">
      <c r="A2169">
        <v>108400</v>
      </c>
      <c r="B2169" t="s">
        <v>49126</v>
      </c>
      <c r="C2169" t="s">
        <v>49127</v>
      </c>
      <c r="D2169" t="s">
        <v>49128</v>
      </c>
      <c r="E2169" t="s">
        <v>49129</v>
      </c>
      <c r="F2169" t="s">
        <v>49130</v>
      </c>
      <c r="G2169" t="s">
        <v>49131</v>
      </c>
      <c r="H2169" t="s">
        <v>49132</v>
      </c>
      <c r="I2169" t="s">
        <v>49133</v>
      </c>
      <c r="J2169" t="s">
        <v>49134</v>
      </c>
      <c r="K2169" t="s">
        <v>49135</v>
      </c>
      <c r="L2169" t="s">
        <v>49136</v>
      </c>
      <c r="M2169" t="s">
        <v>49137</v>
      </c>
      <c r="N2169" t="s">
        <v>49138</v>
      </c>
      <c r="O2169" t="s">
        <v>49139</v>
      </c>
      <c r="P2169" t="s">
        <v>49140</v>
      </c>
      <c r="Q2169" t="s">
        <v>49141</v>
      </c>
      <c r="R2169" t="s">
        <v>49142</v>
      </c>
      <c r="S2169" t="s">
        <v>49143</v>
      </c>
      <c r="T2169" t="s">
        <v>49144</v>
      </c>
      <c r="U2169" t="s">
        <v>49145</v>
      </c>
      <c r="V2169" t="s">
        <v>49146</v>
      </c>
      <c r="W2169" t="s">
        <v>49147</v>
      </c>
      <c r="X2169" t="s">
        <v>49148</v>
      </c>
      <c r="Y2169" t="s">
        <v>49149</v>
      </c>
    </row>
    <row r="2170" spans="1:25" x14ac:dyDescent="0.3">
      <c r="A2170">
        <v>108450</v>
      </c>
      <c r="B2170" t="s">
        <v>49150</v>
      </c>
      <c r="C2170" t="s">
        <v>49151</v>
      </c>
      <c r="D2170" t="s">
        <v>49152</v>
      </c>
      <c r="E2170" t="s">
        <v>49153</v>
      </c>
      <c r="F2170" t="s">
        <v>49154</v>
      </c>
      <c r="G2170" t="s">
        <v>49155</v>
      </c>
      <c r="H2170" t="s">
        <v>49156</v>
      </c>
      <c r="I2170" t="s">
        <v>49157</v>
      </c>
      <c r="J2170" t="s">
        <v>49158</v>
      </c>
      <c r="K2170" t="s">
        <v>49159</v>
      </c>
      <c r="L2170" t="s">
        <v>49160</v>
      </c>
      <c r="M2170" t="s">
        <v>49161</v>
      </c>
      <c r="N2170" t="s">
        <v>49162</v>
      </c>
      <c r="O2170" t="s">
        <v>49163</v>
      </c>
      <c r="P2170" t="s">
        <v>49164</v>
      </c>
      <c r="Q2170" t="s">
        <v>49165</v>
      </c>
      <c r="R2170" t="s">
        <v>49166</v>
      </c>
      <c r="S2170" t="s">
        <v>49167</v>
      </c>
      <c r="T2170" t="s">
        <v>49168</v>
      </c>
      <c r="U2170" t="s">
        <v>49169</v>
      </c>
      <c r="V2170" t="s">
        <v>49170</v>
      </c>
      <c r="W2170" t="s">
        <v>49171</v>
      </c>
      <c r="X2170" t="s">
        <v>49172</v>
      </c>
      <c r="Y2170" t="s">
        <v>49173</v>
      </c>
    </row>
    <row r="2171" spans="1:25" x14ac:dyDescent="0.3">
      <c r="A2171">
        <v>108500</v>
      </c>
      <c r="B2171" t="s">
        <v>49174</v>
      </c>
      <c r="C2171" t="s">
        <v>49175</v>
      </c>
      <c r="D2171" t="s">
        <v>49176</v>
      </c>
      <c r="E2171" t="s">
        <v>49177</v>
      </c>
      <c r="F2171" t="s">
        <v>49178</v>
      </c>
      <c r="G2171" t="s">
        <v>49179</v>
      </c>
      <c r="H2171" t="s">
        <v>49180</v>
      </c>
      <c r="I2171" t="s">
        <v>49181</v>
      </c>
      <c r="J2171" t="s">
        <v>49182</v>
      </c>
      <c r="K2171" t="s">
        <v>49183</v>
      </c>
      <c r="L2171" t="s">
        <v>49184</v>
      </c>
      <c r="M2171" t="s">
        <v>49185</v>
      </c>
      <c r="N2171" t="s">
        <v>49186</v>
      </c>
      <c r="O2171" t="s">
        <v>49187</v>
      </c>
      <c r="P2171" t="s">
        <v>49188</v>
      </c>
      <c r="Q2171" t="s">
        <v>49189</v>
      </c>
      <c r="R2171" t="s">
        <v>49190</v>
      </c>
      <c r="S2171" t="s">
        <v>49191</v>
      </c>
      <c r="T2171" t="s">
        <v>49192</v>
      </c>
      <c r="U2171" t="s">
        <v>49193</v>
      </c>
      <c r="V2171" t="s">
        <v>49194</v>
      </c>
      <c r="W2171" t="s">
        <v>49195</v>
      </c>
      <c r="X2171" t="s">
        <v>49196</v>
      </c>
      <c r="Y2171" t="s">
        <v>49197</v>
      </c>
    </row>
    <row r="2172" spans="1:25" x14ac:dyDescent="0.3">
      <c r="A2172">
        <v>108550</v>
      </c>
      <c r="B2172" t="s">
        <v>49198</v>
      </c>
      <c r="C2172" t="s">
        <v>49199</v>
      </c>
      <c r="D2172" t="s">
        <v>49200</v>
      </c>
      <c r="E2172" t="s">
        <v>49201</v>
      </c>
      <c r="F2172" t="s">
        <v>49202</v>
      </c>
      <c r="G2172" t="s">
        <v>49203</v>
      </c>
      <c r="H2172" t="s">
        <v>49204</v>
      </c>
      <c r="I2172" t="s">
        <v>49205</v>
      </c>
      <c r="J2172" t="s">
        <v>49206</v>
      </c>
      <c r="K2172" t="s">
        <v>49207</v>
      </c>
      <c r="L2172" t="s">
        <v>49208</v>
      </c>
      <c r="M2172" t="s">
        <v>49209</v>
      </c>
      <c r="N2172" t="s">
        <v>49210</v>
      </c>
      <c r="O2172" t="s">
        <v>49211</v>
      </c>
      <c r="P2172" t="s">
        <v>49212</v>
      </c>
      <c r="Q2172" t="s">
        <v>49213</v>
      </c>
      <c r="R2172" t="s">
        <v>49214</v>
      </c>
      <c r="S2172" t="s">
        <v>49215</v>
      </c>
      <c r="T2172" t="s">
        <v>49216</v>
      </c>
      <c r="U2172" t="s">
        <v>49217</v>
      </c>
      <c r="V2172" t="s">
        <v>49218</v>
      </c>
      <c r="W2172" t="s">
        <v>49219</v>
      </c>
      <c r="X2172" t="s">
        <v>49220</v>
      </c>
      <c r="Y2172" t="s">
        <v>49221</v>
      </c>
    </row>
    <row r="2173" spans="1:25" x14ac:dyDescent="0.3">
      <c r="A2173">
        <v>108600</v>
      </c>
      <c r="B2173" t="s">
        <v>49222</v>
      </c>
      <c r="C2173" t="s">
        <v>49223</v>
      </c>
      <c r="D2173" t="s">
        <v>49224</v>
      </c>
      <c r="E2173" t="s">
        <v>49225</v>
      </c>
      <c r="F2173" t="s">
        <v>49226</v>
      </c>
      <c r="G2173" t="s">
        <v>49227</v>
      </c>
      <c r="H2173" t="s">
        <v>49228</v>
      </c>
      <c r="I2173" t="s">
        <v>49229</v>
      </c>
      <c r="J2173" t="s">
        <v>49230</v>
      </c>
      <c r="K2173" t="s">
        <v>49231</v>
      </c>
      <c r="L2173" t="s">
        <v>49232</v>
      </c>
      <c r="M2173" t="s">
        <v>49233</v>
      </c>
      <c r="N2173" t="s">
        <v>49234</v>
      </c>
      <c r="O2173" t="s">
        <v>49235</v>
      </c>
      <c r="P2173" t="s">
        <v>49236</v>
      </c>
      <c r="Q2173" t="s">
        <v>49237</v>
      </c>
      <c r="R2173" t="s">
        <v>49238</v>
      </c>
      <c r="S2173" t="s">
        <v>49239</v>
      </c>
      <c r="T2173" t="s">
        <v>49240</v>
      </c>
      <c r="U2173" t="s">
        <v>49241</v>
      </c>
      <c r="V2173" t="s">
        <v>49242</v>
      </c>
      <c r="W2173" t="s">
        <v>49243</v>
      </c>
      <c r="X2173" t="s">
        <v>49244</v>
      </c>
      <c r="Y2173" t="s">
        <v>49245</v>
      </c>
    </row>
    <row r="2174" spans="1:25" x14ac:dyDescent="0.3">
      <c r="A2174">
        <v>108650</v>
      </c>
      <c r="B2174" t="s">
        <v>49246</v>
      </c>
      <c r="C2174" t="s">
        <v>49247</v>
      </c>
      <c r="D2174" t="s">
        <v>49248</v>
      </c>
      <c r="E2174" t="s">
        <v>49249</v>
      </c>
      <c r="F2174" t="s">
        <v>49250</v>
      </c>
      <c r="G2174" t="s">
        <v>49251</v>
      </c>
      <c r="H2174" t="s">
        <v>49252</v>
      </c>
      <c r="I2174" t="s">
        <v>49253</v>
      </c>
      <c r="J2174" t="s">
        <v>49254</v>
      </c>
      <c r="K2174" t="s">
        <v>49255</v>
      </c>
      <c r="L2174" t="s">
        <v>49256</v>
      </c>
      <c r="M2174" t="s">
        <v>49257</v>
      </c>
      <c r="N2174" t="s">
        <v>49258</v>
      </c>
      <c r="O2174" t="s">
        <v>49259</v>
      </c>
      <c r="P2174" t="s">
        <v>49260</v>
      </c>
      <c r="Q2174" t="s">
        <v>49261</v>
      </c>
      <c r="R2174" t="s">
        <v>49262</v>
      </c>
      <c r="S2174" t="s">
        <v>49263</v>
      </c>
      <c r="T2174" t="s">
        <v>49264</v>
      </c>
      <c r="U2174" t="s">
        <v>49265</v>
      </c>
      <c r="V2174" t="s">
        <v>49266</v>
      </c>
      <c r="W2174" t="s">
        <v>49267</v>
      </c>
      <c r="X2174" t="s">
        <v>49268</v>
      </c>
      <c r="Y2174" t="s">
        <v>49269</v>
      </c>
    </row>
    <row r="2175" spans="1:25" x14ac:dyDescent="0.3">
      <c r="A2175">
        <v>108700</v>
      </c>
      <c r="B2175" t="s">
        <v>49270</v>
      </c>
      <c r="C2175" t="s">
        <v>49271</v>
      </c>
      <c r="D2175" t="s">
        <v>49272</v>
      </c>
      <c r="E2175" t="s">
        <v>49273</v>
      </c>
      <c r="F2175" t="s">
        <v>49274</v>
      </c>
      <c r="G2175" t="s">
        <v>49275</v>
      </c>
      <c r="H2175" t="s">
        <v>49276</v>
      </c>
      <c r="I2175" t="s">
        <v>49277</v>
      </c>
      <c r="J2175" t="s">
        <v>49278</v>
      </c>
      <c r="K2175" t="s">
        <v>49279</v>
      </c>
      <c r="L2175" t="s">
        <v>49280</v>
      </c>
      <c r="M2175" t="s">
        <v>49281</v>
      </c>
      <c r="N2175" t="s">
        <v>49282</v>
      </c>
      <c r="O2175" t="s">
        <v>49283</v>
      </c>
      <c r="P2175" t="s">
        <v>49284</v>
      </c>
      <c r="Q2175" t="s">
        <v>49285</v>
      </c>
      <c r="R2175" t="s">
        <v>49286</v>
      </c>
      <c r="S2175" t="s">
        <v>49287</v>
      </c>
      <c r="T2175" t="s">
        <v>49288</v>
      </c>
      <c r="U2175" t="s">
        <v>49289</v>
      </c>
      <c r="V2175" t="s">
        <v>49290</v>
      </c>
      <c r="W2175" t="s">
        <v>49291</v>
      </c>
      <c r="X2175" t="s">
        <v>49292</v>
      </c>
      <c r="Y2175" t="s">
        <v>49293</v>
      </c>
    </row>
    <row r="2176" spans="1:25" x14ac:dyDescent="0.3">
      <c r="A2176">
        <v>108750</v>
      </c>
      <c r="B2176" t="s">
        <v>49294</v>
      </c>
      <c r="C2176" t="s">
        <v>49295</v>
      </c>
      <c r="D2176" t="s">
        <v>49296</v>
      </c>
      <c r="E2176" t="s">
        <v>49297</v>
      </c>
      <c r="F2176" t="s">
        <v>49298</v>
      </c>
      <c r="G2176" t="s">
        <v>49299</v>
      </c>
      <c r="H2176" t="s">
        <v>49300</v>
      </c>
      <c r="I2176" t="s">
        <v>49301</v>
      </c>
      <c r="J2176" t="s">
        <v>49302</v>
      </c>
      <c r="K2176" t="s">
        <v>49303</v>
      </c>
      <c r="L2176" t="s">
        <v>49304</v>
      </c>
      <c r="M2176" t="s">
        <v>49305</v>
      </c>
      <c r="N2176" t="s">
        <v>49306</v>
      </c>
      <c r="O2176" t="s">
        <v>49307</v>
      </c>
      <c r="P2176" t="s">
        <v>49308</v>
      </c>
      <c r="Q2176" t="s">
        <v>49309</v>
      </c>
      <c r="R2176" t="s">
        <v>49310</v>
      </c>
      <c r="S2176" t="s">
        <v>49311</v>
      </c>
      <c r="T2176" t="s">
        <v>49312</v>
      </c>
      <c r="U2176" t="s">
        <v>49313</v>
      </c>
      <c r="V2176" t="s">
        <v>49314</v>
      </c>
      <c r="W2176" t="s">
        <v>49315</v>
      </c>
      <c r="X2176" t="s">
        <v>49316</v>
      </c>
      <c r="Y2176" t="s">
        <v>49317</v>
      </c>
    </row>
    <row r="2177" spans="1:25" x14ac:dyDescent="0.3">
      <c r="A2177">
        <v>108800</v>
      </c>
      <c r="B2177" t="s">
        <v>49318</v>
      </c>
      <c r="C2177" t="s">
        <v>49319</v>
      </c>
      <c r="D2177" t="s">
        <v>49320</v>
      </c>
      <c r="E2177" t="s">
        <v>49321</v>
      </c>
      <c r="F2177" t="s">
        <v>49322</v>
      </c>
      <c r="G2177" t="s">
        <v>49323</v>
      </c>
      <c r="H2177" t="s">
        <v>49324</v>
      </c>
      <c r="I2177" t="s">
        <v>49325</v>
      </c>
      <c r="J2177" t="s">
        <v>49326</v>
      </c>
      <c r="K2177" t="s">
        <v>49327</v>
      </c>
      <c r="L2177" t="s">
        <v>49328</v>
      </c>
      <c r="M2177" t="s">
        <v>49329</v>
      </c>
      <c r="N2177" t="s">
        <v>49330</v>
      </c>
      <c r="O2177" t="s">
        <v>49331</v>
      </c>
      <c r="P2177" t="s">
        <v>49332</v>
      </c>
      <c r="Q2177" t="s">
        <v>49333</v>
      </c>
      <c r="R2177" t="s">
        <v>49334</v>
      </c>
      <c r="S2177" t="s">
        <v>49335</v>
      </c>
      <c r="T2177" t="s">
        <v>49336</v>
      </c>
      <c r="U2177" t="s">
        <v>49337</v>
      </c>
      <c r="V2177" t="s">
        <v>49338</v>
      </c>
      <c r="W2177" t="s">
        <v>49339</v>
      </c>
      <c r="X2177" t="s">
        <v>49340</v>
      </c>
      <c r="Y2177" t="s">
        <v>49341</v>
      </c>
    </row>
    <row r="2178" spans="1:25" x14ac:dyDescent="0.3">
      <c r="A2178">
        <v>108850</v>
      </c>
      <c r="B2178" t="s">
        <v>49342</v>
      </c>
      <c r="C2178" t="s">
        <v>49343</v>
      </c>
      <c r="D2178" t="s">
        <v>49344</v>
      </c>
      <c r="E2178" t="s">
        <v>49345</v>
      </c>
      <c r="F2178" t="s">
        <v>49346</v>
      </c>
      <c r="G2178" t="s">
        <v>49347</v>
      </c>
      <c r="H2178" t="s">
        <v>49348</v>
      </c>
      <c r="I2178" t="s">
        <v>49349</v>
      </c>
      <c r="J2178" t="s">
        <v>49350</v>
      </c>
      <c r="K2178" t="s">
        <v>49351</v>
      </c>
      <c r="L2178" t="s">
        <v>49352</v>
      </c>
      <c r="M2178" t="s">
        <v>49353</v>
      </c>
      <c r="N2178" t="s">
        <v>49354</v>
      </c>
      <c r="O2178" t="s">
        <v>49355</v>
      </c>
      <c r="P2178" t="s">
        <v>49356</v>
      </c>
      <c r="Q2178" t="s">
        <v>49357</v>
      </c>
      <c r="R2178" t="s">
        <v>49358</v>
      </c>
      <c r="S2178" t="s">
        <v>49359</v>
      </c>
      <c r="T2178" t="s">
        <v>49360</v>
      </c>
      <c r="U2178" t="s">
        <v>49361</v>
      </c>
      <c r="V2178" t="s">
        <v>49362</v>
      </c>
      <c r="W2178" t="s">
        <v>49363</v>
      </c>
      <c r="X2178" t="s">
        <v>49364</v>
      </c>
      <c r="Y2178" t="s">
        <v>49365</v>
      </c>
    </row>
    <row r="2179" spans="1:25" x14ac:dyDescent="0.3">
      <c r="A2179">
        <v>108900</v>
      </c>
      <c r="B2179" t="s">
        <v>49366</v>
      </c>
      <c r="C2179" t="s">
        <v>49367</v>
      </c>
      <c r="D2179" t="s">
        <v>49368</v>
      </c>
      <c r="E2179" t="s">
        <v>49369</v>
      </c>
      <c r="F2179" t="s">
        <v>49370</v>
      </c>
      <c r="G2179" t="s">
        <v>49371</v>
      </c>
      <c r="H2179" t="s">
        <v>49372</v>
      </c>
      <c r="I2179" t="s">
        <v>49373</v>
      </c>
      <c r="J2179" t="s">
        <v>49374</v>
      </c>
      <c r="K2179" t="s">
        <v>49375</v>
      </c>
      <c r="L2179" t="s">
        <v>49376</v>
      </c>
      <c r="M2179" t="s">
        <v>49377</v>
      </c>
      <c r="N2179" t="s">
        <v>49378</v>
      </c>
      <c r="O2179" t="s">
        <v>49379</v>
      </c>
      <c r="P2179" t="s">
        <v>49380</v>
      </c>
      <c r="Q2179" t="s">
        <v>49381</v>
      </c>
      <c r="R2179" t="s">
        <v>49382</v>
      </c>
      <c r="S2179" t="s">
        <v>49383</v>
      </c>
      <c r="T2179" t="s">
        <v>49384</v>
      </c>
      <c r="U2179" t="s">
        <v>49385</v>
      </c>
      <c r="V2179" t="s">
        <v>49386</v>
      </c>
      <c r="W2179" t="s">
        <v>49387</v>
      </c>
      <c r="X2179" t="s">
        <v>49388</v>
      </c>
      <c r="Y2179" t="s">
        <v>49389</v>
      </c>
    </row>
    <row r="2180" spans="1:25" x14ac:dyDescent="0.3">
      <c r="A2180">
        <v>108950</v>
      </c>
      <c r="B2180" t="s">
        <v>49390</v>
      </c>
      <c r="C2180" t="s">
        <v>49391</v>
      </c>
      <c r="D2180" t="s">
        <v>49392</v>
      </c>
      <c r="E2180" t="s">
        <v>49393</v>
      </c>
      <c r="F2180" t="s">
        <v>49394</v>
      </c>
      <c r="G2180" t="s">
        <v>49395</v>
      </c>
      <c r="H2180" t="s">
        <v>49396</v>
      </c>
      <c r="I2180" t="s">
        <v>49397</v>
      </c>
      <c r="J2180" t="s">
        <v>49398</v>
      </c>
      <c r="K2180" t="s">
        <v>49399</v>
      </c>
      <c r="L2180" t="s">
        <v>49400</v>
      </c>
      <c r="M2180" t="s">
        <v>49401</v>
      </c>
      <c r="N2180" t="s">
        <v>49402</v>
      </c>
      <c r="O2180" t="s">
        <v>49403</v>
      </c>
      <c r="P2180" t="s">
        <v>49404</v>
      </c>
      <c r="Q2180" t="s">
        <v>49405</v>
      </c>
      <c r="R2180" t="s">
        <v>49406</v>
      </c>
      <c r="S2180" t="s">
        <v>49407</v>
      </c>
      <c r="T2180" t="s">
        <v>49408</v>
      </c>
      <c r="U2180" t="s">
        <v>49409</v>
      </c>
      <c r="V2180" t="s">
        <v>49410</v>
      </c>
      <c r="W2180" t="s">
        <v>49411</v>
      </c>
      <c r="X2180" t="s">
        <v>49412</v>
      </c>
      <c r="Y2180" t="s">
        <v>49413</v>
      </c>
    </row>
    <row r="2181" spans="1:25" x14ac:dyDescent="0.3">
      <c r="A2181">
        <v>109000</v>
      </c>
      <c r="B2181" t="s">
        <v>49414</v>
      </c>
      <c r="C2181" t="s">
        <v>49415</v>
      </c>
      <c r="D2181" t="s">
        <v>49416</v>
      </c>
      <c r="E2181" t="s">
        <v>49417</v>
      </c>
      <c r="F2181" t="s">
        <v>49418</v>
      </c>
      <c r="G2181" t="s">
        <v>49419</v>
      </c>
      <c r="H2181" t="s">
        <v>49420</v>
      </c>
      <c r="I2181" t="s">
        <v>49421</v>
      </c>
      <c r="J2181" t="s">
        <v>49422</v>
      </c>
      <c r="K2181" t="s">
        <v>49423</v>
      </c>
      <c r="L2181" t="s">
        <v>49424</v>
      </c>
      <c r="M2181" t="s">
        <v>49425</v>
      </c>
      <c r="N2181" t="s">
        <v>49426</v>
      </c>
      <c r="O2181" t="s">
        <v>49427</v>
      </c>
      <c r="P2181" t="s">
        <v>49428</v>
      </c>
      <c r="Q2181" t="s">
        <v>49429</v>
      </c>
      <c r="R2181" t="s">
        <v>49430</v>
      </c>
      <c r="S2181" t="s">
        <v>49431</v>
      </c>
      <c r="T2181" t="s">
        <v>49432</v>
      </c>
      <c r="U2181" t="s">
        <v>49433</v>
      </c>
      <c r="V2181" t="s">
        <v>49434</v>
      </c>
      <c r="W2181" t="s">
        <v>49435</v>
      </c>
      <c r="X2181" t="s">
        <v>49436</v>
      </c>
      <c r="Y2181" t="s">
        <v>49437</v>
      </c>
    </row>
    <row r="2182" spans="1:25" x14ac:dyDescent="0.3">
      <c r="A2182">
        <v>109050</v>
      </c>
      <c r="B2182" t="s">
        <v>49438</v>
      </c>
      <c r="C2182" t="s">
        <v>49439</v>
      </c>
      <c r="D2182" t="s">
        <v>49440</v>
      </c>
      <c r="E2182" t="s">
        <v>49441</v>
      </c>
      <c r="F2182" t="s">
        <v>49442</v>
      </c>
      <c r="G2182" t="s">
        <v>49443</v>
      </c>
      <c r="H2182" t="s">
        <v>49444</v>
      </c>
      <c r="I2182" t="s">
        <v>49445</v>
      </c>
      <c r="J2182" t="s">
        <v>49446</v>
      </c>
      <c r="K2182" t="s">
        <v>49447</v>
      </c>
      <c r="L2182" t="s">
        <v>49448</v>
      </c>
      <c r="M2182" t="s">
        <v>49449</v>
      </c>
      <c r="N2182" t="s">
        <v>49450</v>
      </c>
      <c r="O2182" t="s">
        <v>49451</v>
      </c>
      <c r="P2182" t="s">
        <v>49452</v>
      </c>
      <c r="Q2182" t="s">
        <v>49453</v>
      </c>
      <c r="R2182" t="s">
        <v>49454</v>
      </c>
      <c r="S2182" t="s">
        <v>49455</v>
      </c>
      <c r="T2182" t="s">
        <v>49456</v>
      </c>
      <c r="U2182" t="s">
        <v>49457</v>
      </c>
      <c r="V2182" t="s">
        <v>49458</v>
      </c>
      <c r="W2182" t="s">
        <v>49459</v>
      </c>
      <c r="X2182" t="s">
        <v>49460</v>
      </c>
      <c r="Y2182" t="s">
        <v>49461</v>
      </c>
    </row>
    <row r="2183" spans="1:25" x14ac:dyDescent="0.3">
      <c r="A2183">
        <v>109100</v>
      </c>
      <c r="B2183" t="s">
        <v>49462</v>
      </c>
      <c r="C2183" t="s">
        <v>49463</v>
      </c>
      <c r="D2183" t="s">
        <v>49464</v>
      </c>
      <c r="E2183" t="s">
        <v>49465</v>
      </c>
      <c r="F2183" t="s">
        <v>49466</v>
      </c>
      <c r="G2183" t="s">
        <v>49467</v>
      </c>
      <c r="H2183" t="s">
        <v>49468</v>
      </c>
      <c r="I2183" t="s">
        <v>49469</v>
      </c>
      <c r="J2183" t="s">
        <v>49470</v>
      </c>
      <c r="K2183" t="s">
        <v>49471</v>
      </c>
      <c r="L2183" t="s">
        <v>49472</v>
      </c>
      <c r="M2183" t="s">
        <v>49473</v>
      </c>
      <c r="N2183" t="s">
        <v>49474</v>
      </c>
      <c r="O2183" t="s">
        <v>49475</v>
      </c>
      <c r="P2183" t="s">
        <v>49476</v>
      </c>
      <c r="Q2183" t="s">
        <v>49477</v>
      </c>
      <c r="R2183" t="s">
        <v>49478</v>
      </c>
      <c r="S2183" t="s">
        <v>49479</v>
      </c>
      <c r="T2183" t="s">
        <v>49480</v>
      </c>
      <c r="U2183" t="s">
        <v>49481</v>
      </c>
      <c r="V2183" t="s">
        <v>49482</v>
      </c>
      <c r="W2183" t="s">
        <v>49483</v>
      </c>
      <c r="X2183" t="s">
        <v>49484</v>
      </c>
      <c r="Y2183" t="s">
        <v>49485</v>
      </c>
    </row>
    <row r="2184" spans="1:25" x14ac:dyDescent="0.3">
      <c r="A2184">
        <v>109150</v>
      </c>
      <c r="B2184" t="s">
        <v>49486</v>
      </c>
      <c r="C2184" t="s">
        <v>49487</v>
      </c>
      <c r="D2184" t="s">
        <v>49488</v>
      </c>
      <c r="E2184" t="s">
        <v>49489</v>
      </c>
      <c r="F2184" t="s">
        <v>49490</v>
      </c>
      <c r="G2184" t="s">
        <v>49491</v>
      </c>
      <c r="H2184" t="s">
        <v>49492</v>
      </c>
      <c r="I2184" t="s">
        <v>49493</v>
      </c>
      <c r="J2184" t="s">
        <v>49494</v>
      </c>
      <c r="K2184" t="s">
        <v>49495</v>
      </c>
      <c r="L2184" t="s">
        <v>49496</v>
      </c>
      <c r="M2184" t="s">
        <v>49497</v>
      </c>
      <c r="N2184" t="s">
        <v>49498</v>
      </c>
      <c r="O2184" t="s">
        <v>49499</v>
      </c>
      <c r="P2184" t="s">
        <v>49500</v>
      </c>
      <c r="Q2184" t="s">
        <v>49501</v>
      </c>
      <c r="R2184" t="s">
        <v>49502</v>
      </c>
      <c r="S2184" t="s">
        <v>49503</v>
      </c>
      <c r="T2184" t="s">
        <v>49504</v>
      </c>
      <c r="U2184" t="s">
        <v>49505</v>
      </c>
      <c r="V2184" t="s">
        <v>49506</v>
      </c>
      <c r="W2184" t="s">
        <v>49507</v>
      </c>
      <c r="X2184" t="s">
        <v>49508</v>
      </c>
      <c r="Y2184" t="s">
        <v>49509</v>
      </c>
    </row>
    <row r="2185" spans="1:25" x14ac:dyDescent="0.3">
      <c r="A2185">
        <v>109200</v>
      </c>
      <c r="B2185" t="s">
        <v>49510</v>
      </c>
      <c r="C2185" t="s">
        <v>49511</v>
      </c>
      <c r="D2185" t="s">
        <v>49512</v>
      </c>
      <c r="E2185" t="s">
        <v>49513</v>
      </c>
      <c r="F2185" t="s">
        <v>49514</v>
      </c>
      <c r="G2185" t="s">
        <v>49515</v>
      </c>
      <c r="H2185" t="s">
        <v>49516</v>
      </c>
      <c r="I2185" t="s">
        <v>49517</v>
      </c>
      <c r="J2185" t="s">
        <v>49518</v>
      </c>
      <c r="K2185" t="s">
        <v>49519</v>
      </c>
      <c r="L2185" t="s">
        <v>49520</v>
      </c>
      <c r="M2185" t="s">
        <v>49521</v>
      </c>
      <c r="N2185" t="s">
        <v>49522</v>
      </c>
      <c r="O2185" t="s">
        <v>49523</v>
      </c>
      <c r="P2185" t="s">
        <v>49524</v>
      </c>
      <c r="Q2185" t="s">
        <v>49525</v>
      </c>
      <c r="R2185" t="s">
        <v>49526</v>
      </c>
      <c r="S2185" t="s">
        <v>49527</v>
      </c>
      <c r="T2185" t="s">
        <v>49528</v>
      </c>
      <c r="U2185" t="s">
        <v>49529</v>
      </c>
      <c r="V2185" t="s">
        <v>49530</v>
      </c>
      <c r="W2185" t="s">
        <v>49531</v>
      </c>
      <c r="X2185" t="s">
        <v>49532</v>
      </c>
      <c r="Y2185" t="s">
        <v>49533</v>
      </c>
    </row>
    <row r="2186" spans="1:25" x14ac:dyDescent="0.3">
      <c r="A2186">
        <v>109250</v>
      </c>
      <c r="B2186" t="s">
        <v>49534</v>
      </c>
      <c r="C2186" t="s">
        <v>49535</v>
      </c>
      <c r="D2186" t="s">
        <v>49536</v>
      </c>
      <c r="E2186" t="s">
        <v>49537</v>
      </c>
      <c r="F2186" t="s">
        <v>49538</v>
      </c>
      <c r="G2186" t="s">
        <v>49539</v>
      </c>
      <c r="H2186" t="s">
        <v>49540</v>
      </c>
      <c r="I2186" t="s">
        <v>49541</v>
      </c>
      <c r="J2186" t="s">
        <v>49542</v>
      </c>
      <c r="K2186" t="s">
        <v>49543</v>
      </c>
      <c r="L2186" t="s">
        <v>49544</v>
      </c>
      <c r="M2186" t="s">
        <v>49545</v>
      </c>
      <c r="N2186" t="s">
        <v>49546</v>
      </c>
      <c r="O2186" t="s">
        <v>49547</v>
      </c>
      <c r="P2186" t="s">
        <v>49548</v>
      </c>
      <c r="Q2186" t="s">
        <v>49549</v>
      </c>
      <c r="R2186" t="s">
        <v>49550</v>
      </c>
      <c r="S2186" t="s">
        <v>49551</v>
      </c>
      <c r="T2186" t="s">
        <v>49552</v>
      </c>
      <c r="U2186" t="s">
        <v>49553</v>
      </c>
      <c r="V2186" t="s">
        <v>49554</v>
      </c>
      <c r="W2186" t="s">
        <v>49555</v>
      </c>
      <c r="X2186" t="s">
        <v>49556</v>
      </c>
      <c r="Y2186" t="s">
        <v>49557</v>
      </c>
    </row>
    <row r="2187" spans="1:25" x14ac:dyDescent="0.3">
      <c r="A2187">
        <v>109300</v>
      </c>
      <c r="B2187" t="s">
        <v>49558</v>
      </c>
      <c r="C2187" t="s">
        <v>49559</v>
      </c>
      <c r="D2187" t="s">
        <v>49560</v>
      </c>
      <c r="E2187" t="s">
        <v>49561</v>
      </c>
      <c r="F2187" t="s">
        <v>49562</v>
      </c>
      <c r="G2187" t="s">
        <v>49563</v>
      </c>
      <c r="H2187" t="s">
        <v>49564</v>
      </c>
      <c r="I2187" t="s">
        <v>49565</v>
      </c>
      <c r="J2187" t="s">
        <v>49566</v>
      </c>
      <c r="K2187" t="s">
        <v>49567</v>
      </c>
      <c r="L2187" t="s">
        <v>49568</v>
      </c>
      <c r="M2187" t="s">
        <v>49569</v>
      </c>
      <c r="N2187" t="s">
        <v>49570</v>
      </c>
      <c r="O2187" t="s">
        <v>49571</v>
      </c>
      <c r="P2187" t="s">
        <v>49572</v>
      </c>
      <c r="Q2187" t="s">
        <v>49573</v>
      </c>
      <c r="R2187" t="s">
        <v>49574</v>
      </c>
      <c r="S2187" t="s">
        <v>49575</v>
      </c>
      <c r="T2187" t="s">
        <v>49576</v>
      </c>
      <c r="U2187" t="s">
        <v>49577</v>
      </c>
      <c r="V2187" t="s">
        <v>49578</v>
      </c>
      <c r="W2187" t="s">
        <v>49579</v>
      </c>
      <c r="X2187" t="s">
        <v>49580</v>
      </c>
      <c r="Y2187" t="s">
        <v>49581</v>
      </c>
    </row>
    <row r="2188" spans="1:25" x14ac:dyDescent="0.3">
      <c r="A2188">
        <v>109350</v>
      </c>
      <c r="B2188" t="s">
        <v>49582</v>
      </c>
      <c r="C2188" t="s">
        <v>49583</v>
      </c>
      <c r="D2188" t="s">
        <v>49584</v>
      </c>
      <c r="E2188" t="s">
        <v>49585</v>
      </c>
      <c r="F2188" t="s">
        <v>49586</v>
      </c>
      <c r="G2188" t="s">
        <v>49587</v>
      </c>
      <c r="H2188" t="s">
        <v>49588</v>
      </c>
      <c r="I2188" t="s">
        <v>49589</v>
      </c>
      <c r="J2188" t="s">
        <v>49590</v>
      </c>
      <c r="K2188" t="s">
        <v>49591</v>
      </c>
      <c r="L2188" t="s">
        <v>49592</v>
      </c>
      <c r="M2188" t="s">
        <v>49593</v>
      </c>
      <c r="N2188" t="s">
        <v>49594</v>
      </c>
      <c r="O2188" t="s">
        <v>49595</v>
      </c>
      <c r="P2188" t="s">
        <v>49596</v>
      </c>
      <c r="Q2188" t="s">
        <v>49597</v>
      </c>
      <c r="R2188" t="s">
        <v>49598</v>
      </c>
      <c r="S2188" t="s">
        <v>49599</v>
      </c>
      <c r="T2188" t="s">
        <v>49600</v>
      </c>
      <c r="U2188" t="s">
        <v>49601</v>
      </c>
      <c r="V2188" t="s">
        <v>49602</v>
      </c>
      <c r="W2188" t="s">
        <v>49603</v>
      </c>
      <c r="X2188" t="s">
        <v>49604</v>
      </c>
      <c r="Y2188" t="s">
        <v>49605</v>
      </c>
    </row>
    <row r="2189" spans="1:25" x14ac:dyDescent="0.3">
      <c r="A2189">
        <v>109400</v>
      </c>
      <c r="B2189" t="s">
        <v>49606</v>
      </c>
      <c r="C2189" t="s">
        <v>49607</v>
      </c>
      <c r="D2189" t="s">
        <v>49608</v>
      </c>
      <c r="E2189" t="s">
        <v>49609</v>
      </c>
      <c r="F2189" t="s">
        <v>49610</v>
      </c>
      <c r="G2189" t="s">
        <v>49611</v>
      </c>
      <c r="H2189" t="s">
        <v>49612</v>
      </c>
      <c r="I2189" t="s">
        <v>49613</v>
      </c>
      <c r="J2189" t="s">
        <v>49614</v>
      </c>
      <c r="K2189" t="s">
        <v>49615</v>
      </c>
      <c r="L2189" t="s">
        <v>49616</v>
      </c>
      <c r="M2189" t="s">
        <v>49617</v>
      </c>
      <c r="N2189" t="s">
        <v>49618</v>
      </c>
      <c r="O2189" t="s">
        <v>49619</v>
      </c>
      <c r="P2189" t="s">
        <v>49620</v>
      </c>
      <c r="Q2189" t="s">
        <v>49621</v>
      </c>
      <c r="R2189" t="s">
        <v>49622</v>
      </c>
      <c r="S2189" t="s">
        <v>49623</v>
      </c>
      <c r="T2189" t="s">
        <v>49624</v>
      </c>
      <c r="U2189" t="s">
        <v>49625</v>
      </c>
      <c r="V2189" t="s">
        <v>49626</v>
      </c>
      <c r="W2189" t="s">
        <v>49627</v>
      </c>
      <c r="X2189" t="s">
        <v>49628</v>
      </c>
      <c r="Y2189" t="s">
        <v>49629</v>
      </c>
    </row>
    <row r="2190" spans="1:25" x14ac:dyDescent="0.3">
      <c r="A2190">
        <v>109450</v>
      </c>
      <c r="B2190" t="s">
        <v>49630</v>
      </c>
      <c r="C2190" t="s">
        <v>49631</v>
      </c>
      <c r="D2190" t="s">
        <v>49632</v>
      </c>
      <c r="E2190" t="s">
        <v>49633</v>
      </c>
      <c r="F2190" t="s">
        <v>49634</v>
      </c>
      <c r="G2190" t="s">
        <v>49635</v>
      </c>
      <c r="H2190" t="s">
        <v>49636</v>
      </c>
      <c r="I2190" t="s">
        <v>49637</v>
      </c>
      <c r="J2190" t="s">
        <v>49638</v>
      </c>
      <c r="K2190" t="s">
        <v>49639</v>
      </c>
      <c r="L2190" t="s">
        <v>49640</v>
      </c>
      <c r="M2190" t="s">
        <v>49641</v>
      </c>
      <c r="N2190" t="s">
        <v>49642</v>
      </c>
      <c r="O2190" t="s">
        <v>49643</v>
      </c>
      <c r="P2190" t="s">
        <v>49644</v>
      </c>
      <c r="Q2190" t="s">
        <v>49645</v>
      </c>
      <c r="R2190" t="s">
        <v>49646</v>
      </c>
      <c r="S2190" t="s">
        <v>49647</v>
      </c>
      <c r="T2190" t="s">
        <v>49648</v>
      </c>
      <c r="U2190" t="s">
        <v>49649</v>
      </c>
      <c r="V2190" t="s">
        <v>49650</v>
      </c>
      <c r="W2190" t="s">
        <v>49651</v>
      </c>
      <c r="X2190" t="s">
        <v>49652</v>
      </c>
      <c r="Y2190" t="s">
        <v>49653</v>
      </c>
    </row>
    <row r="2191" spans="1:25" x14ac:dyDescent="0.3">
      <c r="A2191">
        <v>109500</v>
      </c>
      <c r="B2191" t="s">
        <v>49654</v>
      </c>
      <c r="C2191" t="s">
        <v>49655</v>
      </c>
      <c r="D2191" t="s">
        <v>49656</v>
      </c>
      <c r="E2191" t="s">
        <v>49657</v>
      </c>
      <c r="F2191" t="s">
        <v>49658</v>
      </c>
      <c r="G2191" t="s">
        <v>49659</v>
      </c>
      <c r="H2191" t="s">
        <v>49660</v>
      </c>
      <c r="I2191" t="s">
        <v>49661</v>
      </c>
      <c r="J2191" t="s">
        <v>49662</v>
      </c>
      <c r="K2191" t="s">
        <v>49663</v>
      </c>
      <c r="L2191" t="s">
        <v>49664</v>
      </c>
      <c r="M2191" t="s">
        <v>49665</v>
      </c>
      <c r="N2191" t="s">
        <v>49666</v>
      </c>
      <c r="O2191" t="s">
        <v>49667</v>
      </c>
      <c r="P2191" t="s">
        <v>49668</v>
      </c>
      <c r="Q2191" t="s">
        <v>49669</v>
      </c>
      <c r="R2191" t="s">
        <v>49670</v>
      </c>
      <c r="S2191" t="s">
        <v>49671</v>
      </c>
      <c r="T2191" t="s">
        <v>49672</v>
      </c>
      <c r="U2191" t="s">
        <v>49673</v>
      </c>
      <c r="V2191" t="s">
        <v>49674</v>
      </c>
      <c r="W2191" t="s">
        <v>49675</v>
      </c>
      <c r="X2191" t="s">
        <v>49676</v>
      </c>
      <c r="Y2191" t="s">
        <v>49677</v>
      </c>
    </row>
    <row r="2192" spans="1:25" x14ac:dyDescent="0.3">
      <c r="A2192">
        <v>109550</v>
      </c>
      <c r="B2192" t="s">
        <v>49678</v>
      </c>
      <c r="C2192" t="s">
        <v>49679</v>
      </c>
      <c r="D2192" t="s">
        <v>49680</v>
      </c>
      <c r="E2192" t="s">
        <v>49681</v>
      </c>
      <c r="F2192" t="s">
        <v>49682</v>
      </c>
      <c r="G2192" t="s">
        <v>49683</v>
      </c>
      <c r="H2192" t="s">
        <v>49684</v>
      </c>
      <c r="I2192" t="s">
        <v>49685</v>
      </c>
      <c r="J2192" t="s">
        <v>49686</v>
      </c>
      <c r="K2192" t="s">
        <v>49687</v>
      </c>
      <c r="L2192" t="s">
        <v>49688</v>
      </c>
      <c r="M2192" t="s">
        <v>49689</v>
      </c>
      <c r="N2192" t="s">
        <v>49690</v>
      </c>
      <c r="O2192" t="s">
        <v>49691</v>
      </c>
      <c r="P2192" t="s">
        <v>49692</v>
      </c>
      <c r="Q2192" t="s">
        <v>49693</v>
      </c>
      <c r="R2192" t="s">
        <v>49694</v>
      </c>
      <c r="S2192" t="s">
        <v>49695</v>
      </c>
      <c r="T2192" t="s">
        <v>49696</v>
      </c>
      <c r="U2192" t="s">
        <v>49697</v>
      </c>
      <c r="V2192" t="s">
        <v>49698</v>
      </c>
      <c r="W2192" t="s">
        <v>49699</v>
      </c>
      <c r="X2192" t="s">
        <v>49700</v>
      </c>
      <c r="Y2192" t="s">
        <v>49701</v>
      </c>
    </row>
    <row r="2193" spans="1:25" x14ac:dyDescent="0.3">
      <c r="A2193">
        <v>109600</v>
      </c>
      <c r="B2193" t="s">
        <v>49702</v>
      </c>
      <c r="C2193" t="s">
        <v>49703</v>
      </c>
      <c r="D2193" t="s">
        <v>49704</v>
      </c>
      <c r="E2193" t="s">
        <v>49705</v>
      </c>
      <c r="F2193" t="s">
        <v>49706</v>
      </c>
      <c r="G2193" t="s">
        <v>49707</v>
      </c>
      <c r="H2193" t="s">
        <v>49708</v>
      </c>
      <c r="I2193" t="s">
        <v>49709</v>
      </c>
      <c r="J2193" t="s">
        <v>49710</v>
      </c>
      <c r="K2193" t="s">
        <v>49711</v>
      </c>
      <c r="L2193" t="s">
        <v>49712</v>
      </c>
      <c r="M2193" t="s">
        <v>49713</v>
      </c>
      <c r="N2193" t="s">
        <v>49714</v>
      </c>
      <c r="O2193" t="s">
        <v>49715</v>
      </c>
      <c r="P2193" t="s">
        <v>49716</v>
      </c>
      <c r="Q2193" t="s">
        <v>49717</v>
      </c>
      <c r="R2193" t="s">
        <v>49718</v>
      </c>
      <c r="S2193" t="s">
        <v>49719</v>
      </c>
      <c r="T2193" t="s">
        <v>49720</v>
      </c>
      <c r="U2193" t="s">
        <v>49721</v>
      </c>
      <c r="V2193" t="s">
        <v>49722</v>
      </c>
      <c r="W2193" t="s">
        <v>49723</v>
      </c>
      <c r="X2193" t="s">
        <v>49724</v>
      </c>
      <c r="Y2193" t="s">
        <v>49725</v>
      </c>
    </row>
    <row r="2194" spans="1:25" x14ac:dyDescent="0.3">
      <c r="A2194">
        <v>109650</v>
      </c>
      <c r="B2194" t="s">
        <v>49726</v>
      </c>
      <c r="C2194" t="s">
        <v>49727</v>
      </c>
      <c r="D2194" t="s">
        <v>49728</v>
      </c>
      <c r="E2194" t="s">
        <v>49729</v>
      </c>
      <c r="F2194" t="s">
        <v>49730</v>
      </c>
      <c r="G2194" t="s">
        <v>49731</v>
      </c>
      <c r="H2194" t="s">
        <v>49732</v>
      </c>
      <c r="I2194" t="s">
        <v>49733</v>
      </c>
      <c r="J2194" t="s">
        <v>49734</v>
      </c>
      <c r="K2194" t="s">
        <v>49735</v>
      </c>
      <c r="L2194" t="s">
        <v>49736</v>
      </c>
      <c r="M2194" t="s">
        <v>49737</v>
      </c>
      <c r="N2194" t="s">
        <v>49738</v>
      </c>
      <c r="O2194" t="s">
        <v>49739</v>
      </c>
      <c r="P2194" t="s">
        <v>49740</v>
      </c>
      <c r="Q2194" t="s">
        <v>49741</v>
      </c>
      <c r="R2194" t="s">
        <v>49742</v>
      </c>
      <c r="S2194" t="s">
        <v>49743</v>
      </c>
      <c r="T2194" t="s">
        <v>49744</v>
      </c>
      <c r="U2194" t="s">
        <v>49745</v>
      </c>
      <c r="V2194" t="s">
        <v>49746</v>
      </c>
      <c r="W2194" t="s">
        <v>49747</v>
      </c>
      <c r="X2194" t="s">
        <v>49748</v>
      </c>
      <c r="Y2194" t="s">
        <v>49749</v>
      </c>
    </row>
    <row r="2195" spans="1:25" x14ac:dyDescent="0.3">
      <c r="A2195">
        <v>109700</v>
      </c>
      <c r="B2195" t="s">
        <v>49750</v>
      </c>
      <c r="C2195" t="s">
        <v>49751</v>
      </c>
      <c r="D2195" t="s">
        <v>49752</v>
      </c>
      <c r="E2195" t="s">
        <v>49753</v>
      </c>
      <c r="F2195" t="s">
        <v>49754</v>
      </c>
      <c r="G2195" t="s">
        <v>49755</v>
      </c>
      <c r="H2195" t="s">
        <v>49756</v>
      </c>
      <c r="I2195" t="s">
        <v>49757</v>
      </c>
      <c r="J2195" t="s">
        <v>49758</v>
      </c>
      <c r="K2195" t="s">
        <v>49759</v>
      </c>
      <c r="L2195" t="s">
        <v>49760</v>
      </c>
      <c r="M2195" t="s">
        <v>49761</v>
      </c>
      <c r="N2195" t="s">
        <v>49762</v>
      </c>
      <c r="O2195" t="s">
        <v>49763</v>
      </c>
      <c r="P2195" t="s">
        <v>49764</v>
      </c>
      <c r="Q2195" t="s">
        <v>49765</v>
      </c>
      <c r="R2195" t="s">
        <v>49766</v>
      </c>
      <c r="S2195" t="s">
        <v>49767</v>
      </c>
      <c r="T2195" t="s">
        <v>49768</v>
      </c>
      <c r="U2195" t="s">
        <v>49769</v>
      </c>
      <c r="V2195" t="s">
        <v>49770</v>
      </c>
      <c r="W2195" t="s">
        <v>49771</v>
      </c>
      <c r="X2195" t="s">
        <v>49772</v>
      </c>
      <c r="Y2195" t="s">
        <v>49773</v>
      </c>
    </row>
    <row r="2196" spans="1:25" x14ac:dyDescent="0.3">
      <c r="A2196">
        <v>109750</v>
      </c>
      <c r="B2196" t="s">
        <v>49774</v>
      </c>
      <c r="C2196" t="s">
        <v>49775</v>
      </c>
      <c r="D2196" t="s">
        <v>49776</v>
      </c>
      <c r="E2196" t="s">
        <v>49777</v>
      </c>
      <c r="F2196" t="s">
        <v>49778</v>
      </c>
      <c r="G2196" t="s">
        <v>49779</v>
      </c>
      <c r="H2196" t="s">
        <v>49780</v>
      </c>
      <c r="I2196" t="s">
        <v>49781</v>
      </c>
      <c r="J2196" t="s">
        <v>49782</v>
      </c>
      <c r="K2196" t="s">
        <v>49783</v>
      </c>
      <c r="L2196" t="s">
        <v>49784</v>
      </c>
      <c r="M2196" t="s">
        <v>49785</v>
      </c>
      <c r="N2196" t="s">
        <v>49786</v>
      </c>
      <c r="O2196" t="s">
        <v>49787</v>
      </c>
      <c r="P2196" t="s">
        <v>49788</v>
      </c>
      <c r="Q2196" t="s">
        <v>49789</v>
      </c>
      <c r="R2196" t="s">
        <v>49790</v>
      </c>
      <c r="S2196" t="s">
        <v>49791</v>
      </c>
      <c r="T2196" t="s">
        <v>49792</v>
      </c>
      <c r="U2196" t="s">
        <v>49793</v>
      </c>
      <c r="V2196" t="s">
        <v>49794</v>
      </c>
      <c r="W2196" t="s">
        <v>49795</v>
      </c>
      <c r="X2196" t="s">
        <v>49796</v>
      </c>
      <c r="Y2196" t="s">
        <v>49797</v>
      </c>
    </row>
    <row r="2197" spans="1:25" x14ac:dyDescent="0.3">
      <c r="A2197">
        <v>109800</v>
      </c>
      <c r="B2197" t="s">
        <v>49798</v>
      </c>
      <c r="C2197" t="s">
        <v>49799</v>
      </c>
      <c r="D2197" t="s">
        <v>49800</v>
      </c>
      <c r="E2197" t="s">
        <v>49801</v>
      </c>
      <c r="F2197" t="s">
        <v>49802</v>
      </c>
      <c r="G2197" t="s">
        <v>49803</v>
      </c>
      <c r="H2197" t="s">
        <v>49804</v>
      </c>
      <c r="I2197" t="s">
        <v>49805</v>
      </c>
      <c r="J2197" t="s">
        <v>49806</v>
      </c>
      <c r="K2197" t="s">
        <v>49807</v>
      </c>
      <c r="L2197" t="s">
        <v>49808</v>
      </c>
      <c r="M2197" t="s">
        <v>49809</v>
      </c>
      <c r="N2197" t="s">
        <v>49810</v>
      </c>
      <c r="O2197" t="s">
        <v>49811</v>
      </c>
      <c r="P2197" t="s">
        <v>49812</v>
      </c>
      <c r="Q2197" t="s">
        <v>49813</v>
      </c>
      <c r="R2197" t="s">
        <v>49814</v>
      </c>
      <c r="S2197" t="s">
        <v>49815</v>
      </c>
      <c r="T2197" t="s">
        <v>49816</v>
      </c>
      <c r="U2197" t="s">
        <v>49817</v>
      </c>
      <c r="V2197" t="s">
        <v>49818</v>
      </c>
      <c r="W2197" t="s">
        <v>49819</v>
      </c>
      <c r="X2197" t="s">
        <v>49820</v>
      </c>
      <c r="Y2197" t="s">
        <v>49821</v>
      </c>
    </row>
    <row r="2198" spans="1:25" x14ac:dyDescent="0.3">
      <c r="A2198">
        <v>109850</v>
      </c>
      <c r="B2198" t="s">
        <v>49822</v>
      </c>
      <c r="C2198" t="s">
        <v>49823</v>
      </c>
      <c r="D2198" t="s">
        <v>49824</v>
      </c>
      <c r="E2198" t="s">
        <v>49825</v>
      </c>
      <c r="F2198" t="s">
        <v>49826</v>
      </c>
      <c r="G2198" t="s">
        <v>49827</v>
      </c>
      <c r="H2198" t="s">
        <v>49828</v>
      </c>
      <c r="I2198" t="s">
        <v>49829</v>
      </c>
      <c r="J2198" t="s">
        <v>49830</v>
      </c>
      <c r="K2198" t="s">
        <v>49831</v>
      </c>
      <c r="L2198" t="s">
        <v>49832</v>
      </c>
      <c r="M2198" t="s">
        <v>49833</v>
      </c>
      <c r="N2198" t="s">
        <v>49834</v>
      </c>
      <c r="O2198" t="s">
        <v>49835</v>
      </c>
      <c r="P2198">
        <f>-630.688983217159 -0.157598144068743 -230.392530007561</f>
        <v>-861.23911136878883</v>
      </c>
      <c r="Q2198" t="s">
        <v>49836</v>
      </c>
      <c r="R2198" t="s">
        <v>49837</v>
      </c>
      <c r="S2198" t="s">
        <v>49838</v>
      </c>
      <c r="T2198" t="s">
        <v>49839</v>
      </c>
      <c r="U2198" t="s">
        <v>49840</v>
      </c>
      <c r="V2198" t="s">
        <v>49841</v>
      </c>
      <c r="W2198" t="s">
        <v>49842</v>
      </c>
      <c r="X2198" t="s">
        <v>49843</v>
      </c>
      <c r="Y2198" t="s">
        <v>49844</v>
      </c>
    </row>
    <row r="2199" spans="1:25" x14ac:dyDescent="0.3">
      <c r="A2199">
        <v>109900</v>
      </c>
      <c r="B2199" t="s">
        <v>49845</v>
      </c>
      <c r="C2199" t="s">
        <v>49846</v>
      </c>
      <c r="D2199" t="s">
        <v>49847</v>
      </c>
      <c r="E2199" t="s">
        <v>49848</v>
      </c>
      <c r="F2199" t="s">
        <v>49849</v>
      </c>
      <c r="G2199" t="s">
        <v>49850</v>
      </c>
      <c r="H2199" t="s">
        <v>49851</v>
      </c>
      <c r="I2199" t="s">
        <v>49852</v>
      </c>
      <c r="J2199" t="s">
        <v>49853</v>
      </c>
      <c r="K2199" t="s">
        <v>49854</v>
      </c>
      <c r="L2199" t="s">
        <v>49855</v>
      </c>
      <c r="M2199" t="s">
        <v>49856</v>
      </c>
      <c r="N2199" t="s">
        <v>49857</v>
      </c>
      <c r="O2199" t="s">
        <v>49858</v>
      </c>
      <c r="P2199">
        <f>-631.53148212945 -1.4774087650992 -230.458550830808</f>
        <v>-863.46744172535716</v>
      </c>
      <c r="Q2199" t="s">
        <v>49859</v>
      </c>
      <c r="R2199" t="s">
        <v>49860</v>
      </c>
      <c r="S2199" t="s">
        <v>49861</v>
      </c>
      <c r="T2199" t="s">
        <v>49862</v>
      </c>
      <c r="U2199" t="s">
        <v>49863</v>
      </c>
      <c r="V2199" t="s">
        <v>49864</v>
      </c>
      <c r="W2199" t="s">
        <v>49865</v>
      </c>
      <c r="X2199" t="s">
        <v>49866</v>
      </c>
      <c r="Y2199" t="s">
        <v>49867</v>
      </c>
    </row>
    <row r="2200" spans="1:25" x14ac:dyDescent="0.3">
      <c r="A2200">
        <v>109950</v>
      </c>
      <c r="B2200" t="s">
        <v>49845</v>
      </c>
      <c r="C2200" t="s">
        <v>49846</v>
      </c>
      <c r="D2200" t="s">
        <v>49847</v>
      </c>
      <c r="E2200" t="s">
        <v>49848</v>
      </c>
      <c r="F2200" t="s">
        <v>49849</v>
      </c>
      <c r="G2200" t="s">
        <v>49850</v>
      </c>
      <c r="H2200" t="s">
        <v>49851</v>
      </c>
      <c r="I2200" t="s">
        <v>49852</v>
      </c>
      <c r="J2200" t="s">
        <v>49853</v>
      </c>
      <c r="K2200" t="s">
        <v>49854</v>
      </c>
      <c r="L2200" t="s">
        <v>49855</v>
      </c>
      <c r="M2200" t="s">
        <v>49856</v>
      </c>
      <c r="N2200" t="s">
        <v>49857</v>
      </c>
      <c r="O2200" t="s">
        <v>49858</v>
      </c>
      <c r="P2200">
        <f>-631.53148212945 -1.4774087650992 -230.458550830808</f>
        <v>-863.46744172535716</v>
      </c>
      <c r="Q2200" t="s">
        <v>49859</v>
      </c>
      <c r="R2200" t="s">
        <v>49860</v>
      </c>
      <c r="S2200" t="s">
        <v>49861</v>
      </c>
      <c r="T2200" t="s">
        <v>49862</v>
      </c>
      <c r="U2200" t="s">
        <v>49863</v>
      </c>
      <c r="V2200" t="s">
        <v>49864</v>
      </c>
      <c r="W2200" t="s">
        <v>49865</v>
      </c>
      <c r="X2200" t="s">
        <v>49866</v>
      </c>
      <c r="Y2200" t="s">
        <v>49867</v>
      </c>
    </row>
    <row r="2201" spans="1:25" x14ac:dyDescent="0.3">
      <c r="A2201">
        <v>110000</v>
      </c>
      <c r="B2201" t="s">
        <v>49868</v>
      </c>
      <c r="C2201" t="s">
        <v>49869</v>
      </c>
      <c r="D2201" t="s">
        <v>49870</v>
      </c>
      <c r="E2201" t="s">
        <v>49871</v>
      </c>
      <c r="F2201" t="s">
        <v>49872</v>
      </c>
      <c r="G2201" t="s">
        <v>49873</v>
      </c>
      <c r="H2201" t="s">
        <v>49874</v>
      </c>
      <c r="I2201" t="s">
        <v>49875</v>
      </c>
      <c r="J2201" t="s">
        <v>49876</v>
      </c>
      <c r="K2201" t="s">
        <v>49877</v>
      </c>
      <c r="L2201" t="s">
        <v>49878</v>
      </c>
      <c r="M2201" t="s">
        <v>49879</v>
      </c>
      <c r="N2201" t="s">
        <v>49880</v>
      </c>
      <c r="O2201" t="s">
        <v>49881</v>
      </c>
      <c r="P2201">
        <f>-631.921952312779 -2.13582511884397 -230.548082250791</f>
        <v>-864.60585968241401</v>
      </c>
      <c r="Q2201" t="s">
        <v>49882</v>
      </c>
      <c r="R2201" t="s">
        <v>49883</v>
      </c>
      <c r="S2201" t="s">
        <v>49884</v>
      </c>
      <c r="T2201" t="s">
        <v>49885</v>
      </c>
      <c r="U2201" t="s">
        <v>49886</v>
      </c>
      <c r="V2201" t="s">
        <v>49887</v>
      </c>
      <c r="W2201" t="s">
        <v>49888</v>
      </c>
      <c r="X2201" t="s">
        <v>49889</v>
      </c>
      <c r="Y2201" t="s">
        <v>49890</v>
      </c>
    </row>
    <row r="2202" spans="1:25" x14ac:dyDescent="0.3">
      <c r="A2202">
        <v>110050</v>
      </c>
      <c r="B2202" t="s">
        <v>49891</v>
      </c>
      <c r="C2202" t="s">
        <v>49892</v>
      </c>
      <c r="D2202" t="s">
        <v>49893</v>
      </c>
      <c r="E2202" t="s">
        <v>49894</v>
      </c>
      <c r="F2202" t="s">
        <v>49895</v>
      </c>
      <c r="G2202" t="s">
        <v>49896</v>
      </c>
      <c r="H2202" t="s">
        <v>49897</v>
      </c>
      <c r="I2202" t="s">
        <v>49898</v>
      </c>
      <c r="J2202" t="s">
        <v>49899</v>
      </c>
      <c r="K2202" t="s">
        <v>49900</v>
      </c>
      <c r="L2202" t="s">
        <v>49901</v>
      </c>
      <c r="M2202" t="s">
        <v>49902</v>
      </c>
      <c r="N2202" t="s">
        <v>49903</v>
      </c>
      <c r="O2202" t="s">
        <v>49904</v>
      </c>
      <c r="P2202">
        <f>-632.828506165714 -3.72924857613884 -230.411283843664</f>
        <v>-866.96903858551684</v>
      </c>
      <c r="Q2202" t="s">
        <v>49905</v>
      </c>
      <c r="R2202" t="s">
        <v>49906</v>
      </c>
      <c r="S2202" t="s">
        <v>49907</v>
      </c>
      <c r="T2202" t="s">
        <v>49908</v>
      </c>
      <c r="U2202" t="s">
        <v>49909</v>
      </c>
      <c r="V2202" t="s">
        <v>49910</v>
      </c>
      <c r="W2202" t="s">
        <v>49911</v>
      </c>
      <c r="X2202" t="s">
        <v>49912</v>
      </c>
      <c r="Y2202" t="s">
        <v>49913</v>
      </c>
    </row>
    <row r="2203" spans="1:25" x14ac:dyDescent="0.3">
      <c r="A2203">
        <v>110100</v>
      </c>
      <c r="B2203" t="s">
        <v>49914</v>
      </c>
      <c r="C2203" t="s">
        <v>49915</v>
      </c>
      <c r="D2203" t="s">
        <v>49916</v>
      </c>
      <c r="E2203" t="s">
        <v>49917</v>
      </c>
      <c r="F2203" t="s">
        <v>49918</v>
      </c>
      <c r="G2203" t="s">
        <v>49919</v>
      </c>
      <c r="H2203" t="s">
        <v>49920</v>
      </c>
      <c r="I2203" t="s">
        <v>49921</v>
      </c>
      <c r="J2203" t="s">
        <v>49922</v>
      </c>
      <c r="K2203" t="s">
        <v>49923</v>
      </c>
      <c r="L2203" t="s">
        <v>49924</v>
      </c>
      <c r="M2203" t="s">
        <v>49925</v>
      </c>
      <c r="N2203" t="s">
        <v>49926</v>
      </c>
      <c r="O2203" t="s">
        <v>49927</v>
      </c>
      <c r="P2203">
        <f>-633.264299544267 -4.05287903186331 -230.282102363963</f>
        <v>-867.59928094009331</v>
      </c>
      <c r="Q2203" t="s">
        <v>49928</v>
      </c>
      <c r="R2203" t="s">
        <v>49929</v>
      </c>
      <c r="S2203" t="s">
        <v>49930</v>
      </c>
      <c r="T2203" t="s">
        <v>49931</v>
      </c>
      <c r="U2203" t="s">
        <v>49932</v>
      </c>
      <c r="V2203" t="s">
        <v>49933</v>
      </c>
      <c r="W2203" t="s">
        <v>49934</v>
      </c>
      <c r="X2203" t="s">
        <v>49935</v>
      </c>
      <c r="Y2203" t="s">
        <v>49936</v>
      </c>
    </row>
    <row r="2204" spans="1:25" x14ac:dyDescent="0.3">
      <c r="A2204">
        <v>110150</v>
      </c>
      <c r="B2204" t="s">
        <v>49937</v>
      </c>
      <c r="C2204" t="s">
        <v>49938</v>
      </c>
      <c r="D2204" t="s">
        <v>49939</v>
      </c>
      <c r="E2204" t="s">
        <v>49940</v>
      </c>
      <c r="F2204" t="s">
        <v>49941</v>
      </c>
      <c r="G2204" t="s">
        <v>49942</v>
      </c>
      <c r="H2204" t="s">
        <v>49943</v>
      </c>
      <c r="I2204" t="s">
        <v>49944</v>
      </c>
      <c r="J2204" t="s">
        <v>49945</v>
      </c>
      <c r="K2204" t="s">
        <v>49946</v>
      </c>
      <c r="L2204" t="s">
        <v>49947</v>
      </c>
      <c r="M2204" t="s">
        <v>49948</v>
      </c>
      <c r="N2204" t="s">
        <v>49949</v>
      </c>
      <c r="O2204" t="s">
        <v>49950</v>
      </c>
      <c r="P2204">
        <f>-634.634208901996 -4.76931876118238 -229.824909485731</f>
        <v>-869.22843714890939</v>
      </c>
      <c r="Q2204" t="s">
        <v>49951</v>
      </c>
      <c r="R2204" t="s">
        <v>49952</v>
      </c>
      <c r="S2204" t="s">
        <v>49953</v>
      </c>
      <c r="T2204" t="s">
        <v>49954</v>
      </c>
      <c r="U2204" t="s">
        <v>49955</v>
      </c>
      <c r="V2204" t="s">
        <v>49956</v>
      </c>
      <c r="W2204" t="s">
        <v>49957</v>
      </c>
      <c r="X2204" t="s">
        <v>49958</v>
      </c>
      <c r="Y2204" t="s">
        <v>49959</v>
      </c>
    </row>
    <row r="2205" spans="1:25" x14ac:dyDescent="0.3">
      <c r="A2205">
        <v>110200</v>
      </c>
      <c r="B2205" t="s">
        <v>49960</v>
      </c>
      <c r="C2205" t="s">
        <v>49961</v>
      </c>
      <c r="D2205" t="s">
        <v>49962</v>
      </c>
      <c r="E2205" t="s">
        <v>49963</v>
      </c>
      <c r="F2205" t="s">
        <v>49964</v>
      </c>
      <c r="G2205" t="s">
        <v>49965</v>
      </c>
      <c r="H2205" t="s">
        <v>49966</v>
      </c>
      <c r="I2205" t="s">
        <v>49967</v>
      </c>
      <c r="J2205" t="s">
        <v>49968</v>
      </c>
      <c r="K2205" t="s">
        <v>49969</v>
      </c>
      <c r="L2205" t="s">
        <v>49970</v>
      </c>
      <c r="M2205" t="s">
        <v>49971</v>
      </c>
      <c r="N2205" t="s">
        <v>49972</v>
      </c>
      <c r="O2205" t="s">
        <v>49973</v>
      </c>
      <c r="P2205">
        <f>-636.527170318648 -5.55558856329253 -229.458920020971</f>
        <v>-871.5416789029116</v>
      </c>
      <c r="Q2205" t="s">
        <v>49974</v>
      </c>
      <c r="R2205" t="s">
        <v>49975</v>
      </c>
      <c r="S2205" t="s">
        <v>49976</v>
      </c>
      <c r="T2205" t="s">
        <v>49977</v>
      </c>
      <c r="U2205" t="s">
        <v>49978</v>
      </c>
      <c r="V2205" t="s">
        <v>49979</v>
      </c>
      <c r="W2205" t="s">
        <v>49980</v>
      </c>
      <c r="X2205" t="s">
        <v>49981</v>
      </c>
      <c r="Y2205" t="s">
        <v>49982</v>
      </c>
    </row>
    <row r="2206" spans="1:25" x14ac:dyDescent="0.3">
      <c r="A2206">
        <v>110250</v>
      </c>
      <c r="B2206" t="s">
        <v>49983</v>
      </c>
      <c r="C2206" t="s">
        <v>49984</v>
      </c>
      <c r="D2206" t="s">
        <v>49985</v>
      </c>
      <c r="E2206" t="s">
        <v>49986</v>
      </c>
      <c r="F2206" t="s">
        <v>49987</v>
      </c>
      <c r="G2206" t="s">
        <v>49988</v>
      </c>
      <c r="H2206" t="s">
        <v>49989</v>
      </c>
      <c r="I2206" t="s">
        <v>49990</v>
      </c>
      <c r="J2206" t="s">
        <v>49991</v>
      </c>
      <c r="K2206" t="s">
        <v>49992</v>
      </c>
      <c r="L2206" t="s">
        <v>49993</v>
      </c>
      <c r="M2206" t="s">
        <v>49994</v>
      </c>
      <c r="N2206" t="s">
        <v>49995</v>
      </c>
      <c r="O2206" t="s">
        <v>49996</v>
      </c>
      <c r="P2206">
        <f>-637.769344069244 -5.81610245573415 -229.258750666666</f>
        <v>-872.84419719164407</v>
      </c>
      <c r="Q2206" t="s">
        <v>49997</v>
      </c>
      <c r="R2206" t="s">
        <v>49998</v>
      </c>
      <c r="S2206" t="s">
        <v>49999</v>
      </c>
      <c r="T2206" t="s">
        <v>50000</v>
      </c>
      <c r="U2206" t="s">
        <v>50001</v>
      </c>
      <c r="V2206" t="s">
        <v>50002</v>
      </c>
      <c r="W2206" t="s">
        <v>50003</v>
      </c>
      <c r="X2206" t="s">
        <v>50004</v>
      </c>
      <c r="Y2206" t="s">
        <v>50005</v>
      </c>
    </row>
    <row r="2207" spans="1:25" x14ac:dyDescent="0.3">
      <c r="A2207">
        <v>110300</v>
      </c>
      <c r="B2207" t="s">
        <v>50006</v>
      </c>
      <c r="C2207" t="s">
        <v>50007</v>
      </c>
      <c r="D2207" t="s">
        <v>50008</v>
      </c>
      <c r="E2207" t="s">
        <v>50009</v>
      </c>
      <c r="F2207" t="s">
        <v>50010</v>
      </c>
      <c r="G2207" t="s">
        <v>50011</v>
      </c>
      <c r="H2207" t="s">
        <v>50012</v>
      </c>
      <c r="I2207" t="s">
        <v>50013</v>
      </c>
      <c r="J2207" t="s">
        <v>50014</v>
      </c>
      <c r="K2207" t="s">
        <v>50015</v>
      </c>
      <c r="L2207" t="s">
        <v>50016</v>
      </c>
      <c r="M2207" t="s">
        <v>50017</v>
      </c>
      <c r="N2207" t="s">
        <v>50018</v>
      </c>
      <c r="O2207" t="s">
        <v>50019</v>
      </c>
      <c r="P2207">
        <f>-640.204497715759 -5.85221581185078 -228.971790750782</f>
        <v>-875.02850427839178</v>
      </c>
      <c r="Q2207" t="s">
        <v>50020</v>
      </c>
      <c r="R2207" t="s">
        <v>50021</v>
      </c>
      <c r="S2207" t="s">
        <v>50022</v>
      </c>
      <c r="T2207" t="s">
        <v>50023</v>
      </c>
      <c r="U2207" t="s">
        <v>50024</v>
      </c>
      <c r="V2207" t="s">
        <v>50025</v>
      </c>
      <c r="W2207" t="s">
        <v>50026</v>
      </c>
      <c r="X2207" t="s">
        <v>50027</v>
      </c>
      <c r="Y2207" t="s">
        <v>50028</v>
      </c>
    </row>
    <row r="2208" spans="1:25" x14ac:dyDescent="0.3">
      <c r="A2208">
        <v>110350</v>
      </c>
      <c r="B2208" t="s">
        <v>50029</v>
      </c>
      <c r="C2208" t="s">
        <v>50030</v>
      </c>
      <c r="D2208" t="s">
        <v>50031</v>
      </c>
      <c r="E2208" t="s">
        <v>50032</v>
      </c>
      <c r="F2208" t="s">
        <v>50033</v>
      </c>
      <c r="G2208" t="s">
        <v>50034</v>
      </c>
      <c r="H2208" t="s">
        <v>50035</v>
      </c>
      <c r="I2208" t="s">
        <v>50036</v>
      </c>
      <c r="J2208" t="s">
        <v>50037</v>
      </c>
      <c r="K2208" t="s">
        <v>50038</v>
      </c>
      <c r="L2208" t="s">
        <v>50039</v>
      </c>
      <c r="M2208" t="s">
        <v>50040</v>
      </c>
      <c r="N2208" t="s">
        <v>50041</v>
      </c>
      <c r="O2208" t="s">
        <v>50042</v>
      </c>
      <c r="P2208">
        <f>-641.292262933506 -5.82976562717749 -228.799197235312</f>
        <v>-875.9212257959955</v>
      </c>
      <c r="Q2208" t="s">
        <v>50043</v>
      </c>
      <c r="R2208" t="s">
        <v>50044</v>
      </c>
      <c r="S2208" t="s">
        <v>50045</v>
      </c>
      <c r="T2208" t="s">
        <v>50046</v>
      </c>
      <c r="U2208" t="s">
        <v>50047</v>
      </c>
      <c r="V2208" t="s">
        <v>50048</v>
      </c>
      <c r="W2208" t="s">
        <v>50049</v>
      </c>
      <c r="X2208" t="s">
        <v>50050</v>
      </c>
      <c r="Y2208" t="s">
        <v>50051</v>
      </c>
    </row>
    <row r="2209" spans="1:25" x14ac:dyDescent="0.3">
      <c r="A2209">
        <v>110400</v>
      </c>
      <c r="B2209" t="s">
        <v>50052</v>
      </c>
      <c r="C2209" t="s">
        <v>50053</v>
      </c>
      <c r="D2209" t="s">
        <v>50054</v>
      </c>
      <c r="E2209" t="s">
        <v>50055</v>
      </c>
      <c r="F2209" t="s">
        <v>50056</v>
      </c>
      <c r="G2209" t="s">
        <v>50057</v>
      </c>
      <c r="H2209" t="s">
        <v>50058</v>
      </c>
      <c r="I2209" t="s">
        <v>50059</v>
      </c>
      <c r="J2209" t="s">
        <v>50060</v>
      </c>
      <c r="K2209" t="s">
        <v>50061</v>
      </c>
      <c r="L2209" t="s">
        <v>50062</v>
      </c>
      <c r="M2209" t="s">
        <v>50063</v>
      </c>
      <c r="N2209" t="s">
        <v>50064</v>
      </c>
      <c r="O2209" t="s">
        <v>50065</v>
      </c>
      <c r="P2209">
        <f>-642.793487341699 -5.09000919077062 -228.267522503717</f>
        <v>-876.15101903618665</v>
      </c>
      <c r="Q2209" t="s">
        <v>50066</v>
      </c>
      <c r="R2209" t="s">
        <v>50067</v>
      </c>
      <c r="S2209" t="s">
        <v>50068</v>
      </c>
      <c r="T2209" t="s">
        <v>50069</v>
      </c>
      <c r="U2209" t="s">
        <v>50070</v>
      </c>
      <c r="V2209" t="s">
        <v>50071</v>
      </c>
      <c r="W2209" t="s">
        <v>50072</v>
      </c>
      <c r="X2209" t="s">
        <v>50073</v>
      </c>
      <c r="Y2209" t="s">
        <v>50074</v>
      </c>
    </row>
    <row r="2210" spans="1:25" x14ac:dyDescent="0.3">
      <c r="A2210">
        <v>110450</v>
      </c>
      <c r="B2210" t="s">
        <v>50075</v>
      </c>
      <c r="C2210" t="s">
        <v>50076</v>
      </c>
      <c r="D2210" t="s">
        <v>50077</v>
      </c>
      <c r="E2210" t="s">
        <v>50078</v>
      </c>
      <c r="F2210" t="s">
        <v>50079</v>
      </c>
      <c r="G2210" t="s">
        <v>50080</v>
      </c>
      <c r="H2210" t="s">
        <v>50081</v>
      </c>
      <c r="I2210" t="s">
        <v>50082</v>
      </c>
      <c r="J2210" t="s">
        <v>50083</v>
      </c>
      <c r="K2210" t="s">
        <v>50084</v>
      </c>
      <c r="L2210" t="s">
        <v>50085</v>
      </c>
      <c r="M2210" t="s">
        <v>50086</v>
      </c>
      <c r="N2210" t="s">
        <v>50087</v>
      </c>
      <c r="O2210" t="s">
        <v>50088</v>
      </c>
      <c r="P2210">
        <f>-643.412958596559 -4.96703236942335 -228.012213873591</f>
        <v>-876.39220483957331</v>
      </c>
      <c r="Q2210" t="s">
        <v>50089</v>
      </c>
      <c r="R2210" t="s">
        <v>50090</v>
      </c>
      <c r="S2210" t="s">
        <v>50091</v>
      </c>
      <c r="T2210" t="s">
        <v>50092</v>
      </c>
      <c r="U2210" t="s">
        <v>50093</v>
      </c>
      <c r="V2210" t="s">
        <v>50094</v>
      </c>
      <c r="W2210" t="s">
        <v>50095</v>
      </c>
      <c r="X2210" t="s">
        <v>50096</v>
      </c>
      <c r="Y2210" t="s">
        <v>50097</v>
      </c>
    </row>
    <row r="2211" spans="1:25" x14ac:dyDescent="0.3">
      <c r="A2211">
        <v>110500</v>
      </c>
      <c r="B2211" t="s">
        <v>50098</v>
      </c>
      <c r="C2211" t="s">
        <v>50099</v>
      </c>
      <c r="D2211" t="s">
        <v>50100</v>
      </c>
      <c r="E2211" t="s">
        <v>50101</v>
      </c>
      <c r="F2211" t="s">
        <v>50102</v>
      </c>
      <c r="G2211" t="s">
        <v>50103</v>
      </c>
      <c r="H2211" t="s">
        <v>50104</v>
      </c>
      <c r="I2211" t="s">
        <v>50105</v>
      </c>
      <c r="J2211" t="s">
        <v>50106</v>
      </c>
      <c r="K2211" t="s">
        <v>50107</v>
      </c>
      <c r="L2211" t="s">
        <v>50108</v>
      </c>
      <c r="M2211" t="s">
        <v>50109</v>
      </c>
      <c r="N2211" t="s">
        <v>50110</v>
      </c>
      <c r="O2211" t="s">
        <v>50111</v>
      </c>
      <c r="P2211">
        <f>-644.076768106032 -5.04867358604474 -227.898688704329</f>
        <v>-877.02413039640578</v>
      </c>
      <c r="Q2211" t="s">
        <v>50112</v>
      </c>
      <c r="R2211" t="s">
        <v>50113</v>
      </c>
      <c r="S2211" t="s">
        <v>50114</v>
      </c>
      <c r="T2211" t="s">
        <v>50115</v>
      </c>
      <c r="U2211" t="s">
        <v>50116</v>
      </c>
      <c r="V2211" t="s">
        <v>50117</v>
      </c>
      <c r="W2211" t="s">
        <v>50118</v>
      </c>
      <c r="X2211" t="s">
        <v>50119</v>
      </c>
      <c r="Y2211" t="s">
        <v>50120</v>
      </c>
    </row>
    <row r="2212" spans="1:25" x14ac:dyDescent="0.3">
      <c r="A2212">
        <v>110550</v>
      </c>
      <c r="B2212" t="s">
        <v>50098</v>
      </c>
      <c r="C2212" t="s">
        <v>50099</v>
      </c>
      <c r="D2212" t="s">
        <v>50100</v>
      </c>
      <c r="E2212" t="s">
        <v>50101</v>
      </c>
      <c r="F2212" t="s">
        <v>50102</v>
      </c>
      <c r="G2212" t="s">
        <v>50103</v>
      </c>
      <c r="H2212" t="s">
        <v>50104</v>
      </c>
      <c r="I2212" t="s">
        <v>50105</v>
      </c>
      <c r="J2212" t="s">
        <v>50106</v>
      </c>
      <c r="K2212" t="s">
        <v>50107</v>
      </c>
      <c r="L2212" t="s">
        <v>50108</v>
      </c>
      <c r="M2212" t="s">
        <v>50109</v>
      </c>
      <c r="N2212" t="s">
        <v>50110</v>
      </c>
      <c r="O2212" t="s">
        <v>50111</v>
      </c>
      <c r="P2212">
        <f>-644.076768106032 -5.04867358604474 -227.898688704329</f>
        <v>-877.02413039640578</v>
      </c>
      <c r="Q2212" t="s">
        <v>50112</v>
      </c>
      <c r="R2212" t="s">
        <v>50113</v>
      </c>
      <c r="S2212" t="s">
        <v>50114</v>
      </c>
      <c r="T2212" t="s">
        <v>50115</v>
      </c>
      <c r="U2212" t="s">
        <v>50116</v>
      </c>
      <c r="V2212" t="s">
        <v>50117</v>
      </c>
      <c r="W2212" t="s">
        <v>50118</v>
      </c>
      <c r="X2212" t="s">
        <v>50119</v>
      </c>
      <c r="Y2212" t="s">
        <v>50120</v>
      </c>
    </row>
    <row r="2213" spans="1:25" x14ac:dyDescent="0.3">
      <c r="A2213">
        <v>110600</v>
      </c>
      <c r="B2213" t="s">
        <v>50121</v>
      </c>
      <c r="C2213" t="s">
        <v>50122</v>
      </c>
      <c r="D2213" t="s">
        <v>50123</v>
      </c>
      <c r="E2213" t="s">
        <v>50124</v>
      </c>
      <c r="F2213" t="s">
        <v>50125</v>
      </c>
      <c r="G2213" t="s">
        <v>50126</v>
      </c>
      <c r="H2213" t="s">
        <v>50127</v>
      </c>
      <c r="I2213" t="s">
        <v>50128</v>
      </c>
      <c r="J2213" t="s">
        <v>50129</v>
      </c>
      <c r="K2213" t="s">
        <v>50130</v>
      </c>
      <c r="L2213" t="s">
        <v>50131</v>
      </c>
      <c r="M2213" t="s">
        <v>50132</v>
      </c>
      <c r="N2213" t="s">
        <v>50133</v>
      </c>
      <c r="O2213" t="s">
        <v>50134</v>
      </c>
      <c r="P2213">
        <f>-644.703813714296 -5.05118815221158 -227.934630660175</f>
        <v>-877.68963252668254</v>
      </c>
      <c r="Q2213" t="s">
        <v>50135</v>
      </c>
      <c r="R2213" t="s">
        <v>50136</v>
      </c>
      <c r="S2213" t="s">
        <v>50137</v>
      </c>
      <c r="T2213" t="s">
        <v>50138</v>
      </c>
      <c r="U2213" t="s">
        <v>50139</v>
      </c>
      <c r="V2213" t="s">
        <v>50140</v>
      </c>
      <c r="W2213" t="s">
        <v>50141</v>
      </c>
      <c r="X2213" t="s">
        <v>50142</v>
      </c>
      <c r="Y2213" t="s">
        <v>50143</v>
      </c>
    </row>
    <row r="2214" spans="1:25" x14ac:dyDescent="0.3">
      <c r="A2214">
        <v>110650</v>
      </c>
      <c r="B2214" t="s">
        <v>50121</v>
      </c>
      <c r="C2214" t="s">
        <v>50122</v>
      </c>
      <c r="D2214" t="s">
        <v>50123</v>
      </c>
      <c r="E2214" t="s">
        <v>50124</v>
      </c>
      <c r="F2214" t="s">
        <v>50125</v>
      </c>
      <c r="G2214" t="s">
        <v>50126</v>
      </c>
      <c r="H2214" t="s">
        <v>50127</v>
      </c>
      <c r="I2214" t="s">
        <v>50128</v>
      </c>
      <c r="J2214" t="s">
        <v>50129</v>
      </c>
      <c r="K2214" t="s">
        <v>50130</v>
      </c>
      <c r="L2214" t="s">
        <v>50131</v>
      </c>
      <c r="M2214" t="s">
        <v>50132</v>
      </c>
      <c r="N2214" t="s">
        <v>50133</v>
      </c>
      <c r="O2214" t="s">
        <v>50134</v>
      </c>
      <c r="P2214">
        <f>-644.703813714296 -5.05118815221158 -227.934630660175</f>
        <v>-877.68963252668254</v>
      </c>
      <c r="Q2214" t="s">
        <v>50135</v>
      </c>
      <c r="R2214" t="s">
        <v>50136</v>
      </c>
      <c r="S2214" t="s">
        <v>50137</v>
      </c>
      <c r="T2214" t="s">
        <v>50138</v>
      </c>
      <c r="U2214" t="s">
        <v>50139</v>
      </c>
      <c r="V2214" t="s">
        <v>50140</v>
      </c>
      <c r="W2214" t="s">
        <v>50141</v>
      </c>
      <c r="X2214" t="s">
        <v>50142</v>
      </c>
      <c r="Y2214" t="s">
        <v>50143</v>
      </c>
    </row>
    <row r="2215" spans="1:25" x14ac:dyDescent="0.3">
      <c r="A2215">
        <v>110700</v>
      </c>
      <c r="B2215" t="s">
        <v>50144</v>
      </c>
      <c r="C2215" t="s">
        <v>50145</v>
      </c>
      <c r="D2215" t="s">
        <v>50146</v>
      </c>
      <c r="E2215" t="s">
        <v>50147</v>
      </c>
      <c r="F2215" t="s">
        <v>50148</v>
      </c>
      <c r="G2215" t="s">
        <v>50149</v>
      </c>
      <c r="H2215" t="s">
        <v>50150</v>
      </c>
      <c r="I2215" t="s">
        <v>50151</v>
      </c>
      <c r="J2215" t="s">
        <v>50152</v>
      </c>
      <c r="K2215" t="s">
        <v>50153</v>
      </c>
      <c r="L2215" t="s">
        <v>50154</v>
      </c>
      <c r="M2215" t="s">
        <v>50155</v>
      </c>
      <c r="N2215" t="s">
        <v>50156</v>
      </c>
      <c r="O2215" t="s">
        <v>50157</v>
      </c>
      <c r="P2215">
        <f>-646.920253393728 -5.63496462519447 -228.133722652431</f>
        <v>-880.68894067135352</v>
      </c>
      <c r="Q2215" t="s">
        <v>50158</v>
      </c>
      <c r="R2215" t="s">
        <v>50159</v>
      </c>
      <c r="S2215" t="s">
        <v>50160</v>
      </c>
      <c r="T2215" t="s">
        <v>50161</v>
      </c>
      <c r="U2215" t="s">
        <v>50162</v>
      </c>
      <c r="V2215" t="s">
        <v>50163</v>
      </c>
      <c r="W2215" t="s">
        <v>50164</v>
      </c>
      <c r="X2215" t="s">
        <v>50165</v>
      </c>
      <c r="Y2215" t="s">
        <v>50166</v>
      </c>
    </row>
    <row r="2216" spans="1:25" x14ac:dyDescent="0.3">
      <c r="A2216">
        <v>110750</v>
      </c>
      <c r="B2216" t="s">
        <v>50167</v>
      </c>
      <c r="C2216" t="s">
        <v>50168</v>
      </c>
      <c r="D2216" t="s">
        <v>50169</v>
      </c>
      <c r="E2216" t="s">
        <v>50170</v>
      </c>
      <c r="F2216" t="s">
        <v>50171</v>
      </c>
      <c r="G2216" t="s">
        <v>50172</v>
      </c>
      <c r="H2216" t="s">
        <v>50173</v>
      </c>
      <c r="I2216" t="s">
        <v>50174</v>
      </c>
      <c r="J2216" t="s">
        <v>50175</v>
      </c>
      <c r="K2216" t="s">
        <v>50176</v>
      </c>
      <c r="L2216" t="s">
        <v>50177</v>
      </c>
      <c r="M2216" t="s">
        <v>50178</v>
      </c>
      <c r="N2216" t="s">
        <v>50179</v>
      </c>
      <c r="O2216" t="s">
        <v>50180</v>
      </c>
      <c r="P2216">
        <f>-647.370544052976 -6.37155123744287 -228.355854024022</f>
        <v>-882.09794931444094</v>
      </c>
      <c r="Q2216" t="s">
        <v>50181</v>
      </c>
      <c r="R2216" t="s">
        <v>50182</v>
      </c>
      <c r="S2216" t="s">
        <v>50183</v>
      </c>
      <c r="T2216" t="s">
        <v>50184</v>
      </c>
      <c r="U2216" t="s">
        <v>50185</v>
      </c>
      <c r="V2216" t="s">
        <v>50186</v>
      </c>
      <c r="W2216" t="s">
        <v>50187</v>
      </c>
      <c r="X2216" t="s">
        <v>50188</v>
      </c>
      <c r="Y2216" t="s">
        <v>50189</v>
      </c>
    </row>
    <row r="2217" spans="1:25" x14ac:dyDescent="0.3">
      <c r="A2217">
        <v>110800</v>
      </c>
      <c r="B2217" t="s">
        <v>50190</v>
      </c>
      <c r="C2217" t="s">
        <v>50191</v>
      </c>
      <c r="D2217" t="s">
        <v>50192</v>
      </c>
      <c r="E2217" t="s">
        <v>50193</v>
      </c>
      <c r="F2217" t="s">
        <v>50194</v>
      </c>
      <c r="G2217" t="s">
        <v>50195</v>
      </c>
      <c r="H2217" t="s">
        <v>50196</v>
      </c>
      <c r="I2217" t="s">
        <v>50197</v>
      </c>
      <c r="J2217" t="s">
        <v>50198</v>
      </c>
      <c r="K2217" t="s">
        <v>50199</v>
      </c>
      <c r="L2217" t="s">
        <v>50200</v>
      </c>
      <c r="M2217" t="s">
        <v>50201</v>
      </c>
      <c r="N2217" t="s">
        <v>50202</v>
      </c>
      <c r="O2217" t="s">
        <v>50203</v>
      </c>
      <c r="P2217">
        <f>-647.641574642975 -6.74568668274742 -228.648201121698</f>
        <v>-883.0354624474204</v>
      </c>
      <c r="Q2217" t="s">
        <v>50204</v>
      </c>
      <c r="R2217" t="s">
        <v>50205</v>
      </c>
      <c r="S2217" t="s">
        <v>50206</v>
      </c>
      <c r="T2217" t="s">
        <v>50207</v>
      </c>
      <c r="U2217" t="s">
        <v>50208</v>
      </c>
      <c r="V2217" t="s">
        <v>50209</v>
      </c>
      <c r="W2217" t="s">
        <v>50210</v>
      </c>
      <c r="X2217" t="s">
        <v>50211</v>
      </c>
      <c r="Y2217" t="s">
        <v>50212</v>
      </c>
    </row>
    <row r="2218" spans="1:25" x14ac:dyDescent="0.3">
      <c r="A2218">
        <v>110850</v>
      </c>
      <c r="B2218" t="s">
        <v>50213</v>
      </c>
      <c r="C2218" t="s">
        <v>50214</v>
      </c>
      <c r="D2218" t="s">
        <v>50215</v>
      </c>
      <c r="E2218" t="s">
        <v>50216</v>
      </c>
      <c r="F2218" t="s">
        <v>50217</v>
      </c>
      <c r="G2218" t="s">
        <v>50218</v>
      </c>
      <c r="H2218" t="s">
        <v>50219</v>
      </c>
      <c r="I2218" t="s">
        <v>50220</v>
      </c>
      <c r="J2218" t="s">
        <v>50221</v>
      </c>
      <c r="K2218" t="s">
        <v>50222</v>
      </c>
      <c r="L2218" t="s">
        <v>50223</v>
      </c>
      <c r="M2218" t="s">
        <v>50224</v>
      </c>
      <c r="N2218" t="s">
        <v>50225</v>
      </c>
      <c r="O2218" t="s">
        <v>50226</v>
      </c>
      <c r="P2218">
        <f>-647.379171200397 -6.65242061085632 -228.784149579691</f>
        <v>-882.81574139094425</v>
      </c>
      <c r="Q2218" t="s">
        <v>50227</v>
      </c>
      <c r="R2218" t="s">
        <v>50228</v>
      </c>
      <c r="S2218" t="s">
        <v>50229</v>
      </c>
      <c r="T2218" t="s">
        <v>50230</v>
      </c>
      <c r="U2218" t="s">
        <v>50231</v>
      </c>
      <c r="V2218" t="s">
        <v>50232</v>
      </c>
      <c r="W2218" t="s">
        <v>50233</v>
      </c>
      <c r="X2218" t="s">
        <v>50234</v>
      </c>
      <c r="Y2218" t="s">
        <v>50235</v>
      </c>
    </row>
    <row r="2219" spans="1:25" x14ac:dyDescent="0.3">
      <c r="A2219">
        <v>110900</v>
      </c>
      <c r="B2219" t="s">
        <v>50236</v>
      </c>
      <c r="C2219" t="s">
        <v>50237</v>
      </c>
      <c r="D2219" t="s">
        <v>50238</v>
      </c>
      <c r="E2219" t="s">
        <v>50239</v>
      </c>
      <c r="F2219" t="s">
        <v>50240</v>
      </c>
      <c r="G2219" t="s">
        <v>50241</v>
      </c>
      <c r="H2219" t="s">
        <v>50242</v>
      </c>
      <c r="I2219" t="s">
        <v>50243</v>
      </c>
      <c r="J2219" t="s">
        <v>50244</v>
      </c>
      <c r="K2219" t="s">
        <v>50245</v>
      </c>
      <c r="L2219" t="s">
        <v>50246</v>
      </c>
      <c r="M2219" t="s">
        <v>50247</v>
      </c>
      <c r="N2219" t="s">
        <v>50248</v>
      </c>
      <c r="O2219" t="s">
        <v>50249</v>
      </c>
      <c r="P2219">
        <f>-647.179945483219 -6.36915077456524 -228.721907399377</f>
        <v>-882.27100365716115</v>
      </c>
      <c r="Q2219" t="s">
        <v>50250</v>
      </c>
      <c r="R2219" t="s">
        <v>50251</v>
      </c>
      <c r="S2219" t="s">
        <v>50252</v>
      </c>
      <c r="T2219" t="s">
        <v>50253</v>
      </c>
      <c r="U2219" t="s">
        <v>50254</v>
      </c>
      <c r="V2219" t="s">
        <v>50255</v>
      </c>
      <c r="W2219" t="s">
        <v>50256</v>
      </c>
      <c r="X2219" t="s">
        <v>50257</v>
      </c>
      <c r="Y2219" t="s">
        <v>50258</v>
      </c>
    </row>
    <row r="2220" spans="1:25" x14ac:dyDescent="0.3">
      <c r="A2220">
        <v>110950</v>
      </c>
      <c r="B2220" t="s">
        <v>50259</v>
      </c>
      <c r="C2220" t="s">
        <v>50260</v>
      </c>
      <c r="D2220" t="s">
        <v>50261</v>
      </c>
      <c r="E2220" t="s">
        <v>50262</v>
      </c>
      <c r="F2220" t="s">
        <v>50263</v>
      </c>
      <c r="G2220" t="s">
        <v>50264</v>
      </c>
      <c r="H2220" t="s">
        <v>50265</v>
      </c>
      <c r="I2220" t="s">
        <v>50266</v>
      </c>
      <c r="J2220" t="s">
        <v>50267</v>
      </c>
      <c r="K2220" t="s">
        <v>50268</v>
      </c>
      <c r="L2220" t="s">
        <v>50269</v>
      </c>
      <c r="M2220" t="s">
        <v>50270</v>
      </c>
      <c r="N2220" t="s">
        <v>50271</v>
      </c>
      <c r="O2220" t="s">
        <v>50272</v>
      </c>
      <c r="P2220">
        <f>-647.248541138648 -6.07691342018256 -228.610450373401</f>
        <v>-881.93590493223155</v>
      </c>
      <c r="Q2220" t="s">
        <v>50273</v>
      </c>
      <c r="R2220" t="s">
        <v>50274</v>
      </c>
      <c r="S2220" t="s">
        <v>50275</v>
      </c>
      <c r="T2220" t="s">
        <v>50276</v>
      </c>
      <c r="U2220" t="s">
        <v>50277</v>
      </c>
      <c r="V2220" t="s">
        <v>50278</v>
      </c>
      <c r="W2220" t="s">
        <v>50279</v>
      </c>
      <c r="X2220" t="s">
        <v>50280</v>
      </c>
      <c r="Y2220" t="s">
        <v>50281</v>
      </c>
    </row>
    <row r="2221" spans="1:25" x14ac:dyDescent="0.3">
      <c r="A2221">
        <v>111000</v>
      </c>
      <c r="B2221" t="s">
        <v>50282</v>
      </c>
      <c r="C2221" t="s">
        <v>50283</v>
      </c>
      <c r="D2221" t="s">
        <v>50284</v>
      </c>
      <c r="E2221" t="s">
        <v>50285</v>
      </c>
      <c r="F2221" t="s">
        <v>50286</v>
      </c>
      <c r="G2221" t="s">
        <v>50287</v>
      </c>
      <c r="H2221" t="s">
        <v>50288</v>
      </c>
      <c r="I2221" t="s">
        <v>50289</v>
      </c>
      <c r="J2221" t="s">
        <v>50290</v>
      </c>
      <c r="K2221" t="s">
        <v>50291</v>
      </c>
      <c r="L2221" t="s">
        <v>50292</v>
      </c>
      <c r="M2221" t="s">
        <v>50293</v>
      </c>
      <c r="N2221" t="s">
        <v>50294</v>
      </c>
      <c r="O2221" t="s">
        <v>50295</v>
      </c>
      <c r="P2221">
        <f>-647.110357994557 -4.97819355733373 -228.241713352138</f>
        <v>-880.33026490402881</v>
      </c>
      <c r="Q2221" t="s">
        <v>50296</v>
      </c>
      <c r="R2221" t="s">
        <v>50297</v>
      </c>
      <c r="S2221" t="s">
        <v>50298</v>
      </c>
      <c r="T2221" t="s">
        <v>50299</v>
      </c>
      <c r="U2221" t="s">
        <v>50300</v>
      </c>
      <c r="V2221" t="s">
        <v>50301</v>
      </c>
      <c r="W2221" t="s">
        <v>50302</v>
      </c>
      <c r="X2221" t="s">
        <v>50303</v>
      </c>
      <c r="Y2221" t="s">
        <v>50304</v>
      </c>
    </row>
    <row r="2222" spans="1:25" x14ac:dyDescent="0.3">
      <c r="A2222">
        <v>111050</v>
      </c>
      <c r="B2222" t="s">
        <v>50305</v>
      </c>
      <c r="C2222" t="s">
        <v>50306</v>
      </c>
      <c r="D2222" t="s">
        <v>50307</v>
      </c>
      <c r="E2222" t="s">
        <v>50308</v>
      </c>
      <c r="F2222" t="s">
        <v>50309</v>
      </c>
      <c r="G2222" t="s">
        <v>50310</v>
      </c>
      <c r="H2222" t="s">
        <v>50311</v>
      </c>
      <c r="I2222" t="s">
        <v>50312</v>
      </c>
      <c r="J2222" t="s">
        <v>50313</v>
      </c>
      <c r="K2222" t="s">
        <v>50314</v>
      </c>
      <c r="L2222" t="s">
        <v>50315</v>
      </c>
      <c r="M2222" t="s">
        <v>50316</v>
      </c>
      <c r="N2222" t="s">
        <v>50317</v>
      </c>
      <c r="O2222" t="s">
        <v>50318</v>
      </c>
      <c r="P2222">
        <f>-646.669431875421 -4.12195693688182 -228.146311738376</f>
        <v>-878.93770055067876</v>
      </c>
      <c r="Q2222" t="s">
        <v>50319</v>
      </c>
      <c r="R2222" t="s">
        <v>50320</v>
      </c>
      <c r="S2222" t="s">
        <v>50321</v>
      </c>
      <c r="T2222" t="s">
        <v>50322</v>
      </c>
      <c r="U2222" t="s">
        <v>50323</v>
      </c>
      <c r="V2222" t="s">
        <v>50324</v>
      </c>
      <c r="W2222" t="s">
        <v>50325</v>
      </c>
      <c r="X2222" t="s">
        <v>50326</v>
      </c>
      <c r="Y2222" t="s">
        <v>50327</v>
      </c>
    </row>
    <row r="2223" spans="1:25" x14ac:dyDescent="0.3">
      <c r="A2223">
        <v>111100</v>
      </c>
      <c r="B2223" t="s">
        <v>50328</v>
      </c>
      <c r="C2223" t="s">
        <v>50329</v>
      </c>
      <c r="D2223" t="s">
        <v>50330</v>
      </c>
      <c r="E2223" t="s">
        <v>50331</v>
      </c>
      <c r="F2223" t="s">
        <v>50332</v>
      </c>
      <c r="G2223" t="s">
        <v>50333</v>
      </c>
      <c r="H2223" t="s">
        <v>50334</v>
      </c>
      <c r="I2223" t="s">
        <v>50335</v>
      </c>
      <c r="J2223" t="s">
        <v>50336</v>
      </c>
      <c r="K2223" t="s">
        <v>50337</v>
      </c>
      <c r="L2223" t="s">
        <v>50338</v>
      </c>
      <c r="M2223" t="s">
        <v>50339</v>
      </c>
      <c r="N2223" t="s">
        <v>50340</v>
      </c>
      <c r="O2223" t="s">
        <v>50341</v>
      </c>
      <c r="P2223">
        <f>-645.474525548909 -3.6806242946368 -228.456763056097</f>
        <v>-877.61191289964279</v>
      </c>
      <c r="Q2223" t="s">
        <v>50342</v>
      </c>
      <c r="R2223" t="s">
        <v>50343</v>
      </c>
      <c r="S2223" t="s">
        <v>50344</v>
      </c>
      <c r="T2223" t="s">
        <v>50345</v>
      </c>
      <c r="U2223" t="s">
        <v>50346</v>
      </c>
      <c r="V2223" t="s">
        <v>50347</v>
      </c>
      <c r="W2223" t="s">
        <v>50348</v>
      </c>
      <c r="X2223" t="s">
        <v>50349</v>
      </c>
      <c r="Y2223" t="s">
        <v>50350</v>
      </c>
    </row>
    <row r="2224" spans="1:25" x14ac:dyDescent="0.3">
      <c r="A2224">
        <v>111150</v>
      </c>
      <c r="B2224" t="s">
        <v>50351</v>
      </c>
      <c r="C2224" t="s">
        <v>50352</v>
      </c>
      <c r="D2224" t="s">
        <v>50353</v>
      </c>
      <c r="E2224" t="s">
        <v>50354</v>
      </c>
      <c r="F2224" t="s">
        <v>50355</v>
      </c>
      <c r="G2224" t="s">
        <v>50356</v>
      </c>
      <c r="H2224" t="s">
        <v>50357</v>
      </c>
      <c r="I2224" t="s">
        <v>50358</v>
      </c>
      <c r="J2224" t="s">
        <v>50359</v>
      </c>
      <c r="K2224" t="s">
        <v>50360</v>
      </c>
      <c r="L2224" t="s">
        <v>50361</v>
      </c>
      <c r="M2224" t="s">
        <v>50362</v>
      </c>
      <c r="N2224" t="s">
        <v>50363</v>
      </c>
      <c r="O2224" t="s">
        <v>50364</v>
      </c>
      <c r="P2224">
        <f>-644.900560376624 -3.88531809309779 -228.828224235051</f>
        <v>-877.61410270477279</v>
      </c>
      <c r="Q2224" t="s">
        <v>50365</v>
      </c>
      <c r="R2224" t="s">
        <v>50366</v>
      </c>
      <c r="S2224" t="s">
        <v>50367</v>
      </c>
      <c r="T2224" t="s">
        <v>50368</v>
      </c>
      <c r="U2224" t="s">
        <v>50369</v>
      </c>
      <c r="V2224" t="s">
        <v>50370</v>
      </c>
      <c r="W2224" t="s">
        <v>50371</v>
      </c>
      <c r="X2224" t="s">
        <v>50372</v>
      </c>
      <c r="Y2224" t="s">
        <v>50373</v>
      </c>
    </row>
    <row r="2225" spans="1:25" x14ac:dyDescent="0.3">
      <c r="A2225">
        <v>111200</v>
      </c>
      <c r="B2225" t="s">
        <v>50374</v>
      </c>
      <c r="C2225" t="s">
        <v>50375</v>
      </c>
      <c r="D2225" t="s">
        <v>50376</v>
      </c>
      <c r="E2225" t="s">
        <v>50377</v>
      </c>
      <c r="F2225" t="s">
        <v>50378</v>
      </c>
      <c r="G2225" t="s">
        <v>50379</v>
      </c>
      <c r="H2225" t="s">
        <v>50380</v>
      </c>
      <c r="I2225" t="s">
        <v>50381</v>
      </c>
      <c r="J2225" t="s">
        <v>50382</v>
      </c>
      <c r="K2225" t="s">
        <v>50383</v>
      </c>
      <c r="L2225" t="s">
        <v>50384</v>
      </c>
      <c r="M2225" t="s">
        <v>50385</v>
      </c>
      <c r="N2225" t="s">
        <v>50386</v>
      </c>
      <c r="O2225" t="s">
        <v>50387</v>
      </c>
      <c r="P2225">
        <f>-643.361850087246 -4.37716266444136 -229.775345962465</f>
        <v>-877.51435871415242</v>
      </c>
      <c r="Q2225" t="s">
        <v>50388</v>
      </c>
      <c r="R2225" t="s">
        <v>50389</v>
      </c>
      <c r="S2225" t="s">
        <v>50390</v>
      </c>
      <c r="T2225" t="s">
        <v>50391</v>
      </c>
      <c r="U2225" t="s">
        <v>50392</v>
      </c>
      <c r="V2225" t="s">
        <v>50393</v>
      </c>
      <c r="W2225" t="s">
        <v>50394</v>
      </c>
      <c r="X2225" t="s">
        <v>50395</v>
      </c>
      <c r="Y2225" t="s">
        <v>50396</v>
      </c>
    </row>
    <row r="2226" spans="1:25" x14ac:dyDescent="0.3">
      <c r="A2226">
        <v>111250</v>
      </c>
      <c r="B2226" t="s">
        <v>50397</v>
      </c>
      <c r="C2226" t="s">
        <v>50398</v>
      </c>
      <c r="D2226" t="s">
        <v>50399</v>
      </c>
      <c r="E2226" t="s">
        <v>50400</v>
      </c>
      <c r="F2226" t="s">
        <v>50401</v>
      </c>
      <c r="G2226" t="s">
        <v>50402</v>
      </c>
      <c r="H2226" t="s">
        <v>50403</v>
      </c>
      <c r="I2226" t="s">
        <v>50404</v>
      </c>
      <c r="J2226" t="s">
        <v>50405</v>
      </c>
      <c r="K2226" t="s">
        <v>50406</v>
      </c>
      <c r="L2226" t="s">
        <v>50407</v>
      </c>
      <c r="M2226" t="s">
        <v>50408</v>
      </c>
      <c r="N2226" t="s">
        <v>50409</v>
      </c>
      <c r="O2226" t="s">
        <v>50410</v>
      </c>
      <c r="P2226">
        <f>-642.56888153695 -4.9954485461526 -230.244307155215</f>
        <v>-877.8086372383176</v>
      </c>
      <c r="Q2226" t="s">
        <v>50411</v>
      </c>
      <c r="R2226" t="s">
        <v>50412</v>
      </c>
      <c r="S2226" t="s">
        <v>50413</v>
      </c>
      <c r="T2226" t="s">
        <v>50414</v>
      </c>
      <c r="U2226" t="s">
        <v>50415</v>
      </c>
      <c r="V2226" t="s">
        <v>50416</v>
      </c>
      <c r="W2226" t="s">
        <v>50417</v>
      </c>
      <c r="X2226" t="s">
        <v>50418</v>
      </c>
      <c r="Y2226" t="s">
        <v>50419</v>
      </c>
    </row>
    <row r="2227" spans="1:25" x14ac:dyDescent="0.3">
      <c r="A2227">
        <v>111300</v>
      </c>
      <c r="B2227" t="s">
        <v>50420</v>
      </c>
      <c r="C2227" t="s">
        <v>50421</v>
      </c>
      <c r="D2227" t="s">
        <v>50422</v>
      </c>
      <c r="E2227" t="s">
        <v>50423</v>
      </c>
      <c r="F2227" t="s">
        <v>50424</v>
      </c>
      <c r="G2227" t="s">
        <v>50425</v>
      </c>
      <c r="H2227" t="s">
        <v>50426</v>
      </c>
      <c r="I2227" t="s">
        <v>50427</v>
      </c>
      <c r="J2227" t="s">
        <v>50428</v>
      </c>
      <c r="K2227" t="s">
        <v>50429</v>
      </c>
      <c r="L2227" t="s">
        <v>50430</v>
      </c>
      <c r="M2227" t="s">
        <v>50431</v>
      </c>
      <c r="N2227" t="s">
        <v>50432</v>
      </c>
      <c r="O2227" t="s">
        <v>50433</v>
      </c>
      <c r="P2227">
        <f>-640.558371247185 -6.52418783655594 -231.13299630627</f>
        <v>-878.21555539001099</v>
      </c>
      <c r="Q2227" t="s">
        <v>50434</v>
      </c>
      <c r="R2227" t="s">
        <v>50435</v>
      </c>
      <c r="S2227" t="s">
        <v>50436</v>
      </c>
      <c r="T2227" t="s">
        <v>50437</v>
      </c>
      <c r="U2227" t="s">
        <v>50438</v>
      </c>
      <c r="V2227" t="s">
        <v>50439</v>
      </c>
      <c r="W2227" t="s">
        <v>50440</v>
      </c>
      <c r="X2227" t="s">
        <v>50441</v>
      </c>
      <c r="Y2227" t="s">
        <v>50442</v>
      </c>
    </row>
    <row r="2228" spans="1:25" x14ac:dyDescent="0.3">
      <c r="A2228">
        <v>111350</v>
      </c>
      <c r="B2228" t="s">
        <v>50443</v>
      </c>
      <c r="C2228" t="s">
        <v>50444</v>
      </c>
      <c r="D2228" t="s">
        <v>50445</v>
      </c>
      <c r="E2228" t="s">
        <v>50446</v>
      </c>
      <c r="F2228" t="s">
        <v>50447</v>
      </c>
      <c r="G2228" t="s">
        <v>50448</v>
      </c>
      <c r="H2228" t="s">
        <v>50449</v>
      </c>
      <c r="I2228" t="s">
        <v>50450</v>
      </c>
      <c r="J2228" t="s">
        <v>50451</v>
      </c>
      <c r="K2228" t="s">
        <v>50452</v>
      </c>
      <c r="L2228" t="s">
        <v>50453</v>
      </c>
      <c r="M2228" t="s">
        <v>50454</v>
      </c>
      <c r="N2228" t="s">
        <v>50455</v>
      </c>
      <c r="O2228" t="s">
        <v>50456</v>
      </c>
      <c r="P2228">
        <f>-639.548491705814 -7.03212395755304 -231.536356287896</f>
        <v>-878.11697195126294</v>
      </c>
      <c r="Q2228" t="s">
        <v>50457</v>
      </c>
      <c r="R2228" t="s">
        <v>50458</v>
      </c>
      <c r="S2228" t="s">
        <v>50459</v>
      </c>
      <c r="T2228" t="s">
        <v>50460</v>
      </c>
      <c r="U2228" t="s">
        <v>50461</v>
      </c>
      <c r="V2228" t="s">
        <v>50462</v>
      </c>
      <c r="W2228" t="s">
        <v>50463</v>
      </c>
      <c r="X2228" t="s">
        <v>50464</v>
      </c>
      <c r="Y2228" t="s">
        <v>50465</v>
      </c>
    </row>
    <row r="2229" spans="1:25" x14ac:dyDescent="0.3">
      <c r="A2229">
        <v>111400</v>
      </c>
      <c r="B2229" t="s">
        <v>50466</v>
      </c>
      <c r="C2229" t="s">
        <v>50467</v>
      </c>
      <c r="D2229" t="s">
        <v>50468</v>
      </c>
      <c r="E2229" t="s">
        <v>50469</v>
      </c>
      <c r="F2229" t="s">
        <v>50470</v>
      </c>
      <c r="G2229" t="s">
        <v>50471</v>
      </c>
      <c r="H2229" t="s">
        <v>50472</v>
      </c>
      <c r="I2229" t="s">
        <v>50473</v>
      </c>
      <c r="J2229" t="s">
        <v>50474</v>
      </c>
      <c r="K2229" t="s">
        <v>50475</v>
      </c>
      <c r="L2229" t="s">
        <v>50476</v>
      </c>
      <c r="M2229" t="s">
        <v>50477</v>
      </c>
      <c r="N2229" t="s">
        <v>50478</v>
      </c>
      <c r="O2229" t="s">
        <v>50479</v>
      </c>
      <c r="P2229">
        <f>-638.592562974277 -7.09933544484602 -231.917678321656</f>
        <v>-877.60957674077906</v>
      </c>
      <c r="Q2229" t="s">
        <v>50480</v>
      </c>
      <c r="R2229" t="s">
        <v>50481</v>
      </c>
      <c r="S2229" t="s">
        <v>50482</v>
      </c>
      <c r="T2229" t="s">
        <v>50483</v>
      </c>
      <c r="U2229" t="s">
        <v>50484</v>
      </c>
      <c r="V2229" t="s">
        <v>50485</v>
      </c>
      <c r="W2229" t="s">
        <v>50486</v>
      </c>
      <c r="X2229" t="s">
        <v>50487</v>
      </c>
      <c r="Y2229" t="s">
        <v>50488</v>
      </c>
    </row>
    <row r="2230" spans="1:25" x14ac:dyDescent="0.3">
      <c r="A2230">
        <v>111450</v>
      </c>
      <c r="B2230" t="s">
        <v>50489</v>
      </c>
      <c r="C2230" t="s">
        <v>50490</v>
      </c>
      <c r="D2230" t="s">
        <v>50491</v>
      </c>
      <c r="E2230" t="s">
        <v>50492</v>
      </c>
      <c r="F2230" t="s">
        <v>50493</v>
      </c>
      <c r="G2230" t="s">
        <v>50494</v>
      </c>
      <c r="H2230" t="s">
        <v>50495</v>
      </c>
      <c r="I2230" t="s">
        <v>50496</v>
      </c>
      <c r="J2230" t="s">
        <v>50497</v>
      </c>
      <c r="K2230" t="s">
        <v>50498</v>
      </c>
      <c r="L2230" t="s">
        <v>50499</v>
      </c>
      <c r="M2230" t="s">
        <v>50500</v>
      </c>
      <c r="N2230" t="s">
        <v>50501</v>
      </c>
      <c r="O2230" t="s">
        <v>50502</v>
      </c>
      <c r="P2230">
        <f>-636.698750054998 -7.96110035502375 -232.917416650627</f>
        <v>-877.57726706064864</v>
      </c>
      <c r="Q2230" t="s">
        <v>50503</v>
      </c>
      <c r="R2230" t="s">
        <v>50504</v>
      </c>
      <c r="S2230" t="s">
        <v>50505</v>
      </c>
      <c r="T2230" t="s">
        <v>50506</v>
      </c>
      <c r="U2230" t="s">
        <v>50507</v>
      </c>
      <c r="V2230" t="s">
        <v>50508</v>
      </c>
      <c r="W2230" t="s">
        <v>50509</v>
      </c>
      <c r="X2230" t="s">
        <v>50510</v>
      </c>
      <c r="Y2230" t="s">
        <v>50511</v>
      </c>
    </row>
    <row r="2231" spans="1:25" x14ac:dyDescent="0.3">
      <c r="A2231">
        <v>111500</v>
      </c>
      <c r="B2231" t="s">
        <v>50512</v>
      </c>
      <c r="C2231" t="s">
        <v>50513</v>
      </c>
      <c r="D2231" t="s">
        <v>50514</v>
      </c>
      <c r="E2231" t="s">
        <v>50515</v>
      </c>
      <c r="F2231" t="s">
        <v>50516</v>
      </c>
      <c r="G2231" t="s">
        <v>50517</v>
      </c>
      <c r="H2231" t="s">
        <v>50518</v>
      </c>
      <c r="I2231" t="s">
        <v>50519</v>
      </c>
      <c r="J2231" t="s">
        <v>50520</v>
      </c>
      <c r="K2231" t="s">
        <v>50521</v>
      </c>
      <c r="L2231" t="s">
        <v>50522</v>
      </c>
      <c r="M2231" t="s">
        <v>50523</v>
      </c>
      <c r="N2231" t="s">
        <v>50524</v>
      </c>
      <c r="O2231" t="s">
        <v>50525</v>
      </c>
      <c r="P2231">
        <f>-634.831424770822 -9.60588146081659 -234.397079586064</f>
        <v>-878.83438581770258</v>
      </c>
      <c r="Q2231" t="s">
        <v>50526</v>
      </c>
      <c r="R2231" t="s">
        <v>50527</v>
      </c>
      <c r="S2231" t="s">
        <v>50528</v>
      </c>
      <c r="T2231" t="s">
        <v>50529</v>
      </c>
      <c r="U2231" t="s">
        <v>50530</v>
      </c>
      <c r="V2231" t="s">
        <v>50531</v>
      </c>
      <c r="W2231" t="s">
        <v>50532</v>
      </c>
      <c r="X2231" t="s">
        <v>50533</v>
      </c>
      <c r="Y2231" t="s">
        <v>50534</v>
      </c>
    </row>
    <row r="2232" spans="1:25" x14ac:dyDescent="0.3">
      <c r="A2232">
        <v>111550</v>
      </c>
      <c r="B2232" t="s">
        <v>50535</v>
      </c>
      <c r="C2232" t="s">
        <v>50536</v>
      </c>
      <c r="D2232" t="s">
        <v>50537</v>
      </c>
      <c r="E2232" t="s">
        <v>50538</v>
      </c>
      <c r="F2232" t="s">
        <v>50539</v>
      </c>
      <c r="G2232" t="s">
        <v>50540</v>
      </c>
      <c r="H2232" t="s">
        <v>50541</v>
      </c>
      <c r="I2232" t="s">
        <v>50542</v>
      </c>
      <c r="J2232" t="s">
        <v>50543</v>
      </c>
      <c r="K2232" t="s">
        <v>50544</v>
      </c>
      <c r="L2232" t="s">
        <v>50545</v>
      </c>
      <c r="M2232" t="s">
        <v>50546</v>
      </c>
      <c r="N2232" t="s">
        <v>50547</v>
      </c>
      <c r="O2232" t="s">
        <v>50548</v>
      </c>
      <c r="P2232">
        <f>-633.716744239223 -10.4879241957058 -235.105919855935</f>
        <v>-879.31058829086373</v>
      </c>
      <c r="Q2232" t="s">
        <v>50549</v>
      </c>
      <c r="R2232" t="s">
        <v>50550</v>
      </c>
      <c r="S2232" t="s">
        <v>50551</v>
      </c>
      <c r="T2232" t="s">
        <v>50552</v>
      </c>
      <c r="U2232" t="s">
        <v>50553</v>
      </c>
      <c r="V2232" t="s">
        <v>50554</v>
      </c>
      <c r="W2232" t="s">
        <v>50555</v>
      </c>
      <c r="X2232" t="s">
        <v>50556</v>
      </c>
      <c r="Y2232" t="s">
        <v>50557</v>
      </c>
    </row>
    <row r="2233" spans="1:25" x14ac:dyDescent="0.3">
      <c r="A2233">
        <v>111600</v>
      </c>
      <c r="B2233" t="s">
        <v>50558</v>
      </c>
      <c r="C2233" t="s">
        <v>50559</v>
      </c>
      <c r="D2233" t="s">
        <v>50560</v>
      </c>
      <c r="E2233" t="s">
        <v>50561</v>
      </c>
      <c r="F2233" t="s">
        <v>50562</v>
      </c>
      <c r="G2233" t="s">
        <v>50563</v>
      </c>
      <c r="H2233" t="s">
        <v>50564</v>
      </c>
      <c r="I2233" t="s">
        <v>50565</v>
      </c>
      <c r="J2233" t="s">
        <v>50566</v>
      </c>
      <c r="K2233" t="s">
        <v>50567</v>
      </c>
      <c r="L2233" t="s">
        <v>50568</v>
      </c>
      <c r="M2233" t="s">
        <v>50569</v>
      </c>
      <c r="N2233" t="s">
        <v>50570</v>
      </c>
      <c r="O2233" t="s">
        <v>50571</v>
      </c>
      <c r="P2233">
        <f>-631.303341858033 -11.7475621479437 -236.167738498559</f>
        <v>-879.21864250453564</v>
      </c>
      <c r="Q2233" t="s">
        <v>50572</v>
      </c>
      <c r="R2233" t="s">
        <v>50573</v>
      </c>
      <c r="S2233" t="s">
        <v>50574</v>
      </c>
      <c r="T2233" t="s">
        <v>50575</v>
      </c>
      <c r="U2233" t="s">
        <v>50576</v>
      </c>
      <c r="V2233" t="s">
        <v>50577</v>
      </c>
      <c r="W2233" t="s">
        <v>50578</v>
      </c>
      <c r="X2233" t="s">
        <v>50579</v>
      </c>
      <c r="Y2233" t="s">
        <v>50580</v>
      </c>
    </row>
    <row r="2234" spans="1:25" x14ac:dyDescent="0.3">
      <c r="A2234">
        <v>111650</v>
      </c>
      <c r="B2234" t="s">
        <v>50581</v>
      </c>
      <c r="C2234" t="s">
        <v>50582</v>
      </c>
      <c r="D2234" t="s">
        <v>50583</v>
      </c>
      <c r="E2234" t="s">
        <v>50584</v>
      </c>
      <c r="F2234" t="s">
        <v>50585</v>
      </c>
      <c r="G2234" t="s">
        <v>50586</v>
      </c>
      <c r="H2234" t="s">
        <v>50587</v>
      </c>
      <c r="I2234" t="s">
        <v>50588</v>
      </c>
      <c r="J2234" t="s">
        <v>50589</v>
      </c>
      <c r="K2234" t="s">
        <v>50590</v>
      </c>
      <c r="L2234" t="s">
        <v>50591</v>
      </c>
      <c r="M2234" t="s">
        <v>50592</v>
      </c>
      <c r="N2234" t="s">
        <v>50593</v>
      </c>
      <c r="O2234" t="s">
        <v>50594</v>
      </c>
      <c r="P2234">
        <f>-629.913628525449 -12.0602658242333 -236.617360716362</f>
        <v>-878.59125506604425</v>
      </c>
      <c r="Q2234" t="s">
        <v>50595</v>
      </c>
      <c r="R2234" t="s">
        <v>50596</v>
      </c>
      <c r="S2234" t="s">
        <v>50597</v>
      </c>
      <c r="T2234" t="s">
        <v>50598</v>
      </c>
      <c r="U2234" t="s">
        <v>50599</v>
      </c>
      <c r="V2234" t="s">
        <v>50600</v>
      </c>
      <c r="W2234" t="s">
        <v>50601</v>
      </c>
      <c r="X2234" t="s">
        <v>50602</v>
      </c>
      <c r="Y2234" t="s">
        <v>50603</v>
      </c>
    </row>
    <row r="2235" spans="1:25" x14ac:dyDescent="0.3">
      <c r="A2235">
        <v>111700</v>
      </c>
      <c r="B2235" t="s">
        <v>50604</v>
      </c>
      <c r="C2235" t="s">
        <v>50605</v>
      </c>
      <c r="D2235" t="s">
        <v>50606</v>
      </c>
      <c r="E2235" t="s">
        <v>50607</v>
      </c>
      <c r="F2235" t="s">
        <v>50608</v>
      </c>
      <c r="G2235" t="s">
        <v>50609</v>
      </c>
      <c r="H2235" t="s">
        <v>50610</v>
      </c>
      <c r="I2235" t="s">
        <v>50611</v>
      </c>
      <c r="J2235" t="s">
        <v>50612</v>
      </c>
      <c r="K2235" t="s">
        <v>50613</v>
      </c>
      <c r="L2235" t="s">
        <v>50614</v>
      </c>
      <c r="M2235" t="s">
        <v>50615</v>
      </c>
      <c r="N2235" t="s">
        <v>50616</v>
      </c>
      <c r="O2235" t="s">
        <v>50617</v>
      </c>
      <c r="P2235">
        <f>-628.596936160047 -12.338836751441 -237.030198663695</f>
        <v>-877.96597157518295</v>
      </c>
      <c r="Q2235" t="s">
        <v>50618</v>
      </c>
      <c r="R2235" t="s">
        <v>50619</v>
      </c>
      <c r="S2235" t="s">
        <v>50620</v>
      </c>
      <c r="T2235" t="s">
        <v>50621</v>
      </c>
      <c r="U2235" t="s">
        <v>50622</v>
      </c>
      <c r="V2235" t="s">
        <v>50623</v>
      </c>
      <c r="W2235" t="s">
        <v>50624</v>
      </c>
      <c r="X2235" t="s">
        <v>50625</v>
      </c>
      <c r="Y2235" t="s">
        <v>50626</v>
      </c>
    </row>
    <row r="2236" spans="1:25" x14ac:dyDescent="0.3">
      <c r="A2236">
        <v>111750</v>
      </c>
      <c r="B2236" t="s">
        <v>50627</v>
      </c>
      <c r="C2236" t="s">
        <v>50628</v>
      </c>
      <c r="D2236" t="s">
        <v>50629</v>
      </c>
      <c r="E2236" t="s">
        <v>50630</v>
      </c>
      <c r="F2236" t="s">
        <v>50631</v>
      </c>
      <c r="G2236" t="s">
        <v>50632</v>
      </c>
      <c r="H2236" t="s">
        <v>50633</v>
      </c>
      <c r="I2236" t="s">
        <v>50634</v>
      </c>
      <c r="J2236" t="s">
        <v>50635</v>
      </c>
      <c r="K2236" t="s">
        <v>50636</v>
      </c>
      <c r="L2236" t="s">
        <v>50637</v>
      </c>
      <c r="M2236" t="s">
        <v>50638</v>
      </c>
      <c r="N2236" t="s">
        <v>50639</v>
      </c>
      <c r="O2236" t="s">
        <v>50640</v>
      </c>
      <c r="P2236">
        <f>-626.354103335178 -13.2236375733228 -237.999662118119</f>
        <v>-877.57740302661978</v>
      </c>
      <c r="Q2236" t="s">
        <v>50641</v>
      </c>
      <c r="R2236" t="s">
        <v>50642</v>
      </c>
      <c r="S2236" t="s">
        <v>50643</v>
      </c>
      <c r="T2236" t="s">
        <v>50644</v>
      </c>
      <c r="U2236" t="s">
        <v>50645</v>
      </c>
      <c r="V2236" t="s">
        <v>50646</v>
      </c>
      <c r="W2236" t="s">
        <v>50647</v>
      </c>
      <c r="X2236" t="s">
        <v>50648</v>
      </c>
      <c r="Y2236" t="s">
        <v>50649</v>
      </c>
    </row>
    <row r="2237" spans="1:25" x14ac:dyDescent="0.3">
      <c r="A2237">
        <v>111800</v>
      </c>
      <c r="B2237" t="s">
        <v>50650</v>
      </c>
      <c r="C2237" t="s">
        <v>50651</v>
      </c>
      <c r="D2237" t="s">
        <v>50652</v>
      </c>
      <c r="E2237" t="s">
        <v>50653</v>
      </c>
      <c r="F2237" t="s">
        <v>50654</v>
      </c>
      <c r="G2237" t="s">
        <v>50655</v>
      </c>
      <c r="H2237" t="s">
        <v>50656</v>
      </c>
      <c r="I2237" t="s">
        <v>50657</v>
      </c>
      <c r="J2237" t="s">
        <v>50658</v>
      </c>
      <c r="K2237" t="s">
        <v>50659</v>
      </c>
      <c r="L2237" t="s">
        <v>50660</v>
      </c>
      <c r="M2237" t="s">
        <v>50661</v>
      </c>
      <c r="N2237" t="s">
        <v>50662</v>
      </c>
      <c r="O2237" t="s">
        <v>50663</v>
      </c>
      <c r="P2237">
        <f>-625.506172421607 -13.6426149640508 -238.528069471383</f>
        <v>-877.67685685704078</v>
      </c>
      <c r="Q2237" t="s">
        <v>50664</v>
      </c>
      <c r="R2237" t="s">
        <v>50665</v>
      </c>
      <c r="S2237" t="s">
        <v>50666</v>
      </c>
      <c r="T2237" t="s">
        <v>50667</v>
      </c>
      <c r="U2237" t="s">
        <v>50668</v>
      </c>
      <c r="V2237" t="s">
        <v>50669</v>
      </c>
      <c r="W2237" t="s">
        <v>50670</v>
      </c>
      <c r="X2237" t="s">
        <v>50671</v>
      </c>
      <c r="Y2237" t="s">
        <v>50672</v>
      </c>
    </row>
    <row r="2238" spans="1:25" x14ac:dyDescent="0.3">
      <c r="A2238">
        <v>111850</v>
      </c>
      <c r="B2238" t="s">
        <v>50673</v>
      </c>
      <c r="C2238" t="s">
        <v>50674</v>
      </c>
      <c r="D2238" t="s">
        <v>50675</v>
      </c>
      <c r="E2238" t="s">
        <v>50676</v>
      </c>
      <c r="F2238" t="s">
        <v>50677</v>
      </c>
      <c r="G2238" t="s">
        <v>50678</v>
      </c>
      <c r="H2238" t="s">
        <v>50679</v>
      </c>
      <c r="I2238" t="s">
        <v>50680</v>
      </c>
      <c r="J2238" t="s">
        <v>50681</v>
      </c>
      <c r="K2238" t="s">
        <v>50682</v>
      </c>
      <c r="L2238" t="s">
        <v>50683</v>
      </c>
      <c r="M2238" t="s">
        <v>50684</v>
      </c>
      <c r="N2238" t="s">
        <v>50685</v>
      </c>
      <c r="O2238" t="s">
        <v>50686</v>
      </c>
      <c r="P2238">
        <f>-624.148877647808 -14.8250819163525 -239.551570120169</f>
        <v>-878.52552968432951</v>
      </c>
      <c r="Q2238" t="s">
        <v>50687</v>
      </c>
      <c r="R2238" t="s">
        <v>50688</v>
      </c>
      <c r="S2238" t="s">
        <v>50689</v>
      </c>
      <c r="T2238" t="s">
        <v>50690</v>
      </c>
      <c r="U2238" t="s">
        <v>50691</v>
      </c>
      <c r="V2238" t="s">
        <v>50692</v>
      </c>
      <c r="W2238" t="s">
        <v>50693</v>
      </c>
      <c r="X2238" t="s">
        <v>50694</v>
      </c>
      <c r="Y2238" t="s">
        <v>50695</v>
      </c>
    </row>
    <row r="2239" spans="1:25" x14ac:dyDescent="0.3">
      <c r="A2239">
        <v>111900</v>
      </c>
      <c r="B2239" t="s">
        <v>50696</v>
      </c>
      <c r="C2239" t="s">
        <v>50697</v>
      </c>
      <c r="D2239" t="s">
        <v>50698</v>
      </c>
      <c r="E2239" t="s">
        <v>50699</v>
      </c>
      <c r="F2239" t="s">
        <v>50700</v>
      </c>
      <c r="G2239" t="s">
        <v>50701</v>
      </c>
      <c r="H2239" t="s">
        <v>50702</v>
      </c>
      <c r="I2239" t="s">
        <v>50703</v>
      </c>
      <c r="J2239" t="s">
        <v>50704</v>
      </c>
      <c r="K2239" t="s">
        <v>50705</v>
      </c>
      <c r="L2239" t="s">
        <v>50706</v>
      </c>
      <c r="M2239" t="s">
        <v>50707</v>
      </c>
      <c r="N2239" t="s">
        <v>50708</v>
      </c>
      <c r="O2239" t="s">
        <v>50709</v>
      </c>
      <c r="P2239">
        <f>-623.355706724195 -15.2535662589321 -240.070623249648</f>
        <v>-878.67989623277504</v>
      </c>
      <c r="Q2239" t="s">
        <v>50710</v>
      </c>
      <c r="R2239" t="s">
        <v>50711</v>
      </c>
      <c r="S2239" t="s">
        <v>50712</v>
      </c>
      <c r="T2239" t="s">
        <v>50713</v>
      </c>
      <c r="U2239" t="s">
        <v>50714</v>
      </c>
      <c r="V2239" t="s">
        <v>50715</v>
      </c>
      <c r="W2239" t="s">
        <v>50716</v>
      </c>
      <c r="X2239" t="s">
        <v>50717</v>
      </c>
      <c r="Y2239" t="s">
        <v>50718</v>
      </c>
    </row>
    <row r="2240" spans="1:25" x14ac:dyDescent="0.3">
      <c r="A2240">
        <v>111950</v>
      </c>
      <c r="B2240" t="s">
        <v>50719</v>
      </c>
      <c r="C2240" t="s">
        <v>50720</v>
      </c>
      <c r="D2240" t="s">
        <v>50721</v>
      </c>
      <c r="E2240" t="s">
        <v>50722</v>
      </c>
      <c r="F2240" t="s">
        <v>50723</v>
      </c>
      <c r="G2240" t="s">
        <v>50724</v>
      </c>
      <c r="H2240" t="s">
        <v>50725</v>
      </c>
      <c r="I2240" t="s">
        <v>50726</v>
      </c>
      <c r="J2240" t="s">
        <v>50727</v>
      </c>
      <c r="K2240" t="s">
        <v>50728</v>
      </c>
      <c r="L2240" t="s">
        <v>50729</v>
      </c>
      <c r="M2240" t="s">
        <v>50730</v>
      </c>
      <c r="N2240" t="s">
        <v>50731</v>
      </c>
      <c r="O2240" t="s">
        <v>50732</v>
      </c>
      <c r="P2240">
        <f>-621.755201377956 -15.8369224406258 -241.092689480825</f>
        <v>-878.68481329940687</v>
      </c>
      <c r="Q2240" t="s">
        <v>50733</v>
      </c>
      <c r="R2240" t="s">
        <v>50734</v>
      </c>
      <c r="S2240" t="s">
        <v>50735</v>
      </c>
      <c r="T2240" t="s">
        <v>50736</v>
      </c>
      <c r="U2240" t="s">
        <v>50737</v>
      </c>
      <c r="V2240" t="s">
        <v>50738</v>
      </c>
      <c r="W2240" t="s">
        <v>50739</v>
      </c>
      <c r="X2240" t="s">
        <v>50740</v>
      </c>
      <c r="Y2240" t="s">
        <v>50741</v>
      </c>
    </row>
    <row r="2241" spans="1:25" x14ac:dyDescent="0.3">
      <c r="A2241">
        <v>112000</v>
      </c>
      <c r="B2241" t="s">
        <v>50742</v>
      </c>
      <c r="C2241" t="s">
        <v>50743</v>
      </c>
      <c r="D2241" t="s">
        <v>50744</v>
      </c>
      <c r="E2241" t="s">
        <v>50745</v>
      </c>
      <c r="F2241" t="s">
        <v>50746</v>
      </c>
      <c r="G2241" t="s">
        <v>50747</v>
      </c>
      <c r="H2241" t="s">
        <v>50748</v>
      </c>
      <c r="I2241" t="s">
        <v>50749</v>
      </c>
      <c r="J2241" t="s">
        <v>50750</v>
      </c>
      <c r="K2241" t="s">
        <v>50751</v>
      </c>
      <c r="L2241" t="s">
        <v>50752</v>
      </c>
      <c r="M2241" t="s">
        <v>50753</v>
      </c>
      <c r="N2241" t="s">
        <v>50754</v>
      </c>
      <c r="O2241" t="s">
        <v>50755</v>
      </c>
      <c r="P2241">
        <f>-620.859608459156 -16.2244700468564 -241.611555779442</f>
        <v>-878.69563428545439</v>
      </c>
      <c r="Q2241" t="s">
        <v>50756</v>
      </c>
      <c r="R2241" t="s">
        <v>50757</v>
      </c>
      <c r="S2241" t="s">
        <v>50758</v>
      </c>
      <c r="T2241" t="s">
        <v>50759</v>
      </c>
      <c r="U2241" t="s">
        <v>50760</v>
      </c>
      <c r="V2241" t="s">
        <v>50761</v>
      </c>
      <c r="W2241" t="s">
        <v>50762</v>
      </c>
      <c r="X2241" t="s">
        <v>50763</v>
      </c>
      <c r="Y2241" t="s">
        <v>50764</v>
      </c>
    </row>
    <row r="2242" spans="1:25" x14ac:dyDescent="0.3">
      <c r="A2242">
        <v>112050</v>
      </c>
      <c r="B2242" t="s">
        <v>50765</v>
      </c>
      <c r="C2242" t="s">
        <v>50766</v>
      </c>
      <c r="D2242" t="s">
        <v>50767</v>
      </c>
      <c r="E2242" t="s">
        <v>50768</v>
      </c>
      <c r="F2242" t="s">
        <v>50769</v>
      </c>
      <c r="G2242" t="s">
        <v>50770</v>
      </c>
      <c r="H2242" t="s">
        <v>50771</v>
      </c>
      <c r="I2242" t="s">
        <v>50772</v>
      </c>
      <c r="J2242" t="s">
        <v>50773</v>
      </c>
      <c r="K2242" t="s">
        <v>50774</v>
      </c>
      <c r="L2242" t="s">
        <v>50775</v>
      </c>
      <c r="M2242" t="s">
        <v>50776</v>
      </c>
      <c r="N2242" t="s">
        <v>50777</v>
      </c>
      <c r="O2242" t="s">
        <v>50778</v>
      </c>
      <c r="P2242">
        <f>-617.361067778816 -17.2058153659004 -242.302180915171</f>
        <v>-876.86906405988748</v>
      </c>
      <c r="Q2242" t="s">
        <v>50779</v>
      </c>
      <c r="R2242" t="s">
        <v>50780</v>
      </c>
      <c r="S2242" t="s">
        <v>50781</v>
      </c>
      <c r="T2242" t="s">
        <v>50782</v>
      </c>
      <c r="U2242" t="s">
        <v>50783</v>
      </c>
      <c r="V2242" t="s">
        <v>50784</v>
      </c>
      <c r="W2242" t="s">
        <v>50785</v>
      </c>
      <c r="X2242" t="s">
        <v>50786</v>
      </c>
      <c r="Y2242" t="s">
        <v>50787</v>
      </c>
    </row>
    <row r="2243" spans="1:25" x14ac:dyDescent="0.3">
      <c r="A2243">
        <v>112100</v>
      </c>
      <c r="B2243" t="s">
        <v>50788</v>
      </c>
      <c r="C2243" t="s">
        <v>50789</v>
      </c>
      <c r="D2243" t="s">
        <v>50790</v>
      </c>
      <c r="E2243" t="s">
        <v>50791</v>
      </c>
      <c r="F2243" t="s">
        <v>50792</v>
      </c>
      <c r="G2243" t="s">
        <v>50793</v>
      </c>
      <c r="H2243" t="s">
        <v>50794</v>
      </c>
      <c r="I2243" t="s">
        <v>50795</v>
      </c>
      <c r="J2243" t="s">
        <v>50796</v>
      </c>
      <c r="K2243" t="s">
        <v>50797</v>
      </c>
      <c r="L2243" t="s">
        <v>50798</v>
      </c>
      <c r="M2243" t="s">
        <v>50799</v>
      </c>
      <c r="N2243" t="s">
        <v>50800</v>
      </c>
      <c r="O2243" t="s">
        <v>50801</v>
      </c>
      <c r="P2243">
        <f>-616.532917308829 -17.0922832694839 -242.224049251752</f>
        <v>-875.84924983006499</v>
      </c>
      <c r="Q2243" t="s">
        <v>50802</v>
      </c>
      <c r="R2243" t="s">
        <v>50803</v>
      </c>
      <c r="S2243" t="s">
        <v>50804</v>
      </c>
      <c r="T2243" t="s">
        <v>50805</v>
      </c>
      <c r="U2243" t="s">
        <v>50806</v>
      </c>
      <c r="V2243" t="s">
        <v>50807</v>
      </c>
      <c r="W2243" t="s">
        <v>50808</v>
      </c>
      <c r="X2243" t="s">
        <v>50809</v>
      </c>
      <c r="Y2243" t="s">
        <v>50810</v>
      </c>
    </row>
    <row r="2244" spans="1:25" x14ac:dyDescent="0.3">
      <c r="A2244">
        <v>112150</v>
      </c>
      <c r="B2244" t="s">
        <v>50811</v>
      </c>
      <c r="C2244" t="s">
        <v>50812</v>
      </c>
      <c r="D2244" t="s">
        <v>50813</v>
      </c>
      <c r="E2244" t="s">
        <v>50814</v>
      </c>
      <c r="F2244" t="s">
        <v>50815</v>
      </c>
      <c r="G2244" t="s">
        <v>50816</v>
      </c>
      <c r="H2244" t="s">
        <v>50817</v>
      </c>
      <c r="I2244" t="s">
        <v>50818</v>
      </c>
      <c r="J2244" t="s">
        <v>50819</v>
      </c>
      <c r="K2244" t="s">
        <v>50820</v>
      </c>
      <c r="L2244" t="s">
        <v>50821</v>
      </c>
      <c r="M2244" t="s">
        <v>50822</v>
      </c>
      <c r="N2244" t="s">
        <v>50823</v>
      </c>
      <c r="O2244" t="s">
        <v>50824</v>
      </c>
      <c r="P2244">
        <f>-615.775614763065 -17.1996351110934 -242.128153048335</f>
        <v>-875.10340292249339</v>
      </c>
      <c r="Q2244" t="s">
        <v>50825</v>
      </c>
      <c r="R2244" t="s">
        <v>50826</v>
      </c>
      <c r="S2244" t="s">
        <v>50827</v>
      </c>
      <c r="T2244" t="s">
        <v>50828</v>
      </c>
      <c r="U2244" t="s">
        <v>50829</v>
      </c>
      <c r="V2244" t="s">
        <v>50830</v>
      </c>
      <c r="W2244" t="s">
        <v>50831</v>
      </c>
      <c r="X2244" t="s">
        <v>50832</v>
      </c>
      <c r="Y2244" t="s">
        <v>50833</v>
      </c>
    </row>
    <row r="2245" spans="1:25" x14ac:dyDescent="0.3">
      <c r="A2245">
        <v>112200</v>
      </c>
      <c r="B2245" t="s">
        <v>50834</v>
      </c>
      <c r="C2245" t="s">
        <v>50835</v>
      </c>
      <c r="D2245" t="s">
        <v>50836</v>
      </c>
      <c r="E2245" t="s">
        <v>50837</v>
      </c>
      <c r="F2245" t="s">
        <v>50838</v>
      </c>
      <c r="G2245" t="s">
        <v>50839</v>
      </c>
      <c r="H2245" t="s">
        <v>50840</v>
      </c>
      <c r="I2245" t="s">
        <v>50841</v>
      </c>
      <c r="J2245" t="s">
        <v>50842</v>
      </c>
      <c r="K2245" t="s">
        <v>50843</v>
      </c>
      <c r="L2245" t="s">
        <v>50844</v>
      </c>
      <c r="M2245" t="s">
        <v>50845</v>
      </c>
      <c r="N2245" t="s">
        <v>50846</v>
      </c>
      <c r="O2245" t="s">
        <v>50847</v>
      </c>
      <c r="P2245">
        <f>-614.504170938195 -17.8688380582453 -241.795076220552</f>
        <v>-874.16808521699227</v>
      </c>
      <c r="Q2245" t="s">
        <v>50848</v>
      </c>
      <c r="R2245" t="s">
        <v>50849</v>
      </c>
      <c r="S2245" t="s">
        <v>50850</v>
      </c>
      <c r="T2245" t="s">
        <v>50851</v>
      </c>
      <c r="U2245" t="s">
        <v>50852</v>
      </c>
      <c r="V2245" t="s">
        <v>50853</v>
      </c>
      <c r="W2245" t="s">
        <v>50854</v>
      </c>
      <c r="X2245" t="s">
        <v>50855</v>
      </c>
      <c r="Y2245" t="s">
        <v>50856</v>
      </c>
    </row>
    <row r="2246" spans="1:25" x14ac:dyDescent="0.3">
      <c r="A2246">
        <v>112250</v>
      </c>
      <c r="B2246" t="s">
        <v>50857</v>
      </c>
      <c r="C2246" t="s">
        <v>50858</v>
      </c>
      <c r="D2246" t="s">
        <v>50859</v>
      </c>
      <c r="E2246" t="s">
        <v>50860</v>
      </c>
      <c r="F2246" t="s">
        <v>50861</v>
      </c>
      <c r="G2246" t="s">
        <v>50862</v>
      </c>
      <c r="H2246" t="s">
        <v>50863</v>
      </c>
      <c r="I2246" t="s">
        <v>50864</v>
      </c>
      <c r="J2246" t="s">
        <v>50865</v>
      </c>
      <c r="K2246" t="s">
        <v>50866</v>
      </c>
      <c r="L2246" t="s">
        <v>50867</v>
      </c>
      <c r="M2246" t="s">
        <v>50868</v>
      </c>
      <c r="N2246" t="s">
        <v>50869</v>
      </c>
      <c r="O2246" t="s">
        <v>50870</v>
      </c>
      <c r="P2246">
        <f>-613.981061489111 -18.0634628746732 -241.564119240933</f>
        <v>-873.60864360471714</v>
      </c>
      <c r="Q2246" t="s">
        <v>50871</v>
      </c>
      <c r="R2246" t="s">
        <v>50872</v>
      </c>
      <c r="S2246" t="s">
        <v>50873</v>
      </c>
      <c r="T2246" t="s">
        <v>50874</v>
      </c>
      <c r="U2246" t="s">
        <v>50875</v>
      </c>
      <c r="V2246" t="s">
        <v>50876</v>
      </c>
      <c r="W2246" t="s">
        <v>50877</v>
      </c>
      <c r="X2246" t="s">
        <v>50878</v>
      </c>
      <c r="Y2246" t="s">
        <v>50879</v>
      </c>
    </row>
    <row r="2247" spans="1:25" x14ac:dyDescent="0.3">
      <c r="A2247">
        <v>112300</v>
      </c>
      <c r="B2247" t="s">
        <v>50880</v>
      </c>
      <c r="C2247" t="s">
        <v>50881</v>
      </c>
      <c r="D2247" t="s">
        <v>50882</v>
      </c>
      <c r="E2247" t="s">
        <v>50883</v>
      </c>
      <c r="F2247" t="s">
        <v>50884</v>
      </c>
      <c r="G2247" t="s">
        <v>50885</v>
      </c>
      <c r="H2247" t="s">
        <v>50886</v>
      </c>
      <c r="I2247" t="s">
        <v>50887</v>
      </c>
      <c r="J2247" t="s">
        <v>50888</v>
      </c>
      <c r="K2247" t="s">
        <v>50889</v>
      </c>
      <c r="L2247" t="s">
        <v>50890</v>
      </c>
      <c r="M2247" t="s">
        <v>50891</v>
      </c>
      <c r="N2247" t="s">
        <v>50892</v>
      </c>
      <c r="O2247" t="s">
        <v>50893</v>
      </c>
      <c r="P2247">
        <f>-613.48026184116 -18.4246196450674 -240.87013794329</f>
        <v>-872.77501942951744</v>
      </c>
      <c r="Q2247" t="s">
        <v>50894</v>
      </c>
      <c r="R2247" t="s">
        <v>50895</v>
      </c>
      <c r="S2247" t="s">
        <v>50896</v>
      </c>
      <c r="T2247" t="s">
        <v>50897</v>
      </c>
      <c r="U2247" t="s">
        <v>50898</v>
      </c>
      <c r="V2247" t="s">
        <v>50899</v>
      </c>
      <c r="W2247" t="s">
        <v>50900</v>
      </c>
      <c r="X2247" t="s">
        <v>50901</v>
      </c>
      <c r="Y2247" t="s">
        <v>50902</v>
      </c>
    </row>
    <row r="2248" spans="1:25" x14ac:dyDescent="0.3">
      <c r="A2248">
        <v>112350</v>
      </c>
      <c r="B2248" t="s">
        <v>50903</v>
      </c>
      <c r="C2248" t="s">
        <v>50904</v>
      </c>
      <c r="D2248" t="s">
        <v>50905</v>
      </c>
      <c r="E2248" t="s">
        <v>50906</v>
      </c>
      <c r="F2248" t="s">
        <v>50907</v>
      </c>
      <c r="G2248" t="s">
        <v>50908</v>
      </c>
      <c r="H2248" t="s">
        <v>50909</v>
      </c>
      <c r="I2248" t="s">
        <v>50910</v>
      </c>
      <c r="J2248" t="s">
        <v>50911</v>
      </c>
      <c r="K2248" t="s">
        <v>50912</v>
      </c>
      <c r="L2248" t="s">
        <v>50913</v>
      </c>
      <c r="M2248" t="s">
        <v>50914</v>
      </c>
      <c r="N2248" t="s">
        <v>50915</v>
      </c>
      <c r="O2248" t="s">
        <v>50916</v>
      </c>
      <c r="P2248">
        <f>-613.177633554536 -18.3751397192286 -240.397472144485</f>
        <v>-871.95024541824955</v>
      </c>
      <c r="Q2248" t="s">
        <v>50917</v>
      </c>
      <c r="R2248" t="s">
        <v>50918</v>
      </c>
      <c r="S2248" t="s">
        <v>50919</v>
      </c>
      <c r="T2248" t="s">
        <v>50920</v>
      </c>
      <c r="U2248" t="s">
        <v>50921</v>
      </c>
      <c r="V2248" t="s">
        <v>50922</v>
      </c>
      <c r="W2248" t="s">
        <v>50923</v>
      </c>
      <c r="X2248" t="s">
        <v>50924</v>
      </c>
      <c r="Y2248" t="s">
        <v>50925</v>
      </c>
    </row>
    <row r="2249" spans="1:25" x14ac:dyDescent="0.3">
      <c r="A2249">
        <v>112400</v>
      </c>
      <c r="B2249" t="s">
        <v>50926</v>
      </c>
      <c r="C2249" t="s">
        <v>50927</v>
      </c>
      <c r="D2249" t="s">
        <v>50928</v>
      </c>
      <c r="E2249" t="s">
        <v>50929</v>
      </c>
      <c r="F2249" t="s">
        <v>50930</v>
      </c>
      <c r="G2249" t="s">
        <v>50931</v>
      </c>
      <c r="H2249" t="s">
        <v>50932</v>
      </c>
      <c r="I2249" t="s">
        <v>50933</v>
      </c>
      <c r="J2249" t="s">
        <v>50934</v>
      </c>
      <c r="K2249" t="s">
        <v>50935</v>
      </c>
      <c r="L2249" t="s">
        <v>50936</v>
      </c>
      <c r="M2249" t="s">
        <v>50937</v>
      </c>
      <c r="N2249" t="s">
        <v>50938</v>
      </c>
      <c r="O2249" t="s">
        <v>50939</v>
      </c>
      <c r="P2249">
        <f>-612.917099842118 -18.2923265752952 -239.815041419388</f>
        <v>-871.02446783680114</v>
      </c>
      <c r="Q2249" t="s">
        <v>50940</v>
      </c>
      <c r="R2249" t="s">
        <v>50941</v>
      </c>
      <c r="S2249" t="s">
        <v>50942</v>
      </c>
      <c r="T2249" t="s">
        <v>50943</v>
      </c>
      <c r="U2249" t="s">
        <v>50944</v>
      </c>
      <c r="V2249" t="s">
        <v>50945</v>
      </c>
      <c r="W2249" t="s">
        <v>50946</v>
      </c>
      <c r="X2249" t="s">
        <v>50947</v>
      </c>
      <c r="Y2249" t="s">
        <v>50948</v>
      </c>
    </row>
    <row r="2250" spans="1:25" x14ac:dyDescent="0.3">
      <c r="A2250">
        <v>112450</v>
      </c>
      <c r="B2250" t="s">
        <v>50949</v>
      </c>
      <c r="C2250" t="s">
        <v>50950</v>
      </c>
      <c r="D2250" t="s">
        <v>50951</v>
      </c>
      <c r="E2250" t="s">
        <v>50952</v>
      </c>
      <c r="F2250" t="s">
        <v>50953</v>
      </c>
      <c r="G2250" t="s">
        <v>50954</v>
      </c>
      <c r="H2250" t="s">
        <v>50955</v>
      </c>
      <c r="I2250" t="s">
        <v>50956</v>
      </c>
      <c r="J2250" t="s">
        <v>50957</v>
      </c>
      <c r="K2250" t="s">
        <v>50958</v>
      </c>
      <c r="L2250" t="s">
        <v>50959</v>
      </c>
      <c r="M2250" t="s">
        <v>50960</v>
      </c>
      <c r="N2250" t="s">
        <v>50961</v>
      </c>
      <c r="O2250" t="s">
        <v>50962</v>
      </c>
      <c r="P2250">
        <f>-612.68466762356 -18.0024961532572 -238.18812380082</f>
        <v>-868.87528757763721</v>
      </c>
      <c r="Q2250" t="s">
        <v>50963</v>
      </c>
      <c r="R2250" t="s">
        <v>50964</v>
      </c>
      <c r="S2250" t="s">
        <v>50965</v>
      </c>
      <c r="T2250" t="s">
        <v>50966</v>
      </c>
      <c r="U2250" t="s">
        <v>50967</v>
      </c>
      <c r="V2250" t="s">
        <v>50968</v>
      </c>
      <c r="W2250" t="s">
        <v>50969</v>
      </c>
      <c r="X2250" t="s">
        <v>50970</v>
      </c>
      <c r="Y2250" t="s">
        <v>50971</v>
      </c>
    </row>
    <row r="2251" spans="1:25" x14ac:dyDescent="0.3">
      <c r="A2251">
        <v>112500</v>
      </c>
      <c r="B2251" t="s">
        <v>50972</v>
      </c>
      <c r="C2251" t="s">
        <v>50973</v>
      </c>
      <c r="D2251" t="s">
        <v>50974</v>
      </c>
      <c r="E2251" t="s">
        <v>50975</v>
      </c>
      <c r="F2251" t="s">
        <v>50976</v>
      </c>
      <c r="G2251" t="s">
        <v>50977</v>
      </c>
      <c r="H2251" t="s">
        <v>50978</v>
      </c>
      <c r="I2251" t="s">
        <v>50979</v>
      </c>
      <c r="J2251" t="s">
        <v>50980</v>
      </c>
      <c r="K2251" t="s">
        <v>50981</v>
      </c>
      <c r="L2251" t="s">
        <v>50982</v>
      </c>
      <c r="M2251" t="s">
        <v>50983</v>
      </c>
      <c r="N2251" t="s">
        <v>50984</v>
      </c>
      <c r="O2251" t="s">
        <v>50985</v>
      </c>
      <c r="P2251">
        <f>-612.612508195846 -17.55365329132 -237.27192603589</f>
        <v>-867.43808752305597</v>
      </c>
      <c r="Q2251" t="s">
        <v>50986</v>
      </c>
      <c r="R2251" t="s">
        <v>50987</v>
      </c>
      <c r="S2251" t="s">
        <v>50988</v>
      </c>
      <c r="T2251" t="s">
        <v>50989</v>
      </c>
      <c r="U2251" t="s">
        <v>50990</v>
      </c>
      <c r="V2251" t="s">
        <v>50991</v>
      </c>
      <c r="W2251" t="s">
        <v>50992</v>
      </c>
      <c r="X2251" t="s">
        <v>50993</v>
      </c>
      <c r="Y2251" t="s">
        <v>50994</v>
      </c>
    </row>
    <row r="2252" spans="1:25" x14ac:dyDescent="0.3">
      <c r="A2252">
        <v>112550</v>
      </c>
      <c r="B2252" t="s">
        <v>50995</v>
      </c>
      <c r="C2252" t="s">
        <v>50996</v>
      </c>
      <c r="D2252" t="s">
        <v>50997</v>
      </c>
      <c r="E2252" t="s">
        <v>50998</v>
      </c>
      <c r="F2252" t="s">
        <v>50999</v>
      </c>
      <c r="G2252" t="s">
        <v>51000</v>
      </c>
      <c r="H2252" t="s">
        <v>51001</v>
      </c>
      <c r="I2252" t="s">
        <v>51002</v>
      </c>
      <c r="J2252" t="s">
        <v>51003</v>
      </c>
      <c r="K2252" t="s">
        <v>51004</v>
      </c>
      <c r="L2252" t="s">
        <v>51005</v>
      </c>
      <c r="M2252" t="s">
        <v>51006</v>
      </c>
      <c r="N2252" t="s">
        <v>51007</v>
      </c>
      <c r="O2252" t="s">
        <v>51008</v>
      </c>
      <c r="P2252">
        <f>-613.483139114509 -16.8714728088294 -235.767425244125</f>
        <v>-866.1220371674633</v>
      </c>
      <c r="Q2252" t="s">
        <v>51009</v>
      </c>
      <c r="R2252" t="s">
        <v>51010</v>
      </c>
      <c r="S2252" t="s">
        <v>51011</v>
      </c>
      <c r="T2252" t="s">
        <v>51012</v>
      </c>
      <c r="U2252" t="s">
        <v>51013</v>
      </c>
      <c r="V2252" t="s">
        <v>51014</v>
      </c>
      <c r="W2252" t="s">
        <v>51015</v>
      </c>
      <c r="X2252" t="s">
        <v>51016</v>
      </c>
      <c r="Y2252" t="s">
        <v>51017</v>
      </c>
    </row>
    <row r="2253" spans="1:25" x14ac:dyDescent="0.3">
      <c r="A2253">
        <v>112600</v>
      </c>
      <c r="B2253" t="s">
        <v>51018</v>
      </c>
      <c r="C2253" t="s">
        <v>51019</v>
      </c>
      <c r="D2253" t="s">
        <v>51020</v>
      </c>
      <c r="E2253" t="s">
        <v>51021</v>
      </c>
      <c r="F2253" t="s">
        <v>51022</v>
      </c>
      <c r="G2253" t="s">
        <v>51023</v>
      </c>
      <c r="H2253" t="s">
        <v>51024</v>
      </c>
      <c r="I2253" t="s">
        <v>51025</v>
      </c>
      <c r="J2253" t="s">
        <v>51026</v>
      </c>
      <c r="K2253" t="s">
        <v>51027</v>
      </c>
      <c r="L2253" t="s">
        <v>51028</v>
      </c>
      <c r="M2253" t="s">
        <v>51029</v>
      </c>
      <c r="N2253" t="s">
        <v>51030</v>
      </c>
      <c r="O2253" t="s">
        <v>51031</v>
      </c>
      <c r="P2253">
        <f>-615.270580640122 -17.4638476851287 -234.896573259929</f>
        <v>-867.63100158517977</v>
      </c>
      <c r="Q2253" t="s">
        <v>51032</v>
      </c>
      <c r="R2253" t="s">
        <v>51033</v>
      </c>
      <c r="S2253" t="s">
        <v>51034</v>
      </c>
      <c r="T2253" t="s">
        <v>51035</v>
      </c>
      <c r="U2253" t="s">
        <v>51036</v>
      </c>
      <c r="V2253" t="s">
        <v>51037</v>
      </c>
      <c r="W2253" t="s">
        <v>51038</v>
      </c>
      <c r="X2253" t="s">
        <v>51039</v>
      </c>
      <c r="Y2253" t="s">
        <v>51040</v>
      </c>
    </row>
    <row r="2254" spans="1:25" x14ac:dyDescent="0.3">
      <c r="A2254">
        <v>112650</v>
      </c>
      <c r="B2254" t="s">
        <v>51041</v>
      </c>
      <c r="C2254" t="s">
        <v>51042</v>
      </c>
      <c r="D2254" t="s">
        <v>51043</v>
      </c>
      <c r="E2254" t="s">
        <v>51044</v>
      </c>
      <c r="F2254" t="s">
        <v>51045</v>
      </c>
      <c r="G2254" t="s">
        <v>51046</v>
      </c>
      <c r="H2254" t="s">
        <v>51047</v>
      </c>
      <c r="I2254" t="s">
        <v>51048</v>
      </c>
      <c r="J2254" t="s">
        <v>51049</v>
      </c>
      <c r="K2254" t="s">
        <v>51050</v>
      </c>
      <c r="L2254" t="s">
        <v>51051</v>
      </c>
      <c r="M2254" t="s">
        <v>51052</v>
      </c>
      <c r="N2254" t="s">
        <v>51053</v>
      </c>
      <c r="O2254" t="s">
        <v>51054</v>
      </c>
      <c r="P2254">
        <f>-616.247782027147 -17.9023258333277 -234.593187870972</f>
        <v>-868.74329573144666</v>
      </c>
      <c r="Q2254" t="s">
        <v>51055</v>
      </c>
      <c r="R2254" t="s">
        <v>51056</v>
      </c>
      <c r="S2254" t="s">
        <v>51057</v>
      </c>
      <c r="T2254" t="s">
        <v>51058</v>
      </c>
      <c r="U2254" t="s">
        <v>51059</v>
      </c>
      <c r="V2254" t="s">
        <v>51060</v>
      </c>
      <c r="W2254" t="s">
        <v>51061</v>
      </c>
      <c r="X2254" t="s">
        <v>51062</v>
      </c>
      <c r="Y2254" t="s">
        <v>51063</v>
      </c>
    </row>
    <row r="2255" spans="1:25" x14ac:dyDescent="0.3">
      <c r="A2255">
        <v>112700</v>
      </c>
      <c r="B2255" t="s">
        <v>51064</v>
      </c>
      <c r="C2255" t="s">
        <v>51065</v>
      </c>
      <c r="D2255" t="s">
        <v>51066</v>
      </c>
      <c r="E2255" t="s">
        <v>51067</v>
      </c>
      <c r="F2255" t="s">
        <v>51068</v>
      </c>
      <c r="G2255" t="s">
        <v>51069</v>
      </c>
      <c r="H2255" t="s">
        <v>51070</v>
      </c>
      <c r="I2255" t="s">
        <v>51071</v>
      </c>
      <c r="J2255" t="s">
        <v>51072</v>
      </c>
      <c r="K2255" t="s">
        <v>51073</v>
      </c>
      <c r="L2255" t="s">
        <v>51074</v>
      </c>
      <c r="M2255" t="s">
        <v>51075</v>
      </c>
      <c r="N2255" t="s">
        <v>51076</v>
      </c>
      <c r="O2255" t="s">
        <v>51077</v>
      </c>
      <c r="P2255">
        <f>-618.496157257654 -18.7375858310043 -234.097144763646</f>
        <v>-871.33088785230427</v>
      </c>
      <c r="Q2255" t="s">
        <v>51078</v>
      </c>
      <c r="R2255" t="s">
        <v>51079</v>
      </c>
      <c r="S2255" t="s">
        <v>51080</v>
      </c>
      <c r="T2255" t="s">
        <v>51081</v>
      </c>
      <c r="U2255" t="s">
        <v>51082</v>
      </c>
      <c r="V2255" t="s">
        <v>51083</v>
      </c>
      <c r="W2255" t="s">
        <v>51084</v>
      </c>
      <c r="X2255" t="s">
        <v>51085</v>
      </c>
      <c r="Y2255" t="s">
        <v>51086</v>
      </c>
    </row>
    <row r="2256" spans="1:25" x14ac:dyDescent="0.3">
      <c r="A2256">
        <v>112750</v>
      </c>
      <c r="B2256" t="s">
        <v>51087</v>
      </c>
      <c r="C2256" t="s">
        <v>51088</v>
      </c>
      <c r="D2256" t="s">
        <v>51089</v>
      </c>
      <c r="E2256" t="s">
        <v>51090</v>
      </c>
      <c r="F2256" t="s">
        <v>51091</v>
      </c>
      <c r="G2256" t="s">
        <v>51092</v>
      </c>
      <c r="H2256" t="s">
        <v>51093</v>
      </c>
      <c r="I2256" t="s">
        <v>51094</v>
      </c>
      <c r="J2256" t="s">
        <v>51095</v>
      </c>
      <c r="K2256" t="s">
        <v>51096</v>
      </c>
      <c r="L2256" t="s">
        <v>51097</v>
      </c>
      <c r="M2256" t="s">
        <v>51098</v>
      </c>
      <c r="N2256" t="s">
        <v>51099</v>
      </c>
      <c r="O2256" t="s">
        <v>51100</v>
      </c>
      <c r="P2256">
        <f>-619.981653879081 -19.6349485169951 -233.746346540992</f>
        <v>-873.36294893706815</v>
      </c>
      <c r="Q2256" t="s">
        <v>51101</v>
      </c>
      <c r="R2256" t="s">
        <v>51102</v>
      </c>
      <c r="S2256" t="s">
        <v>51103</v>
      </c>
      <c r="T2256" t="s">
        <v>51104</v>
      </c>
      <c r="U2256" t="s">
        <v>51105</v>
      </c>
      <c r="V2256" t="s">
        <v>51106</v>
      </c>
      <c r="W2256" t="s">
        <v>51107</v>
      </c>
      <c r="X2256" t="s">
        <v>51108</v>
      </c>
      <c r="Y2256" t="s">
        <v>51109</v>
      </c>
    </row>
    <row r="2257" spans="1:25" x14ac:dyDescent="0.3">
      <c r="A2257">
        <v>112800</v>
      </c>
      <c r="B2257" t="s">
        <v>51110</v>
      </c>
      <c r="C2257" t="s">
        <v>51111</v>
      </c>
      <c r="D2257" t="s">
        <v>51112</v>
      </c>
      <c r="E2257" t="s">
        <v>51113</v>
      </c>
      <c r="F2257" t="s">
        <v>51114</v>
      </c>
      <c r="G2257" t="s">
        <v>51115</v>
      </c>
      <c r="H2257" t="s">
        <v>51116</v>
      </c>
      <c r="I2257" t="s">
        <v>51117</v>
      </c>
      <c r="J2257" t="s">
        <v>51118</v>
      </c>
      <c r="K2257" t="s">
        <v>51119</v>
      </c>
      <c r="L2257" t="s">
        <v>51120</v>
      </c>
      <c r="M2257" t="s">
        <v>51121</v>
      </c>
      <c r="N2257" t="s">
        <v>51122</v>
      </c>
      <c r="O2257">
        <f>-587.702127234977 -0.31016987652356 -512.666719150837</f>
        <v>-1100.6790162623374</v>
      </c>
      <c r="P2257">
        <f>-621.305042160232 -20.5340918639301 -233.309655627552</f>
        <v>-875.1487896517142</v>
      </c>
      <c r="Q2257" t="s">
        <v>51123</v>
      </c>
      <c r="R2257" t="s">
        <v>51124</v>
      </c>
      <c r="S2257" t="s">
        <v>51125</v>
      </c>
      <c r="T2257" t="s">
        <v>51126</v>
      </c>
      <c r="U2257" t="s">
        <v>51127</v>
      </c>
      <c r="V2257" t="s">
        <v>51128</v>
      </c>
      <c r="W2257" t="s">
        <v>51129</v>
      </c>
      <c r="X2257" t="s">
        <v>51130</v>
      </c>
      <c r="Y2257" t="s">
        <v>51131</v>
      </c>
    </row>
    <row r="2258" spans="1:25" x14ac:dyDescent="0.3">
      <c r="A2258">
        <v>112850</v>
      </c>
      <c r="B2258" t="s">
        <v>51132</v>
      </c>
      <c r="C2258" t="s">
        <v>51133</v>
      </c>
      <c r="D2258" t="s">
        <v>51134</v>
      </c>
      <c r="E2258" t="s">
        <v>51135</v>
      </c>
      <c r="F2258" t="s">
        <v>51136</v>
      </c>
      <c r="G2258" t="s">
        <v>51137</v>
      </c>
      <c r="H2258" t="s">
        <v>51138</v>
      </c>
      <c r="I2258" t="s">
        <v>51139</v>
      </c>
      <c r="J2258" t="s">
        <v>51140</v>
      </c>
      <c r="K2258" t="s">
        <v>51141</v>
      </c>
      <c r="L2258" t="s">
        <v>51142</v>
      </c>
      <c r="M2258" t="s">
        <v>51143</v>
      </c>
      <c r="N2258" t="s">
        <v>51144</v>
      </c>
      <c r="O2258">
        <f>-588.579974789757 -0.598680409763347 -512.310719884496</f>
        <v>-1101.4893750840165</v>
      </c>
      <c r="P2258">
        <f>-622.17705958077 -20.708295666898 -232.944432444046</f>
        <v>-875.82978769171405</v>
      </c>
      <c r="Q2258" t="s">
        <v>51145</v>
      </c>
      <c r="R2258" t="s">
        <v>51146</v>
      </c>
      <c r="S2258" t="s">
        <v>51147</v>
      </c>
      <c r="T2258" t="s">
        <v>51148</v>
      </c>
      <c r="U2258" t="s">
        <v>51149</v>
      </c>
      <c r="V2258" t="s">
        <v>51150</v>
      </c>
      <c r="W2258" t="s">
        <v>51151</v>
      </c>
      <c r="X2258" t="s">
        <v>51152</v>
      </c>
      <c r="Y2258" t="s">
        <v>51153</v>
      </c>
    </row>
    <row r="2259" spans="1:25" x14ac:dyDescent="0.3">
      <c r="A2259">
        <v>112900</v>
      </c>
      <c r="B2259" t="s">
        <v>51154</v>
      </c>
      <c r="C2259" t="s">
        <v>51155</v>
      </c>
      <c r="D2259" t="s">
        <v>51156</v>
      </c>
      <c r="E2259" t="s">
        <v>51157</v>
      </c>
      <c r="F2259" t="s">
        <v>51158</v>
      </c>
      <c r="G2259" t="s">
        <v>51159</v>
      </c>
      <c r="H2259" t="s">
        <v>51160</v>
      </c>
      <c r="I2259" t="s">
        <v>51161</v>
      </c>
      <c r="J2259" t="s">
        <v>51162</v>
      </c>
      <c r="K2259" t="s">
        <v>51163</v>
      </c>
      <c r="L2259" t="s">
        <v>51164</v>
      </c>
      <c r="M2259" t="s">
        <v>51165</v>
      </c>
      <c r="N2259" t="s">
        <v>51166</v>
      </c>
      <c r="O2259">
        <f>-590.120783008067 -1.01446787488294 -511.551763506129</f>
        <v>-1102.687014389079</v>
      </c>
      <c r="P2259">
        <f>-624.002467683687 -20.6161437609253 -232.184021563695</f>
        <v>-876.80263300830734</v>
      </c>
      <c r="Q2259" t="s">
        <v>51167</v>
      </c>
      <c r="R2259" t="s">
        <v>51168</v>
      </c>
      <c r="S2259" t="s">
        <v>51169</v>
      </c>
      <c r="T2259" t="s">
        <v>51170</v>
      </c>
      <c r="U2259" t="s">
        <v>51171</v>
      </c>
      <c r="V2259" t="s">
        <v>51172</v>
      </c>
      <c r="W2259" t="s">
        <v>51173</v>
      </c>
      <c r="X2259" t="s">
        <v>51174</v>
      </c>
      <c r="Y2259" t="s">
        <v>51175</v>
      </c>
    </row>
    <row r="2260" spans="1:25" x14ac:dyDescent="0.3">
      <c r="A2260">
        <v>112950</v>
      </c>
      <c r="B2260" t="s">
        <v>51176</v>
      </c>
      <c r="C2260" t="s">
        <v>51177</v>
      </c>
      <c r="D2260" t="s">
        <v>51178</v>
      </c>
      <c r="E2260" t="s">
        <v>51179</v>
      </c>
      <c r="F2260" t="s">
        <v>51180</v>
      </c>
      <c r="G2260" t="s">
        <v>51181</v>
      </c>
      <c r="H2260" t="s">
        <v>51182</v>
      </c>
      <c r="I2260" t="s">
        <v>51183</v>
      </c>
      <c r="J2260" t="s">
        <v>51184</v>
      </c>
      <c r="K2260" t="s">
        <v>51185</v>
      </c>
      <c r="L2260" t="s">
        <v>51186</v>
      </c>
      <c r="M2260" t="s">
        <v>51187</v>
      </c>
      <c r="N2260" t="s">
        <v>51188</v>
      </c>
      <c r="O2260">
        <f>-590.985316371289 -1.2092853467409 -511.235171072584</f>
        <v>-1103.4297727906139</v>
      </c>
      <c r="P2260">
        <f>-624.929816380331 -20.4548069219779 -231.850347755297</f>
        <v>-877.23497105760589</v>
      </c>
      <c r="Q2260" t="s">
        <v>51189</v>
      </c>
      <c r="R2260" t="s">
        <v>51190</v>
      </c>
      <c r="S2260" t="s">
        <v>51191</v>
      </c>
      <c r="T2260" t="s">
        <v>51192</v>
      </c>
      <c r="U2260" t="s">
        <v>51193</v>
      </c>
      <c r="V2260" t="s">
        <v>51194</v>
      </c>
      <c r="W2260" t="s">
        <v>51195</v>
      </c>
      <c r="X2260" t="s">
        <v>51196</v>
      </c>
      <c r="Y2260" t="s">
        <v>51197</v>
      </c>
    </row>
    <row r="2261" spans="1:25" x14ac:dyDescent="0.3">
      <c r="A2261">
        <v>113000</v>
      </c>
      <c r="B2261" t="s">
        <v>51198</v>
      </c>
      <c r="C2261" t="s">
        <v>51199</v>
      </c>
      <c r="D2261" t="s">
        <v>51200</v>
      </c>
      <c r="E2261" t="s">
        <v>51201</v>
      </c>
      <c r="F2261" t="s">
        <v>51202</v>
      </c>
      <c r="G2261" t="s">
        <v>51203</v>
      </c>
      <c r="H2261" t="s">
        <v>51204</v>
      </c>
      <c r="I2261" t="s">
        <v>51205</v>
      </c>
      <c r="J2261" t="s">
        <v>51206</v>
      </c>
      <c r="K2261" t="s">
        <v>51207</v>
      </c>
      <c r="L2261" t="s">
        <v>51208</v>
      </c>
      <c r="M2261" t="s">
        <v>51209</v>
      </c>
      <c r="N2261" t="s">
        <v>51210</v>
      </c>
      <c r="O2261">
        <f>-591.573950807548 -1.31176398985053 -510.961507440063</f>
        <v>-1103.8472222374617</v>
      </c>
      <c r="P2261">
        <f>-625.806738206039 -20.0508815118974 -231.577262550601</f>
        <v>-877.43488226853742</v>
      </c>
      <c r="Q2261" t="s">
        <v>51211</v>
      </c>
      <c r="R2261" t="s">
        <v>51212</v>
      </c>
      <c r="S2261" t="s">
        <v>51213</v>
      </c>
      <c r="T2261" t="s">
        <v>51214</v>
      </c>
      <c r="U2261" t="s">
        <v>51215</v>
      </c>
      <c r="V2261" t="s">
        <v>51216</v>
      </c>
      <c r="W2261" t="s">
        <v>51217</v>
      </c>
      <c r="X2261" t="s">
        <v>51218</v>
      </c>
      <c r="Y2261" t="s">
        <v>51219</v>
      </c>
    </row>
    <row r="2262" spans="1:25" x14ac:dyDescent="0.3">
      <c r="A2262">
        <v>113050</v>
      </c>
      <c r="B2262" t="s">
        <v>51220</v>
      </c>
      <c r="C2262" t="s">
        <v>51221</v>
      </c>
      <c r="D2262" t="s">
        <v>51222</v>
      </c>
      <c r="E2262" t="s">
        <v>51223</v>
      </c>
      <c r="F2262" t="s">
        <v>51224</v>
      </c>
      <c r="G2262" t="s">
        <v>51225</v>
      </c>
      <c r="H2262" t="s">
        <v>51226</v>
      </c>
      <c r="I2262" t="s">
        <v>51227</v>
      </c>
      <c r="J2262" t="s">
        <v>51228</v>
      </c>
      <c r="K2262" t="s">
        <v>51229</v>
      </c>
      <c r="L2262" t="s">
        <v>51230</v>
      </c>
      <c r="M2262" t="s">
        <v>51231</v>
      </c>
      <c r="N2262" t="s">
        <v>51232</v>
      </c>
      <c r="O2262">
        <f>-591.882630897709 -1.43262068002559 -510.484948784395</f>
        <v>-1103.8002003621295</v>
      </c>
      <c r="P2262">
        <f>-627.144935127979 -19.7132723994387 -231.198347708315</f>
        <v>-878.05655523573273</v>
      </c>
      <c r="Q2262" t="s">
        <v>51233</v>
      </c>
      <c r="R2262" t="s">
        <v>51234</v>
      </c>
      <c r="S2262" t="s">
        <v>51235</v>
      </c>
      <c r="T2262" t="s">
        <v>51236</v>
      </c>
      <c r="U2262" t="s">
        <v>51237</v>
      </c>
      <c r="V2262" t="s">
        <v>51238</v>
      </c>
      <c r="W2262" t="s">
        <v>51239</v>
      </c>
      <c r="X2262" t="s">
        <v>51240</v>
      </c>
      <c r="Y2262" t="s">
        <v>51241</v>
      </c>
    </row>
    <row r="2263" spans="1:25" x14ac:dyDescent="0.3">
      <c r="A2263">
        <v>113100</v>
      </c>
      <c r="B2263" t="s">
        <v>51242</v>
      </c>
      <c r="C2263" t="s">
        <v>51243</v>
      </c>
      <c r="D2263" t="s">
        <v>51244</v>
      </c>
      <c r="E2263" t="s">
        <v>51245</v>
      </c>
      <c r="F2263" t="s">
        <v>51246</v>
      </c>
      <c r="G2263" t="s">
        <v>51247</v>
      </c>
      <c r="H2263" t="s">
        <v>51248</v>
      </c>
      <c r="I2263" t="s">
        <v>51249</v>
      </c>
      <c r="J2263" t="s">
        <v>51250</v>
      </c>
      <c r="K2263" t="s">
        <v>51251</v>
      </c>
      <c r="L2263" t="s">
        <v>51252</v>
      </c>
      <c r="M2263" t="s">
        <v>51253</v>
      </c>
      <c r="N2263" t="s">
        <v>51254</v>
      </c>
      <c r="O2263">
        <f>-591.990802128521 -1.55059587345977 -510.034527009622</f>
        <v>-1103.5759250116027</v>
      </c>
      <c r="P2263">
        <f>-627.850067960885 -19.4834115363551 -230.801413705845</f>
        <v>-878.13489320308508</v>
      </c>
      <c r="Q2263" t="s">
        <v>51255</v>
      </c>
      <c r="R2263" t="s">
        <v>51256</v>
      </c>
      <c r="S2263" t="s">
        <v>51257</v>
      </c>
      <c r="T2263" t="s">
        <v>51258</v>
      </c>
      <c r="U2263" t="s">
        <v>51259</v>
      </c>
      <c r="V2263" t="s">
        <v>51260</v>
      </c>
      <c r="W2263" t="s">
        <v>51261</v>
      </c>
      <c r="X2263" t="s">
        <v>51262</v>
      </c>
      <c r="Y2263" t="s">
        <v>51263</v>
      </c>
    </row>
    <row r="2264" spans="1:25" x14ac:dyDescent="0.3">
      <c r="A2264">
        <v>113150</v>
      </c>
      <c r="B2264" t="s">
        <v>51264</v>
      </c>
      <c r="C2264" t="s">
        <v>51265</v>
      </c>
      <c r="D2264" t="s">
        <v>51266</v>
      </c>
      <c r="E2264" t="s">
        <v>51267</v>
      </c>
      <c r="F2264" t="s">
        <v>51268</v>
      </c>
      <c r="G2264" t="s">
        <v>51269</v>
      </c>
      <c r="H2264" t="s">
        <v>51270</v>
      </c>
      <c r="I2264" t="s">
        <v>51271</v>
      </c>
      <c r="J2264" t="s">
        <v>51272</v>
      </c>
      <c r="K2264" t="s">
        <v>51273</v>
      </c>
      <c r="L2264" t="s">
        <v>51274</v>
      </c>
      <c r="M2264" t="s">
        <v>51275</v>
      </c>
      <c r="N2264" t="s">
        <v>51276</v>
      </c>
      <c r="O2264">
        <f>-591.901639194552 -1.49454763037716 -509.880175338096</f>
        <v>-1103.2763621630252</v>
      </c>
      <c r="P2264">
        <f>-627.965780588706 -19.3689478834497 -230.669797433525</f>
        <v>-878.00452590568068</v>
      </c>
      <c r="Q2264" t="s">
        <v>51277</v>
      </c>
      <c r="R2264" t="s">
        <v>51278</v>
      </c>
      <c r="S2264" t="s">
        <v>51279</v>
      </c>
      <c r="T2264" t="s">
        <v>51280</v>
      </c>
      <c r="U2264" t="s">
        <v>51281</v>
      </c>
      <c r="V2264" t="s">
        <v>51282</v>
      </c>
      <c r="W2264" t="s">
        <v>51283</v>
      </c>
      <c r="X2264" t="s">
        <v>51284</v>
      </c>
      <c r="Y2264" t="s">
        <v>51285</v>
      </c>
    </row>
    <row r="2265" spans="1:25" x14ac:dyDescent="0.3">
      <c r="A2265">
        <v>113200</v>
      </c>
      <c r="B2265" t="s">
        <v>51286</v>
      </c>
      <c r="C2265" t="s">
        <v>51287</v>
      </c>
      <c r="D2265" t="s">
        <v>51288</v>
      </c>
      <c r="E2265" t="s">
        <v>51289</v>
      </c>
      <c r="F2265" t="s">
        <v>51290</v>
      </c>
      <c r="G2265" t="s">
        <v>51291</v>
      </c>
      <c r="H2265" t="s">
        <v>51292</v>
      </c>
      <c r="I2265" t="s">
        <v>51293</v>
      </c>
      <c r="J2265" t="s">
        <v>51294</v>
      </c>
      <c r="K2265" t="s">
        <v>51295</v>
      </c>
      <c r="L2265" t="s">
        <v>51296</v>
      </c>
      <c r="M2265" t="s">
        <v>51297</v>
      </c>
      <c r="N2265" t="s">
        <v>51298</v>
      </c>
      <c r="O2265">
        <f>-591.164768502279 -1.2228029176847 -509.605516061433</f>
        <v>-1101.9930874813967</v>
      </c>
      <c r="P2265">
        <f>-627.377405355992 -19.8869340425165 -230.466093770319</f>
        <v>-877.7304331688274</v>
      </c>
      <c r="Q2265" t="s">
        <v>51299</v>
      </c>
      <c r="R2265" t="s">
        <v>51300</v>
      </c>
      <c r="S2265" t="s">
        <v>51301</v>
      </c>
      <c r="T2265" t="s">
        <v>51302</v>
      </c>
      <c r="U2265" t="s">
        <v>51303</v>
      </c>
      <c r="V2265" t="s">
        <v>51304</v>
      </c>
      <c r="W2265" t="s">
        <v>51305</v>
      </c>
      <c r="X2265" t="s">
        <v>51306</v>
      </c>
      <c r="Y2265" t="s">
        <v>51307</v>
      </c>
    </row>
    <row r="2266" spans="1:25" x14ac:dyDescent="0.3">
      <c r="A2266">
        <v>113250</v>
      </c>
      <c r="B2266" t="s">
        <v>51308</v>
      </c>
      <c r="C2266" t="s">
        <v>51309</v>
      </c>
      <c r="D2266" t="s">
        <v>51310</v>
      </c>
      <c r="E2266" t="s">
        <v>51311</v>
      </c>
      <c r="F2266" t="s">
        <v>51312</v>
      </c>
      <c r="G2266" t="s">
        <v>51313</v>
      </c>
      <c r="H2266" t="s">
        <v>51314</v>
      </c>
      <c r="I2266" t="s">
        <v>51315</v>
      </c>
      <c r="J2266" t="s">
        <v>51316</v>
      </c>
      <c r="K2266" t="s">
        <v>51317</v>
      </c>
      <c r="L2266" t="s">
        <v>51318</v>
      </c>
      <c r="M2266" t="s">
        <v>51319</v>
      </c>
      <c r="N2266" t="s">
        <v>51320</v>
      </c>
      <c r="O2266">
        <f>-590.55688543987 -1.06635630267056 -509.499842368836</f>
        <v>-1101.1230841113766</v>
      </c>
      <c r="P2266">
        <f>-626.830518341456 -19.6755428666008 -230.36451728893</f>
        <v>-876.87057849698681</v>
      </c>
      <c r="Q2266" t="s">
        <v>51321</v>
      </c>
      <c r="R2266" t="s">
        <v>51322</v>
      </c>
      <c r="S2266" t="s">
        <v>51323</v>
      </c>
      <c r="T2266" t="s">
        <v>51324</v>
      </c>
      <c r="U2266" t="s">
        <v>51325</v>
      </c>
      <c r="V2266" t="s">
        <v>51326</v>
      </c>
      <c r="W2266" t="s">
        <v>51327</v>
      </c>
      <c r="X2266" t="s">
        <v>51328</v>
      </c>
      <c r="Y2266" t="s">
        <v>51329</v>
      </c>
    </row>
    <row r="2267" spans="1:25" x14ac:dyDescent="0.3">
      <c r="A2267">
        <v>113300</v>
      </c>
      <c r="B2267" t="s">
        <v>51330</v>
      </c>
      <c r="C2267" t="s">
        <v>51331</v>
      </c>
      <c r="D2267" t="s">
        <v>51332</v>
      </c>
      <c r="E2267" t="s">
        <v>51333</v>
      </c>
      <c r="F2267" t="s">
        <v>51334</v>
      </c>
      <c r="G2267" t="s">
        <v>51335</v>
      </c>
      <c r="H2267" t="s">
        <v>51336</v>
      </c>
      <c r="I2267" t="s">
        <v>51337</v>
      </c>
      <c r="J2267" t="s">
        <v>51338</v>
      </c>
      <c r="K2267" t="s">
        <v>51339</v>
      </c>
      <c r="L2267" t="s">
        <v>51340</v>
      </c>
      <c r="M2267" t="s">
        <v>51341</v>
      </c>
      <c r="N2267" t="s">
        <v>51342</v>
      </c>
      <c r="O2267">
        <f>-589.90582281141 -0.905140204431973 -509.32260739668</f>
        <v>-1100.133570412522</v>
      </c>
      <c r="P2267">
        <f>-626.169286304548 -19.1937885320986 -230.164673054351</f>
        <v>-875.52774789099749</v>
      </c>
      <c r="Q2267" t="s">
        <v>51343</v>
      </c>
      <c r="R2267" t="s">
        <v>51344</v>
      </c>
      <c r="S2267" t="s">
        <v>51345</v>
      </c>
      <c r="T2267" t="s">
        <v>51346</v>
      </c>
      <c r="U2267" t="s">
        <v>51347</v>
      </c>
      <c r="V2267" t="s">
        <v>51348</v>
      </c>
      <c r="W2267" t="s">
        <v>51349</v>
      </c>
      <c r="X2267" t="s">
        <v>51350</v>
      </c>
      <c r="Y2267" t="s">
        <v>51351</v>
      </c>
    </row>
    <row r="2268" spans="1:25" x14ac:dyDescent="0.3">
      <c r="A2268">
        <v>113350</v>
      </c>
      <c r="B2268" t="s">
        <v>51352</v>
      </c>
      <c r="C2268" t="s">
        <v>51353</v>
      </c>
      <c r="D2268" t="s">
        <v>51354</v>
      </c>
      <c r="E2268" t="s">
        <v>51355</v>
      </c>
      <c r="F2268" t="s">
        <v>51356</v>
      </c>
      <c r="G2268" t="s">
        <v>51357</v>
      </c>
      <c r="H2268" t="s">
        <v>51358</v>
      </c>
      <c r="I2268" t="s">
        <v>51359</v>
      </c>
      <c r="J2268" t="s">
        <v>51360</v>
      </c>
      <c r="K2268" t="s">
        <v>51361</v>
      </c>
      <c r="L2268" t="s">
        <v>51362</v>
      </c>
      <c r="M2268" t="s">
        <v>51363</v>
      </c>
      <c r="N2268" t="s">
        <v>51364</v>
      </c>
      <c r="O2268">
        <f>-588.361440281454 -0.667738647300439 -508.945203258218</f>
        <v>-1097.9743821869724</v>
      </c>
      <c r="P2268">
        <f>-624.368229183951 -18.6028628758709 -229.731315007412</f>
        <v>-872.70240706723393</v>
      </c>
      <c r="Q2268" t="s">
        <v>51365</v>
      </c>
      <c r="R2268" t="s">
        <v>51366</v>
      </c>
      <c r="S2268" t="s">
        <v>51367</v>
      </c>
      <c r="T2268" t="s">
        <v>51368</v>
      </c>
      <c r="U2268" t="s">
        <v>51369</v>
      </c>
      <c r="V2268" t="s">
        <v>51370</v>
      </c>
      <c r="W2268" t="s">
        <v>51371</v>
      </c>
      <c r="X2268" t="s">
        <v>51372</v>
      </c>
      <c r="Y2268" t="s">
        <v>51373</v>
      </c>
    </row>
    <row r="2269" spans="1:25" x14ac:dyDescent="0.3">
      <c r="A2269">
        <v>113400</v>
      </c>
      <c r="B2269" t="s">
        <v>51374</v>
      </c>
      <c r="C2269" t="s">
        <v>51375</v>
      </c>
      <c r="D2269" t="s">
        <v>51376</v>
      </c>
      <c r="E2269" t="s">
        <v>51377</v>
      </c>
      <c r="F2269" t="s">
        <v>51378</v>
      </c>
      <c r="G2269" t="s">
        <v>51379</v>
      </c>
      <c r="H2269" t="s">
        <v>51380</v>
      </c>
      <c r="I2269" t="s">
        <v>51381</v>
      </c>
      <c r="J2269" t="s">
        <v>51382</v>
      </c>
      <c r="K2269" t="s">
        <v>51383</v>
      </c>
      <c r="L2269" t="s">
        <v>51384</v>
      </c>
      <c r="M2269" t="s">
        <v>51385</v>
      </c>
      <c r="N2269" t="s">
        <v>51386</v>
      </c>
      <c r="O2269">
        <f>-587.156705326924 -0.511961165601633 -508.702632838537</f>
        <v>-1096.3712993310626</v>
      </c>
      <c r="P2269">
        <f>-623.174326283705 -17.0348228078672 -229.40298281649</f>
        <v>-869.61213190806211</v>
      </c>
      <c r="Q2269" t="s">
        <v>51387</v>
      </c>
      <c r="R2269" t="s">
        <v>51388</v>
      </c>
      <c r="S2269" t="s">
        <v>51389</v>
      </c>
      <c r="T2269" t="s">
        <v>51390</v>
      </c>
      <c r="U2269" t="s">
        <v>51391</v>
      </c>
      <c r="V2269" t="s">
        <v>51392</v>
      </c>
      <c r="W2269" t="s">
        <v>51393</v>
      </c>
      <c r="X2269" t="s">
        <v>51394</v>
      </c>
      <c r="Y2269" t="s">
        <v>51395</v>
      </c>
    </row>
    <row r="2270" spans="1:25" x14ac:dyDescent="0.3">
      <c r="A2270">
        <v>113450</v>
      </c>
      <c r="B2270" t="s">
        <v>51396</v>
      </c>
      <c r="C2270" t="s">
        <v>51397</v>
      </c>
      <c r="D2270" t="s">
        <v>51398</v>
      </c>
      <c r="E2270" t="s">
        <v>51399</v>
      </c>
      <c r="F2270" t="s">
        <v>51400</v>
      </c>
      <c r="G2270" t="s">
        <v>51401</v>
      </c>
      <c r="H2270" t="s">
        <v>51402</v>
      </c>
      <c r="I2270" t="s">
        <v>51403</v>
      </c>
      <c r="J2270" t="s">
        <v>51404</v>
      </c>
      <c r="K2270" t="s">
        <v>51405</v>
      </c>
      <c r="L2270" t="s">
        <v>51406</v>
      </c>
      <c r="M2270" t="s">
        <v>51407</v>
      </c>
      <c r="N2270" t="s">
        <v>51408</v>
      </c>
      <c r="O2270">
        <f>-586.56796205334 -0.54278065024323 -508.571803246874</f>
        <v>-1095.6825459504573</v>
      </c>
      <c r="P2270">
        <f>-622.540146283565 -16.9764369751285 -229.261012493796</f>
        <v>-868.77759575248956</v>
      </c>
      <c r="Q2270" t="s">
        <v>51409</v>
      </c>
      <c r="R2270" t="s">
        <v>51410</v>
      </c>
      <c r="S2270" t="s">
        <v>51411</v>
      </c>
      <c r="T2270" t="s">
        <v>51412</v>
      </c>
      <c r="U2270" t="s">
        <v>51413</v>
      </c>
      <c r="V2270" t="s">
        <v>51414</v>
      </c>
      <c r="W2270" t="s">
        <v>51415</v>
      </c>
      <c r="X2270" t="s">
        <v>51416</v>
      </c>
      <c r="Y2270" t="s">
        <v>51417</v>
      </c>
    </row>
    <row r="2271" spans="1:25" x14ac:dyDescent="0.3">
      <c r="A2271">
        <v>113500</v>
      </c>
      <c r="B2271" t="s">
        <v>51418</v>
      </c>
      <c r="C2271" t="s">
        <v>51419</v>
      </c>
      <c r="D2271" t="s">
        <v>51420</v>
      </c>
      <c r="E2271" t="s">
        <v>51421</v>
      </c>
      <c r="F2271" t="s">
        <v>51422</v>
      </c>
      <c r="G2271" t="s">
        <v>51423</v>
      </c>
      <c r="H2271" t="s">
        <v>51424</v>
      </c>
      <c r="I2271" t="s">
        <v>51425</v>
      </c>
      <c r="J2271" t="s">
        <v>51426</v>
      </c>
      <c r="K2271" t="s">
        <v>51427</v>
      </c>
      <c r="L2271" t="s">
        <v>51428</v>
      </c>
      <c r="M2271" t="s">
        <v>51429</v>
      </c>
      <c r="N2271" t="s">
        <v>51430</v>
      </c>
      <c r="O2271">
        <f>-585.855494830857 -0.506333016669942 -508.484326449923</f>
        <v>-1094.8461542974499</v>
      </c>
      <c r="P2271">
        <f>-622.097017987663 -17.0371184231346 -229.214046728247</f>
        <v>-868.34818313904464</v>
      </c>
      <c r="Q2271" t="s">
        <v>51431</v>
      </c>
      <c r="R2271" t="s">
        <v>51432</v>
      </c>
      <c r="S2271" t="s">
        <v>51433</v>
      </c>
      <c r="T2271" t="s">
        <v>51434</v>
      </c>
      <c r="U2271" t="s">
        <v>51435</v>
      </c>
      <c r="V2271" t="s">
        <v>51436</v>
      </c>
      <c r="W2271" t="s">
        <v>51437</v>
      </c>
      <c r="X2271" t="s">
        <v>51438</v>
      </c>
      <c r="Y2271" t="s">
        <v>51439</v>
      </c>
    </row>
    <row r="2272" spans="1:25" x14ac:dyDescent="0.3">
      <c r="A2272">
        <v>113550</v>
      </c>
      <c r="B2272" t="s">
        <v>51440</v>
      </c>
      <c r="C2272" t="s">
        <v>51441</v>
      </c>
      <c r="D2272" t="s">
        <v>51442</v>
      </c>
      <c r="E2272" t="s">
        <v>51443</v>
      </c>
      <c r="F2272" t="s">
        <v>51444</v>
      </c>
      <c r="G2272" t="s">
        <v>51445</v>
      </c>
      <c r="H2272" t="s">
        <v>51446</v>
      </c>
      <c r="I2272" t="s">
        <v>51447</v>
      </c>
      <c r="J2272" t="s">
        <v>51448</v>
      </c>
      <c r="K2272" t="s">
        <v>51449</v>
      </c>
      <c r="L2272" t="s">
        <v>51450</v>
      </c>
      <c r="M2272" t="s">
        <v>51451</v>
      </c>
      <c r="N2272" t="s">
        <v>51452</v>
      </c>
      <c r="O2272">
        <f>-584.390011557549 -0.371168956001839 -508.281764561415</f>
        <v>-1093.0429450749657</v>
      </c>
      <c r="P2272">
        <f>-621.532031551966 -16.9468994819949 -229.132625937231</f>
        <v>-867.61155697119193</v>
      </c>
      <c r="Q2272" t="s">
        <v>51453</v>
      </c>
      <c r="R2272" t="s">
        <v>51454</v>
      </c>
      <c r="S2272" t="s">
        <v>51455</v>
      </c>
      <c r="T2272" t="s">
        <v>51456</v>
      </c>
      <c r="U2272" t="s">
        <v>51457</v>
      </c>
      <c r="V2272" t="s">
        <v>51458</v>
      </c>
      <c r="W2272" t="s">
        <v>51459</v>
      </c>
      <c r="X2272" t="s">
        <v>51460</v>
      </c>
      <c r="Y2272" t="s">
        <v>51461</v>
      </c>
    </row>
    <row r="2273" spans="1:25" x14ac:dyDescent="0.3">
      <c r="A2273">
        <v>113600</v>
      </c>
      <c r="B2273" t="s">
        <v>51462</v>
      </c>
      <c r="C2273" t="s">
        <v>51463</v>
      </c>
      <c r="D2273" t="s">
        <v>51464</v>
      </c>
      <c r="E2273" t="s">
        <v>51465</v>
      </c>
      <c r="F2273" t="s">
        <v>51466</v>
      </c>
      <c r="G2273" t="s">
        <v>51467</v>
      </c>
      <c r="H2273" t="s">
        <v>51468</v>
      </c>
      <c r="I2273" t="s">
        <v>51469</v>
      </c>
      <c r="J2273" t="s">
        <v>51470</v>
      </c>
      <c r="K2273" t="s">
        <v>51471</v>
      </c>
      <c r="L2273" t="s">
        <v>51472</v>
      </c>
      <c r="M2273" t="s">
        <v>51473</v>
      </c>
      <c r="N2273" t="s">
        <v>51474</v>
      </c>
      <c r="O2273">
        <f>-583.88896064443 -0.250068863132583 -508.117002205342</f>
        <v>-1092.2560317129046</v>
      </c>
      <c r="P2273">
        <f>-621.381147977167 -16.7699211827851 -229.01124041146</f>
        <v>-867.16230957141204</v>
      </c>
      <c r="Q2273" t="s">
        <v>51475</v>
      </c>
      <c r="R2273" t="s">
        <v>51476</v>
      </c>
      <c r="S2273" t="s">
        <v>51477</v>
      </c>
      <c r="T2273" t="s">
        <v>51478</v>
      </c>
      <c r="U2273" t="s">
        <v>51479</v>
      </c>
      <c r="V2273" t="s">
        <v>51480</v>
      </c>
      <c r="W2273" t="s">
        <v>51481</v>
      </c>
      <c r="X2273" t="s">
        <v>51482</v>
      </c>
      <c r="Y2273" t="s">
        <v>51483</v>
      </c>
    </row>
    <row r="2274" spans="1:25" x14ac:dyDescent="0.3">
      <c r="A2274">
        <v>113650</v>
      </c>
      <c r="B2274" t="s">
        <v>51484</v>
      </c>
      <c r="C2274" t="s">
        <v>51485</v>
      </c>
      <c r="D2274" t="s">
        <v>51486</v>
      </c>
      <c r="E2274" t="s">
        <v>51487</v>
      </c>
      <c r="F2274" t="s">
        <v>51488</v>
      </c>
      <c r="G2274" t="s">
        <v>51489</v>
      </c>
      <c r="H2274" t="s">
        <v>51490</v>
      </c>
      <c r="I2274" t="s">
        <v>51491</v>
      </c>
      <c r="J2274" t="s">
        <v>51492</v>
      </c>
      <c r="K2274" t="s">
        <v>51493</v>
      </c>
      <c r="L2274" t="s">
        <v>51494</v>
      </c>
      <c r="M2274" t="s">
        <v>51495</v>
      </c>
      <c r="N2274" t="s">
        <v>51496</v>
      </c>
      <c r="O2274">
        <f>-583.995883089212 -0.265678865344171 -507.97225448165</f>
        <v>-1092.2338164362063</v>
      </c>
      <c r="P2274">
        <f>-621.490255433054 -16.4740141149684 -228.84860747574</f>
        <v>-866.81287702376244</v>
      </c>
      <c r="Q2274" t="s">
        <v>51497</v>
      </c>
      <c r="R2274" t="s">
        <v>51498</v>
      </c>
      <c r="S2274" t="s">
        <v>51499</v>
      </c>
      <c r="T2274" t="s">
        <v>51500</v>
      </c>
      <c r="U2274" t="s">
        <v>51501</v>
      </c>
      <c r="V2274" t="s">
        <v>51502</v>
      </c>
      <c r="W2274" t="s">
        <v>51503</v>
      </c>
      <c r="X2274" t="s">
        <v>51504</v>
      </c>
      <c r="Y2274" t="s">
        <v>51505</v>
      </c>
    </row>
    <row r="2275" spans="1:25" x14ac:dyDescent="0.3">
      <c r="A2275">
        <v>113700</v>
      </c>
      <c r="B2275" t="s">
        <v>51506</v>
      </c>
      <c r="C2275" t="s">
        <v>51507</v>
      </c>
      <c r="D2275" t="s">
        <v>51508</v>
      </c>
      <c r="E2275" t="s">
        <v>51509</v>
      </c>
      <c r="F2275" t="s">
        <v>51510</v>
      </c>
      <c r="G2275" t="s">
        <v>51511</v>
      </c>
      <c r="H2275" t="s">
        <v>51512</v>
      </c>
      <c r="I2275" t="s">
        <v>51513</v>
      </c>
      <c r="J2275" t="s">
        <v>51514</v>
      </c>
      <c r="K2275" t="s">
        <v>51515</v>
      </c>
      <c r="L2275" t="s">
        <v>51516</v>
      </c>
      <c r="M2275" t="s">
        <v>51517</v>
      </c>
      <c r="N2275" t="s">
        <v>51518</v>
      </c>
      <c r="O2275">
        <f>-584.477421815273 -0.535573011243287 -507.559570441578</f>
        <v>-1092.5725652680944</v>
      </c>
      <c r="P2275">
        <f>-621.976512912135 -16.2791331084911 -228.409961664965</f>
        <v>-866.66560768559111</v>
      </c>
      <c r="Q2275" t="s">
        <v>51519</v>
      </c>
      <c r="R2275" t="s">
        <v>51520</v>
      </c>
      <c r="S2275" t="s">
        <v>51521</v>
      </c>
      <c r="T2275" t="s">
        <v>51522</v>
      </c>
      <c r="U2275" t="s">
        <v>51523</v>
      </c>
      <c r="V2275" t="s">
        <v>51524</v>
      </c>
      <c r="W2275" t="s">
        <v>51525</v>
      </c>
      <c r="X2275" t="s">
        <v>51526</v>
      </c>
      <c r="Y2275" t="s">
        <v>51527</v>
      </c>
    </row>
    <row r="2276" spans="1:25" x14ac:dyDescent="0.3">
      <c r="A2276">
        <v>113750</v>
      </c>
      <c r="B2276" t="s">
        <v>51528</v>
      </c>
      <c r="C2276" t="s">
        <v>51529</v>
      </c>
      <c r="D2276" t="s">
        <v>51530</v>
      </c>
      <c r="E2276" t="s">
        <v>51531</v>
      </c>
      <c r="F2276" t="s">
        <v>51532</v>
      </c>
      <c r="G2276" t="s">
        <v>51533</v>
      </c>
      <c r="H2276" t="s">
        <v>51534</v>
      </c>
      <c r="I2276" t="s">
        <v>51535</v>
      </c>
      <c r="J2276" t="s">
        <v>51536</v>
      </c>
      <c r="K2276" t="s">
        <v>51537</v>
      </c>
      <c r="L2276" t="s">
        <v>51538</v>
      </c>
      <c r="M2276" t="s">
        <v>51539</v>
      </c>
      <c r="N2276" t="s">
        <v>51540</v>
      </c>
      <c r="O2276">
        <f>-584.843669842297 -0.749400592255824 -507.432200687846</f>
        <v>-1093.0252711223989</v>
      </c>
      <c r="P2276">
        <f>-622.358788522071 -16.3710547129269 -228.277799173145</f>
        <v>-867.00764240814294</v>
      </c>
      <c r="Q2276" t="s">
        <v>51541</v>
      </c>
      <c r="R2276" t="s">
        <v>51542</v>
      </c>
      <c r="S2276" t="s">
        <v>51543</v>
      </c>
      <c r="T2276" t="s">
        <v>51544</v>
      </c>
      <c r="U2276" t="s">
        <v>51545</v>
      </c>
      <c r="V2276" t="s">
        <v>51546</v>
      </c>
      <c r="W2276" t="s">
        <v>51547</v>
      </c>
      <c r="X2276" t="s">
        <v>51548</v>
      </c>
      <c r="Y2276" t="s">
        <v>51549</v>
      </c>
    </row>
    <row r="2277" spans="1:25" x14ac:dyDescent="0.3">
      <c r="A2277">
        <v>113800</v>
      </c>
      <c r="B2277" t="s">
        <v>51550</v>
      </c>
      <c r="C2277" t="s">
        <v>51551</v>
      </c>
      <c r="D2277" t="s">
        <v>51552</v>
      </c>
      <c r="E2277" t="s">
        <v>51553</v>
      </c>
      <c r="F2277" t="s">
        <v>51554</v>
      </c>
      <c r="G2277" t="s">
        <v>51555</v>
      </c>
      <c r="H2277" t="s">
        <v>51556</v>
      </c>
      <c r="I2277" t="s">
        <v>51557</v>
      </c>
      <c r="J2277" t="s">
        <v>51558</v>
      </c>
      <c r="K2277" t="s">
        <v>51559</v>
      </c>
      <c r="L2277" t="s">
        <v>51560</v>
      </c>
      <c r="M2277" t="s">
        <v>51561</v>
      </c>
      <c r="N2277" t="s">
        <v>51562</v>
      </c>
      <c r="O2277">
        <f>-585.207466089734 -1.01234815556563 -507.351245949092</f>
        <v>-1093.5710601943915</v>
      </c>
      <c r="P2277">
        <f>-622.891840704123 -16.3745204979546 -228.205206510445</f>
        <v>-867.47156771252253</v>
      </c>
      <c r="Q2277" t="s">
        <v>51563</v>
      </c>
      <c r="R2277" t="s">
        <v>51564</v>
      </c>
      <c r="S2277" t="s">
        <v>51565</v>
      </c>
      <c r="T2277" t="s">
        <v>51566</v>
      </c>
      <c r="U2277" t="s">
        <v>51567</v>
      </c>
      <c r="V2277" t="s">
        <v>51568</v>
      </c>
      <c r="W2277" t="s">
        <v>51569</v>
      </c>
      <c r="X2277" t="s">
        <v>51570</v>
      </c>
      <c r="Y2277" t="s">
        <v>51571</v>
      </c>
    </row>
    <row r="2278" spans="1:25" x14ac:dyDescent="0.3">
      <c r="A2278">
        <v>113850</v>
      </c>
      <c r="B2278" t="s">
        <v>51572</v>
      </c>
      <c r="C2278" t="s">
        <v>51573</v>
      </c>
      <c r="D2278" t="s">
        <v>51574</v>
      </c>
      <c r="E2278" t="s">
        <v>51575</v>
      </c>
      <c r="F2278" t="s">
        <v>51576</v>
      </c>
      <c r="G2278" t="s">
        <v>51577</v>
      </c>
      <c r="H2278" t="s">
        <v>51578</v>
      </c>
      <c r="I2278" t="s">
        <v>51579</v>
      </c>
      <c r="J2278" t="s">
        <v>51580</v>
      </c>
      <c r="K2278" t="s">
        <v>51581</v>
      </c>
      <c r="L2278" t="s">
        <v>51582</v>
      </c>
      <c r="M2278" t="s">
        <v>51583</v>
      </c>
      <c r="N2278" t="s">
        <v>51584</v>
      </c>
      <c r="O2278">
        <f>-585.851367048889 -1.5269171781365 -507.099801856778</f>
        <v>-1094.4780860838034</v>
      </c>
      <c r="P2278">
        <f>-623.890071515451 -16.5975959054524 -227.985884691731</f>
        <v>-868.47355211263448</v>
      </c>
      <c r="Q2278" t="s">
        <v>51585</v>
      </c>
      <c r="R2278" t="s">
        <v>51586</v>
      </c>
      <c r="S2278" t="s">
        <v>51587</v>
      </c>
      <c r="T2278" t="s">
        <v>51588</v>
      </c>
      <c r="U2278" t="s">
        <v>51589</v>
      </c>
      <c r="V2278" t="s">
        <v>51590</v>
      </c>
      <c r="W2278" t="s">
        <v>51591</v>
      </c>
      <c r="X2278" t="s">
        <v>51592</v>
      </c>
      <c r="Y2278" t="s">
        <v>51593</v>
      </c>
    </row>
    <row r="2279" spans="1:25" x14ac:dyDescent="0.3">
      <c r="A2279">
        <v>113900</v>
      </c>
      <c r="B2279" t="s">
        <v>51594</v>
      </c>
      <c r="C2279" t="s">
        <v>51595</v>
      </c>
      <c r="D2279" t="s">
        <v>51596</v>
      </c>
      <c r="E2279" t="s">
        <v>51597</v>
      </c>
      <c r="F2279" t="s">
        <v>51598</v>
      </c>
      <c r="G2279" t="s">
        <v>51599</v>
      </c>
      <c r="H2279" t="s">
        <v>51600</v>
      </c>
      <c r="I2279" t="s">
        <v>51601</v>
      </c>
      <c r="J2279" t="s">
        <v>51602</v>
      </c>
      <c r="K2279" t="s">
        <v>51603</v>
      </c>
      <c r="L2279" t="s">
        <v>51604</v>
      </c>
      <c r="M2279" t="s">
        <v>51605</v>
      </c>
      <c r="N2279" t="s">
        <v>51606</v>
      </c>
      <c r="O2279">
        <f>-586.456893891961 -1.91323880583468 -506.840977880516</f>
        <v>-1095.2111105783117</v>
      </c>
      <c r="P2279">
        <f>-624.986561495316 -17.0822098831068 -227.799874669961</f>
        <v>-869.86864604838377</v>
      </c>
      <c r="Q2279" t="s">
        <v>51607</v>
      </c>
      <c r="R2279" t="s">
        <v>51608</v>
      </c>
      <c r="S2279" t="s">
        <v>51609</v>
      </c>
      <c r="T2279" t="s">
        <v>51610</v>
      </c>
      <c r="U2279" t="s">
        <v>51611</v>
      </c>
      <c r="V2279" t="s">
        <v>51612</v>
      </c>
      <c r="W2279" t="s">
        <v>51613</v>
      </c>
      <c r="X2279" t="s">
        <v>51614</v>
      </c>
      <c r="Y2279" t="s">
        <v>51615</v>
      </c>
    </row>
    <row r="2280" spans="1:25" x14ac:dyDescent="0.3">
      <c r="A2280">
        <v>113950</v>
      </c>
      <c r="B2280" t="s">
        <v>51616</v>
      </c>
      <c r="C2280" t="s">
        <v>51617</v>
      </c>
      <c r="D2280" t="s">
        <v>51618</v>
      </c>
      <c r="E2280" t="s">
        <v>51619</v>
      </c>
      <c r="F2280" t="s">
        <v>51620</v>
      </c>
      <c r="G2280" t="s">
        <v>51621</v>
      </c>
      <c r="H2280" t="s">
        <v>51622</v>
      </c>
      <c r="I2280" t="s">
        <v>51623</v>
      </c>
      <c r="J2280" t="s">
        <v>51624</v>
      </c>
      <c r="K2280" t="s">
        <v>51625</v>
      </c>
      <c r="L2280" t="s">
        <v>51626</v>
      </c>
      <c r="M2280" t="s">
        <v>51627</v>
      </c>
      <c r="N2280" t="s">
        <v>51628</v>
      </c>
      <c r="O2280">
        <f>-586.834040530748 -2.0916788998486 -506.810980847923</f>
        <v>-1095.7367002785195</v>
      </c>
      <c r="P2280">
        <f>-625.430006879824 -17.1600367734823 -227.773438257557</f>
        <v>-870.36348191086324</v>
      </c>
      <c r="Q2280" t="s">
        <v>51629</v>
      </c>
      <c r="R2280" t="s">
        <v>51630</v>
      </c>
      <c r="S2280" t="s">
        <v>51631</v>
      </c>
      <c r="T2280" t="s">
        <v>51632</v>
      </c>
      <c r="U2280" t="s">
        <v>51633</v>
      </c>
      <c r="V2280" t="s">
        <v>51634</v>
      </c>
      <c r="W2280" t="s">
        <v>51635</v>
      </c>
      <c r="X2280" t="s">
        <v>51636</v>
      </c>
      <c r="Y2280" t="s">
        <v>51637</v>
      </c>
    </row>
    <row r="2281" spans="1:25" x14ac:dyDescent="0.3">
      <c r="A2281">
        <v>114000</v>
      </c>
      <c r="B2281" t="s">
        <v>51638</v>
      </c>
      <c r="C2281" t="s">
        <v>51639</v>
      </c>
      <c r="D2281" t="s">
        <v>51640</v>
      </c>
      <c r="E2281" t="s">
        <v>51641</v>
      </c>
      <c r="F2281" t="s">
        <v>51642</v>
      </c>
      <c r="G2281" t="s">
        <v>51643</v>
      </c>
      <c r="H2281" t="s">
        <v>51644</v>
      </c>
      <c r="I2281" t="s">
        <v>51645</v>
      </c>
      <c r="J2281" t="s">
        <v>51646</v>
      </c>
      <c r="K2281" t="s">
        <v>51647</v>
      </c>
      <c r="L2281" t="s">
        <v>51648</v>
      </c>
      <c r="M2281" t="s">
        <v>51649</v>
      </c>
      <c r="N2281" t="s">
        <v>51650</v>
      </c>
      <c r="O2281">
        <f>-587.421202316947 -2.33594390496864 -506.765562832976</f>
        <v>-1096.5227090548915</v>
      </c>
      <c r="P2281">
        <f>-625.673676419625 -17.2278974792455 -227.671386979004</f>
        <v>-870.57296087787449</v>
      </c>
      <c r="Q2281" t="s">
        <v>51651</v>
      </c>
      <c r="R2281" t="s">
        <v>51652</v>
      </c>
      <c r="S2281" t="s">
        <v>51653</v>
      </c>
      <c r="T2281" t="s">
        <v>51654</v>
      </c>
      <c r="U2281" t="s">
        <v>51655</v>
      </c>
      <c r="V2281" t="s">
        <v>51656</v>
      </c>
      <c r="W2281" t="s">
        <v>51657</v>
      </c>
      <c r="X2281" t="s">
        <v>51658</v>
      </c>
      <c r="Y2281" t="s">
        <v>51659</v>
      </c>
    </row>
    <row r="2282" spans="1:25" x14ac:dyDescent="0.3">
      <c r="A2282">
        <v>114050</v>
      </c>
      <c r="B2282" t="s">
        <v>51660</v>
      </c>
      <c r="C2282" t="s">
        <v>51661</v>
      </c>
      <c r="D2282" t="s">
        <v>51662</v>
      </c>
      <c r="E2282" t="s">
        <v>51663</v>
      </c>
      <c r="F2282" t="s">
        <v>51664</v>
      </c>
      <c r="G2282" t="s">
        <v>51665</v>
      </c>
      <c r="H2282" t="s">
        <v>51666</v>
      </c>
      <c r="I2282" t="s">
        <v>51667</v>
      </c>
      <c r="J2282" t="s">
        <v>51668</v>
      </c>
      <c r="K2282" t="s">
        <v>51669</v>
      </c>
      <c r="L2282" t="s">
        <v>51670</v>
      </c>
      <c r="M2282" t="s">
        <v>51671</v>
      </c>
      <c r="N2282" t="s">
        <v>51672</v>
      </c>
      <c r="O2282">
        <f>-587.606874803607 -2.464039918548 -506.796023290114</f>
        <v>-1096.866938012269</v>
      </c>
      <c r="P2282">
        <f>-625.496022754291 -17.4425695929617 -227.656959192517</f>
        <v>-870.59555153976964</v>
      </c>
      <c r="Q2282" t="s">
        <v>51673</v>
      </c>
      <c r="R2282" t="s">
        <v>51674</v>
      </c>
      <c r="S2282" t="s">
        <v>51675</v>
      </c>
      <c r="T2282" t="s">
        <v>51676</v>
      </c>
      <c r="U2282" t="s">
        <v>51677</v>
      </c>
      <c r="V2282" t="s">
        <v>51678</v>
      </c>
      <c r="W2282" t="s">
        <v>51679</v>
      </c>
      <c r="X2282" t="s">
        <v>51680</v>
      </c>
      <c r="Y2282" t="s">
        <v>51681</v>
      </c>
    </row>
    <row r="2283" spans="1:25" x14ac:dyDescent="0.3">
      <c r="A2283">
        <v>114100</v>
      </c>
      <c r="B2283" t="s">
        <v>51682</v>
      </c>
      <c r="C2283" t="s">
        <v>51683</v>
      </c>
      <c r="D2283" t="s">
        <v>51684</v>
      </c>
      <c r="E2283" t="s">
        <v>51685</v>
      </c>
      <c r="F2283" t="s">
        <v>51686</v>
      </c>
      <c r="G2283" t="s">
        <v>51687</v>
      </c>
      <c r="H2283" t="s">
        <v>51688</v>
      </c>
      <c r="I2283" t="s">
        <v>51689</v>
      </c>
      <c r="J2283" t="s">
        <v>51690</v>
      </c>
      <c r="K2283" t="s">
        <v>51691</v>
      </c>
      <c r="L2283" t="s">
        <v>51692</v>
      </c>
      <c r="M2283" t="s">
        <v>51693</v>
      </c>
      <c r="N2283" t="s">
        <v>51694</v>
      </c>
      <c r="O2283">
        <f>-587.918469719256 -2.64374521493437 -506.999574844649</f>
        <v>-1097.5617897788393</v>
      </c>
      <c r="P2283">
        <f>-624.471327907065 -18.0989256196938 -227.708264210484</f>
        <v>-870.27851773724274</v>
      </c>
      <c r="Q2283" t="s">
        <v>51695</v>
      </c>
      <c r="R2283" t="s">
        <v>51696</v>
      </c>
      <c r="S2283" t="s">
        <v>51697</v>
      </c>
      <c r="T2283" t="s">
        <v>51698</v>
      </c>
      <c r="U2283" t="s">
        <v>51699</v>
      </c>
      <c r="V2283" t="s">
        <v>51700</v>
      </c>
      <c r="W2283" t="s">
        <v>51701</v>
      </c>
      <c r="X2283" t="s">
        <v>51702</v>
      </c>
      <c r="Y2283" t="s">
        <v>51703</v>
      </c>
    </row>
    <row r="2284" spans="1:25" x14ac:dyDescent="0.3">
      <c r="A2284">
        <v>114150</v>
      </c>
      <c r="B2284" t="s">
        <v>51704</v>
      </c>
      <c r="C2284" t="s">
        <v>51705</v>
      </c>
      <c r="D2284" t="s">
        <v>51706</v>
      </c>
      <c r="E2284" t="s">
        <v>51707</v>
      </c>
      <c r="F2284" t="s">
        <v>51708</v>
      </c>
      <c r="G2284" t="s">
        <v>51709</v>
      </c>
      <c r="H2284" t="s">
        <v>51710</v>
      </c>
      <c r="I2284" t="s">
        <v>51711</v>
      </c>
      <c r="J2284" t="s">
        <v>51712</v>
      </c>
      <c r="K2284" t="s">
        <v>51713</v>
      </c>
      <c r="L2284" t="s">
        <v>51714</v>
      </c>
      <c r="M2284" t="s">
        <v>51715</v>
      </c>
      <c r="N2284" t="s">
        <v>51716</v>
      </c>
      <c r="O2284">
        <f>-588.050341402636 -2.82568323518626 -507.111606941414</f>
        <v>-1097.9876315792362</v>
      </c>
      <c r="P2284">
        <f>-623.981505271441 -18.528691642611 -227.753497536912</f>
        <v>-870.26369445096407</v>
      </c>
      <c r="Q2284" t="s">
        <v>51717</v>
      </c>
      <c r="R2284" t="s">
        <v>51718</v>
      </c>
      <c r="S2284" t="s">
        <v>51719</v>
      </c>
      <c r="T2284" t="s">
        <v>51720</v>
      </c>
      <c r="U2284" t="s">
        <v>51721</v>
      </c>
      <c r="V2284" t="s">
        <v>51722</v>
      </c>
      <c r="W2284" t="s">
        <v>51723</v>
      </c>
      <c r="X2284" t="s">
        <v>51724</v>
      </c>
      <c r="Y2284" t="s">
        <v>51725</v>
      </c>
    </row>
    <row r="2285" spans="1:25" x14ac:dyDescent="0.3">
      <c r="A2285">
        <v>114200</v>
      </c>
      <c r="B2285" t="s">
        <v>51726</v>
      </c>
      <c r="C2285" t="s">
        <v>51727</v>
      </c>
      <c r="D2285" t="s">
        <v>51728</v>
      </c>
      <c r="E2285" t="s">
        <v>51729</v>
      </c>
      <c r="F2285" t="s">
        <v>51730</v>
      </c>
      <c r="G2285" t="s">
        <v>51731</v>
      </c>
      <c r="H2285" t="s">
        <v>51732</v>
      </c>
      <c r="I2285" t="s">
        <v>51733</v>
      </c>
      <c r="J2285" t="s">
        <v>51734</v>
      </c>
      <c r="K2285" t="s">
        <v>51735</v>
      </c>
      <c r="L2285" t="s">
        <v>51736</v>
      </c>
      <c r="M2285" t="s">
        <v>51737</v>
      </c>
      <c r="N2285" t="s">
        <v>51738</v>
      </c>
      <c r="O2285">
        <f>-588.152597998363 -2.93797259016242 -507.162473394137</f>
        <v>-1098.2530439826623</v>
      </c>
      <c r="P2285">
        <f>-623.473668199007 -18.8904063849805 -227.740541940576</f>
        <v>-870.10461652456343</v>
      </c>
      <c r="Q2285" t="s">
        <v>51739</v>
      </c>
      <c r="R2285" t="s">
        <v>51740</v>
      </c>
      <c r="S2285" t="s">
        <v>51741</v>
      </c>
      <c r="T2285" t="s">
        <v>51742</v>
      </c>
      <c r="U2285" t="s">
        <v>51743</v>
      </c>
      <c r="V2285" t="s">
        <v>51744</v>
      </c>
      <c r="W2285" t="s">
        <v>51745</v>
      </c>
      <c r="X2285" t="s">
        <v>51746</v>
      </c>
      <c r="Y2285" t="s">
        <v>51747</v>
      </c>
    </row>
    <row r="2286" spans="1:25" x14ac:dyDescent="0.3">
      <c r="A2286">
        <v>114250</v>
      </c>
      <c r="B2286" t="s">
        <v>51748</v>
      </c>
      <c r="C2286" t="s">
        <v>51749</v>
      </c>
      <c r="D2286" t="s">
        <v>51750</v>
      </c>
      <c r="E2286" t="s">
        <v>51751</v>
      </c>
      <c r="F2286" t="s">
        <v>51752</v>
      </c>
      <c r="G2286" t="s">
        <v>51753</v>
      </c>
      <c r="H2286" t="s">
        <v>51754</v>
      </c>
      <c r="I2286" t="s">
        <v>51755</v>
      </c>
      <c r="J2286" t="s">
        <v>51756</v>
      </c>
      <c r="K2286" t="s">
        <v>51757</v>
      </c>
      <c r="L2286" t="s">
        <v>51758</v>
      </c>
      <c r="M2286" t="s">
        <v>51759</v>
      </c>
      <c r="N2286" t="s">
        <v>51760</v>
      </c>
      <c r="O2286">
        <f>-588.170011069539 -3.18981761093028 -507.294636823585</f>
        <v>-1098.6544655040543</v>
      </c>
      <c r="P2286">
        <f>-622.520870900502 -19.4831183276231 -227.771705930535</f>
        <v>-869.77569515866003</v>
      </c>
      <c r="Q2286" t="s">
        <v>51761</v>
      </c>
      <c r="R2286" t="s">
        <v>51762</v>
      </c>
      <c r="S2286" t="s">
        <v>51763</v>
      </c>
      <c r="T2286" t="s">
        <v>51764</v>
      </c>
      <c r="U2286" t="s">
        <v>51765</v>
      </c>
      <c r="V2286" t="s">
        <v>51766</v>
      </c>
      <c r="W2286" t="s">
        <v>51767</v>
      </c>
      <c r="X2286" t="s">
        <v>51768</v>
      </c>
      <c r="Y2286" t="s">
        <v>51769</v>
      </c>
    </row>
    <row r="2287" spans="1:25" x14ac:dyDescent="0.3">
      <c r="A2287">
        <v>114300</v>
      </c>
      <c r="B2287" t="s">
        <v>51770</v>
      </c>
      <c r="C2287" t="s">
        <v>51771</v>
      </c>
      <c r="D2287" t="s">
        <v>51772</v>
      </c>
      <c r="E2287" t="s">
        <v>51773</v>
      </c>
      <c r="F2287" t="s">
        <v>51774</v>
      </c>
      <c r="G2287" t="s">
        <v>51775</v>
      </c>
      <c r="H2287" t="s">
        <v>51776</v>
      </c>
      <c r="I2287" t="s">
        <v>51777</v>
      </c>
      <c r="J2287" t="s">
        <v>51778</v>
      </c>
      <c r="K2287" t="s">
        <v>51779</v>
      </c>
      <c r="L2287" t="s">
        <v>51780</v>
      </c>
      <c r="M2287" t="s">
        <v>51781</v>
      </c>
      <c r="N2287" t="s">
        <v>51782</v>
      </c>
      <c r="O2287">
        <f>-588.622751566144 -3.91870654592776 -507.276662350602</f>
        <v>-1099.8181204626737</v>
      </c>
      <c r="P2287">
        <f>-621.797235779788 -20.3516404966331 -227.619763653194</f>
        <v>-869.76863992961512</v>
      </c>
      <c r="Q2287" t="s">
        <v>51783</v>
      </c>
      <c r="R2287" t="s">
        <v>51784</v>
      </c>
      <c r="S2287" t="s">
        <v>51785</v>
      </c>
      <c r="T2287" t="s">
        <v>51786</v>
      </c>
      <c r="U2287" t="s">
        <v>51787</v>
      </c>
      <c r="V2287" t="s">
        <v>51788</v>
      </c>
      <c r="W2287" t="s">
        <v>51789</v>
      </c>
      <c r="X2287" t="s">
        <v>51790</v>
      </c>
      <c r="Y2287" t="s">
        <v>51791</v>
      </c>
    </row>
    <row r="2288" spans="1:25" x14ac:dyDescent="0.3">
      <c r="A2288">
        <v>114350</v>
      </c>
      <c r="B2288" t="s">
        <v>51792</v>
      </c>
      <c r="C2288" t="s">
        <v>51793</v>
      </c>
      <c r="D2288" t="s">
        <v>51794</v>
      </c>
      <c r="E2288" t="s">
        <v>51795</v>
      </c>
      <c r="F2288" t="s">
        <v>51796</v>
      </c>
      <c r="G2288" t="s">
        <v>51797</v>
      </c>
      <c r="H2288" t="s">
        <v>51798</v>
      </c>
      <c r="I2288" t="s">
        <v>51799</v>
      </c>
      <c r="J2288" t="s">
        <v>51800</v>
      </c>
      <c r="K2288" t="s">
        <v>51801</v>
      </c>
      <c r="L2288" t="s">
        <v>51802</v>
      </c>
      <c r="M2288" t="s">
        <v>51803</v>
      </c>
      <c r="N2288" t="s">
        <v>51804</v>
      </c>
      <c r="O2288">
        <f>-588.753583424284 -4.35520672511461 -507.220381959793</f>
        <v>-1100.3291721091916</v>
      </c>
      <c r="P2288">
        <f>-621.492481058526 -20.7127939520487 -227.507723145841</f>
        <v>-869.71299815641578</v>
      </c>
      <c r="Q2288" t="s">
        <v>51805</v>
      </c>
      <c r="R2288" t="s">
        <v>51806</v>
      </c>
      <c r="S2288" t="s">
        <v>51807</v>
      </c>
      <c r="T2288" t="s">
        <v>51808</v>
      </c>
      <c r="U2288" t="s">
        <v>51809</v>
      </c>
      <c r="V2288" t="s">
        <v>51810</v>
      </c>
      <c r="W2288" t="s">
        <v>51811</v>
      </c>
      <c r="X2288" t="s">
        <v>51812</v>
      </c>
      <c r="Y2288" t="s">
        <v>51813</v>
      </c>
    </row>
    <row r="2289" spans="1:25" x14ac:dyDescent="0.3">
      <c r="A2289">
        <v>114400</v>
      </c>
      <c r="B2289" t="s">
        <v>51814</v>
      </c>
      <c r="C2289" t="s">
        <v>51815</v>
      </c>
      <c r="D2289" t="s">
        <v>51816</v>
      </c>
      <c r="E2289" t="s">
        <v>51817</v>
      </c>
      <c r="F2289" t="s">
        <v>51818</v>
      </c>
      <c r="G2289" t="s">
        <v>51819</v>
      </c>
      <c r="H2289" t="s">
        <v>51820</v>
      </c>
      <c r="I2289" t="s">
        <v>51821</v>
      </c>
      <c r="J2289" t="s">
        <v>51822</v>
      </c>
      <c r="K2289" t="s">
        <v>51823</v>
      </c>
      <c r="L2289" t="s">
        <v>51824</v>
      </c>
      <c r="M2289" t="s">
        <v>51825</v>
      </c>
      <c r="N2289" t="s">
        <v>51826</v>
      </c>
      <c r="O2289">
        <f>-588.908031154636 -5.29157269505595 -507.167690183091</f>
        <v>-1101.3672940327829</v>
      </c>
      <c r="P2289">
        <f>-621.3916552947 -21.5414778498152 -227.419051543648</f>
        <v>-870.35218468816322</v>
      </c>
      <c r="Q2289" t="s">
        <v>51827</v>
      </c>
      <c r="R2289" t="s">
        <v>51828</v>
      </c>
      <c r="S2289" t="s">
        <v>51829</v>
      </c>
      <c r="T2289" t="s">
        <v>51830</v>
      </c>
      <c r="U2289" t="s">
        <v>51831</v>
      </c>
      <c r="V2289" t="s">
        <v>51832</v>
      </c>
      <c r="W2289" t="s">
        <v>51833</v>
      </c>
      <c r="X2289" t="s">
        <v>51834</v>
      </c>
      <c r="Y2289" t="s">
        <v>51835</v>
      </c>
    </row>
    <row r="2290" spans="1:25" x14ac:dyDescent="0.3">
      <c r="A2290">
        <v>114450</v>
      </c>
      <c r="B2290" t="s">
        <v>51836</v>
      </c>
      <c r="C2290" t="s">
        <v>51837</v>
      </c>
      <c r="D2290" t="s">
        <v>51838</v>
      </c>
      <c r="E2290" t="s">
        <v>51839</v>
      </c>
      <c r="F2290" t="s">
        <v>51840</v>
      </c>
      <c r="G2290" t="s">
        <v>51841</v>
      </c>
      <c r="H2290" t="s">
        <v>51842</v>
      </c>
      <c r="I2290" t="s">
        <v>51843</v>
      </c>
      <c r="J2290" t="s">
        <v>51844</v>
      </c>
      <c r="K2290" t="s">
        <v>51845</v>
      </c>
      <c r="L2290" t="s">
        <v>51846</v>
      </c>
      <c r="M2290" t="s">
        <v>51847</v>
      </c>
      <c r="N2290" t="s">
        <v>51848</v>
      </c>
      <c r="O2290">
        <f>-588.979155561283 -5.79592682735392 -507.119048342323</f>
        <v>-1101.8941307309601</v>
      </c>
      <c r="P2290">
        <f>-621.540832785397 -22.1295966913267 -227.384331170727</f>
        <v>-871.05476064745073</v>
      </c>
      <c r="Q2290" t="s">
        <v>51849</v>
      </c>
      <c r="R2290" t="s">
        <v>51850</v>
      </c>
      <c r="S2290" t="s">
        <v>51851</v>
      </c>
      <c r="T2290" t="s">
        <v>51852</v>
      </c>
      <c r="U2290" t="s">
        <v>51853</v>
      </c>
      <c r="V2290" t="s">
        <v>51854</v>
      </c>
      <c r="W2290" t="s">
        <v>51855</v>
      </c>
      <c r="X2290" t="s">
        <v>51856</v>
      </c>
      <c r="Y2290" t="s">
        <v>51857</v>
      </c>
    </row>
    <row r="2291" spans="1:25" x14ac:dyDescent="0.3">
      <c r="A2291">
        <v>114500</v>
      </c>
      <c r="B2291" t="s">
        <v>51858</v>
      </c>
      <c r="C2291" t="s">
        <v>51859</v>
      </c>
      <c r="D2291" t="s">
        <v>51860</v>
      </c>
      <c r="E2291" t="s">
        <v>51861</v>
      </c>
      <c r="F2291" t="s">
        <v>51862</v>
      </c>
      <c r="G2291" t="s">
        <v>51863</v>
      </c>
      <c r="H2291" t="s">
        <v>51864</v>
      </c>
      <c r="I2291" t="s">
        <v>51865</v>
      </c>
      <c r="J2291" t="s">
        <v>51866</v>
      </c>
      <c r="K2291" t="s">
        <v>51867</v>
      </c>
      <c r="L2291" t="s">
        <v>51868</v>
      </c>
      <c r="M2291" t="s">
        <v>51869</v>
      </c>
      <c r="N2291" t="s">
        <v>51870</v>
      </c>
      <c r="O2291">
        <f>-589.519968859054 -6.63666588389196 -507.080848502513</f>
        <v>-1103.2374832454589</v>
      </c>
      <c r="P2291">
        <f>-622.344841719041 -22.9891376742005 -227.377895039586</f>
        <v>-872.71187443282747</v>
      </c>
      <c r="Q2291" t="s">
        <v>51871</v>
      </c>
      <c r="R2291" t="s">
        <v>51872</v>
      </c>
      <c r="S2291" t="s">
        <v>51873</v>
      </c>
      <c r="T2291" t="s">
        <v>51874</v>
      </c>
      <c r="U2291" t="s">
        <v>51875</v>
      </c>
      <c r="V2291" t="s">
        <v>51876</v>
      </c>
      <c r="W2291" t="s">
        <v>51877</v>
      </c>
      <c r="X2291" t="s">
        <v>51878</v>
      </c>
      <c r="Y2291" t="s">
        <v>51879</v>
      </c>
    </row>
    <row r="2292" spans="1:25" x14ac:dyDescent="0.3">
      <c r="A2292">
        <v>114550</v>
      </c>
      <c r="B2292" t="s">
        <v>51880</v>
      </c>
      <c r="C2292" t="s">
        <v>51881</v>
      </c>
      <c r="D2292" t="s">
        <v>51882</v>
      </c>
      <c r="E2292" t="s">
        <v>51883</v>
      </c>
      <c r="F2292" t="s">
        <v>51884</v>
      </c>
      <c r="G2292" t="s">
        <v>51885</v>
      </c>
      <c r="H2292" t="s">
        <v>51886</v>
      </c>
      <c r="I2292" t="s">
        <v>51887</v>
      </c>
      <c r="J2292" t="s">
        <v>51888</v>
      </c>
      <c r="K2292" t="s">
        <v>51889</v>
      </c>
      <c r="L2292" t="s">
        <v>51890</v>
      </c>
      <c r="M2292" t="s">
        <v>51891</v>
      </c>
      <c r="N2292" t="s">
        <v>51892</v>
      </c>
      <c r="O2292">
        <f>-589.935055614637 -6.98069949198657 -507.045849788802</f>
        <v>-1103.9616048954256</v>
      </c>
      <c r="P2292">
        <f>-622.961663555059 -23.2638622189781 -227.362708508099</f>
        <v>-873.58823428213611</v>
      </c>
      <c r="Q2292" t="s">
        <v>51893</v>
      </c>
      <c r="R2292" t="s">
        <v>51894</v>
      </c>
      <c r="S2292" t="s">
        <v>51895</v>
      </c>
      <c r="T2292" t="s">
        <v>51896</v>
      </c>
      <c r="U2292" t="s">
        <v>51897</v>
      </c>
      <c r="V2292" t="s">
        <v>51898</v>
      </c>
      <c r="W2292" t="s">
        <v>51899</v>
      </c>
      <c r="X2292" t="s">
        <v>51900</v>
      </c>
      <c r="Y2292" t="s">
        <v>51901</v>
      </c>
    </row>
    <row r="2293" spans="1:25" x14ac:dyDescent="0.3">
      <c r="A2293">
        <v>114600</v>
      </c>
      <c r="B2293" t="s">
        <v>51902</v>
      </c>
      <c r="C2293" t="s">
        <v>51903</v>
      </c>
      <c r="D2293" t="s">
        <v>51904</v>
      </c>
      <c r="E2293" t="s">
        <v>51905</v>
      </c>
      <c r="F2293" t="s">
        <v>51906</v>
      </c>
      <c r="G2293" t="s">
        <v>51907</v>
      </c>
      <c r="H2293" t="s">
        <v>51908</v>
      </c>
      <c r="I2293" t="s">
        <v>51909</v>
      </c>
      <c r="J2293" t="s">
        <v>51910</v>
      </c>
      <c r="K2293" t="s">
        <v>51911</v>
      </c>
      <c r="L2293" t="s">
        <v>51912</v>
      </c>
      <c r="M2293" t="s">
        <v>51913</v>
      </c>
      <c r="N2293" t="s">
        <v>51914</v>
      </c>
      <c r="O2293">
        <f>-591.008765794028 -7.6956490765258 -506.893866358079</f>
        <v>-1105.5982812286329</v>
      </c>
      <c r="P2293">
        <f>-624.394060174222 -23.9509358054079 -227.251654459593</f>
        <v>-875.59665043922291</v>
      </c>
      <c r="Q2293" t="s">
        <v>51915</v>
      </c>
      <c r="R2293" t="s">
        <v>51916</v>
      </c>
      <c r="S2293" t="s">
        <v>51917</v>
      </c>
      <c r="T2293" t="s">
        <v>51918</v>
      </c>
      <c r="U2293" t="s">
        <v>51919</v>
      </c>
      <c r="V2293" t="s">
        <v>51920</v>
      </c>
      <c r="W2293" t="s">
        <v>51921</v>
      </c>
      <c r="X2293" t="s">
        <v>51922</v>
      </c>
      <c r="Y2293" t="s">
        <v>51923</v>
      </c>
    </row>
    <row r="2294" spans="1:25" x14ac:dyDescent="0.3">
      <c r="A2294">
        <v>114650</v>
      </c>
      <c r="B2294" t="s">
        <v>51924</v>
      </c>
      <c r="C2294" t="s">
        <v>51925</v>
      </c>
      <c r="D2294" t="s">
        <v>51926</v>
      </c>
      <c r="E2294" t="s">
        <v>51927</v>
      </c>
      <c r="F2294" t="s">
        <v>51928</v>
      </c>
      <c r="G2294" t="s">
        <v>51929</v>
      </c>
      <c r="H2294" t="s">
        <v>51930</v>
      </c>
      <c r="I2294" t="s">
        <v>51931</v>
      </c>
      <c r="J2294" t="s">
        <v>51932</v>
      </c>
      <c r="K2294" t="s">
        <v>51933</v>
      </c>
      <c r="L2294" t="s">
        <v>51934</v>
      </c>
      <c r="M2294" t="s">
        <v>51935</v>
      </c>
      <c r="N2294" t="s">
        <v>51936</v>
      </c>
      <c r="O2294">
        <f>-591.586424406044 -8.04725033721479 -506.820135506004</f>
        <v>-1106.4538102492629</v>
      </c>
      <c r="P2294">
        <f>-625.094561172235 -24.3789014252243 -227.197180648776</f>
        <v>-876.67064324623527</v>
      </c>
      <c r="Q2294" t="s">
        <v>51937</v>
      </c>
      <c r="R2294" t="s">
        <v>51938</v>
      </c>
      <c r="S2294" t="s">
        <v>51939</v>
      </c>
      <c r="T2294" t="s">
        <v>51940</v>
      </c>
      <c r="U2294" t="s">
        <v>51941</v>
      </c>
      <c r="V2294" t="s">
        <v>51942</v>
      </c>
      <c r="W2294" t="s">
        <v>51943</v>
      </c>
      <c r="X2294" t="s">
        <v>51944</v>
      </c>
      <c r="Y2294" t="s">
        <v>51945</v>
      </c>
    </row>
    <row r="2295" spans="1:25" x14ac:dyDescent="0.3">
      <c r="A2295">
        <v>114700</v>
      </c>
      <c r="B2295" t="s">
        <v>51946</v>
      </c>
      <c r="C2295" t="s">
        <v>51947</v>
      </c>
      <c r="D2295" t="s">
        <v>51948</v>
      </c>
      <c r="E2295" t="s">
        <v>51949</v>
      </c>
      <c r="F2295" t="s">
        <v>51950</v>
      </c>
      <c r="G2295" t="s">
        <v>51951</v>
      </c>
      <c r="H2295" t="s">
        <v>51952</v>
      </c>
      <c r="I2295" t="s">
        <v>51953</v>
      </c>
      <c r="J2295" t="s">
        <v>51954</v>
      </c>
      <c r="K2295" t="s">
        <v>51955</v>
      </c>
      <c r="L2295" t="s">
        <v>51956</v>
      </c>
      <c r="M2295" t="s">
        <v>51957</v>
      </c>
      <c r="N2295" t="s">
        <v>51958</v>
      </c>
      <c r="O2295">
        <f>-592.208419115129 -8.38909172165972 -506.722734548852</f>
        <v>-1107.3202453856406</v>
      </c>
      <c r="P2295">
        <f>-625.773488383862 -24.6280712647933 -227.101152276134</f>
        <v>-877.50271192478931</v>
      </c>
      <c r="Q2295" t="s">
        <v>51959</v>
      </c>
      <c r="R2295" t="s">
        <v>51960</v>
      </c>
      <c r="S2295" t="s">
        <v>51961</v>
      </c>
      <c r="T2295" t="s">
        <v>51962</v>
      </c>
      <c r="U2295" t="s">
        <v>51963</v>
      </c>
      <c r="V2295" t="s">
        <v>51964</v>
      </c>
      <c r="W2295" t="s">
        <v>51965</v>
      </c>
      <c r="X2295" t="s">
        <v>51966</v>
      </c>
      <c r="Y2295" t="s">
        <v>51967</v>
      </c>
    </row>
    <row r="2296" spans="1:25" x14ac:dyDescent="0.3">
      <c r="A2296">
        <v>114750</v>
      </c>
      <c r="B2296" t="s">
        <v>51968</v>
      </c>
      <c r="C2296" t="s">
        <v>51969</v>
      </c>
      <c r="D2296" t="s">
        <v>51970</v>
      </c>
      <c r="E2296" t="s">
        <v>51971</v>
      </c>
      <c r="F2296" t="s">
        <v>51972</v>
      </c>
      <c r="G2296" t="s">
        <v>51973</v>
      </c>
      <c r="H2296" t="s">
        <v>51974</v>
      </c>
      <c r="I2296" t="s">
        <v>51975</v>
      </c>
      <c r="J2296" t="s">
        <v>51976</v>
      </c>
      <c r="K2296" t="s">
        <v>51977</v>
      </c>
      <c r="L2296" t="s">
        <v>51978</v>
      </c>
      <c r="M2296" t="s">
        <v>51979</v>
      </c>
      <c r="N2296" t="s">
        <v>51980</v>
      </c>
      <c r="O2296">
        <f>-593.501341945341 -8.9916112161784 -506.493138161793</f>
        <v>-1108.9860913233124</v>
      </c>
      <c r="P2296">
        <f>-627.097697537743 -25.1611672141482 -226.871302181137</f>
        <v>-879.13016693302825</v>
      </c>
      <c r="Q2296" t="s">
        <v>51981</v>
      </c>
      <c r="R2296" t="s">
        <v>51982</v>
      </c>
      <c r="S2296" t="s">
        <v>51983</v>
      </c>
      <c r="T2296" t="s">
        <v>51984</v>
      </c>
      <c r="U2296" t="s">
        <v>51985</v>
      </c>
      <c r="V2296" t="s">
        <v>51986</v>
      </c>
      <c r="W2296" t="s">
        <v>51987</v>
      </c>
      <c r="X2296" t="s">
        <v>51988</v>
      </c>
      <c r="Y2296" t="s">
        <v>51989</v>
      </c>
    </row>
    <row r="2297" spans="1:25" x14ac:dyDescent="0.3">
      <c r="A2297">
        <v>114800</v>
      </c>
      <c r="B2297" t="s">
        <v>51990</v>
      </c>
      <c r="C2297" t="s">
        <v>51991</v>
      </c>
      <c r="D2297" t="s">
        <v>51992</v>
      </c>
      <c r="E2297" t="s">
        <v>51993</v>
      </c>
      <c r="F2297" t="s">
        <v>51994</v>
      </c>
      <c r="G2297" t="s">
        <v>51995</v>
      </c>
      <c r="H2297" t="s">
        <v>51996</v>
      </c>
      <c r="I2297" t="s">
        <v>51997</v>
      </c>
      <c r="J2297" t="s">
        <v>51998</v>
      </c>
      <c r="K2297" t="s">
        <v>51999</v>
      </c>
      <c r="L2297" t="s">
        <v>52000</v>
      </c>
      <c r="M2297" t="s">
        <v>52001</v>
      </c>
      <c r="N2297" t="s">
        <v>52002</v>
      </c>
      <c r="O2297">
        <f>-594.154430402263 -9.21894583120252 -506.424203748635</f>
        <v>-1109.7975799821006</v>
      </c>
      <c r="P2297">
        <f>-627.709725338246 -25.2526923133996 -226.789646033145</f>
        <v>-879.75206368479064</v>
      </c>
      <c r="Q2297" t="s">
        <v>52003</v>
      </c>
      <c r="R2297" t="s">
        <v>52004</v>
      </c>
      <c r="S2297" t="s">
        <v>52005</v>
      </c>
      <c r="T2297" t="s">
        <v>52006</v>
      </c>
      <c r="U2297" t="s">
        <v>52007</v>
      </c>
      <c r="V2297" t="s">
        <v>52008</v>
      </c>
      <c r="W2297" t="s">
        <v>52009</v>
      </c>
      <c r="X2297" t="s">
        <v>52010</v>
      </c>
      <c r="Y2297" t="s">
        <v>52011</v>
      </c>
    </row>
    <row r="2298" spans="1:25" x14ac:dyDescent="0.3">
      <c r="A2298">
        <v>114850</v>
      </c>
      <c r="B2298" t="s">
        <v>52012</v>
      </c>
      <c r="C2298" t="s">
        <v>52013</v>
      </c>
      <c r="D2298" t="s">
        <v>52014</v>
      </c>
      <c r="E2298" t="s">
        <v>52015</v>
      </c>
      <c r="F2298" t="s">
        <v>52016</v>
      </c>
      <c r="G2298" t="s">
        <v>52017</v>
      </c>
      <c r="H2298" t="s">
        <v>52018</v>
      </c>
      <c r="I2298" t="s">
        <v>52019</v>
      </c>
      <c r="J2298" t="s">
        <v>52020</v>
      </c>
      <c r="K2298" t="s">
        <v>52021</v>
      </c>
      <c r="L2298" t="s">
        <v>52022</v>
      </c>
      <c r="M2298" t="s">
        <v>52023</v>
      </c>
      <c r="N2298" t="s">
        <v>52024</v>
      </c>
      <c r="O2298">
        <f>-595.47760627525 -9.82651076722073 -506.184385669178</f>
        <v>-1111.4885027116488</v>
      </c>
      <c r="P2298">
        <f>-628.861220291229 -25.725705711206 -226.521601994471</f>
        <v>-881.10852799690599</v>
      </c>
      <c r="Q2298" t="s">
        <v>52025</v>
      </c>
      <c r="R2298" t="s">
        <v>52026</v>
      </c>
      <c r="S2298" t="s">
        <v>52027</v>
      </c>
      <c r="T2298" t="s">
        <v>52028</v>
      </c>
      <c r="U2298" t="s">
        <v>52029</v>
      </c>
      <c r="V2298" t="s">
        <v>52030</v>
      </c>
      <c r="W2298" t="s">
        <v>52031</v>
      </c>
      <c r="X2298" t="s">
        <v>52032</v>
      </c>
      <c r="Y2298" t="s">
        <v>52033</v>
      </c>
    </row>
    <row r="2299" spans="1:25" x14ac:dyDescent="0.3">
      <c r="A2299">
        <v>114900</v>
      </c>
      <c r="B2299" t="s">
        <v>52034</v>
      </c>
      <c r="C2299" t="s">
        <v>52035</v>
      </c>
      <c r="D2299" t="s">
        <v>52036</v>
      </c>
      <c r="E2299" t="s">
        <v>52037</v>
      </c>
      <c r="F2299" t="s">
        <v>52038</v>
      </c>
      <c r="G2299" t="s">
        <v>52039</v>
      </c>
      <c r="H2299" t="s">
        <v>52040</v>
      </c>
      <c r="I2299" t="s">
        <v>52041</v>
      </c>
      <c r="J2299" t="s">
        <v>52042</v>
      </c>
      <c r="K2299" t="s">
        <v>52043</v>
      </c>
      <c r="L2299" t="s">
        <v>52044</v>
      </c>
      <c r="M2299" t="s">
        <v>52045</v>
      </c>
      <c r="N2299" t="s">
        <v>52046</v>
      </c>
      <c r="O2299">
        <f>-596.095175271849 -10.2380106382166 -506.001256021591</f>
        <v>-1112.3344419316566</v>
      </c>
      <c r="P2299">
        <f>-629.328238960157 -26.1573874895685 -226.321492017239</f>
        <v>-881.80711846696454</v>
      </c>
      <c r="Q2299" t="s">
        <v>52047</v>
      </c>
      <c r="R2299" t="s">
        <v>52048</v>
      </c>
      <c r="S2299" t="s">
        <v>52049</v>
      </c>
      <c r="T2299" t="s">
        <v>52050</v>
      </c>
      <c r="U2299" t="s">
        <v>52051</v>
      </c>
      <c r="V2299" t="s">
        <v>52052</v>
      </c>
      <c r="W2299" t="s">
        <v>52053</v>
      </c>
      <c r="X2299" t="s">
        <v>52054</v>
      </c>
      <c r="Y2299" t="s">
        <v>52055</v>
      </c>
    </row>
    <row r="2300" spans="1:25" x14ac:dyDescent="0.3">
      <c r="A2300">
        <v>114950</v>
      </c>
      <c r="B2300" t="s">
        <v>52056</v>
      </c>
      <c r="C2300" t="s">
        <v>52057</v>
      </c>
      <c r="D2300" t="s">
        <v>52058</v>
      </c>
      <c r="E2300" t="s">
        <v>52059</v>
      </c>
      <c r="F2300" t="s">
        <v>52060</v>
      </c>
      <c r="G2300" t="s">
        <v>52061</v>
      </c>
      <c r="H2300" t="s">
        <v>52062</v>
      </c>
      <c r="I2300" t="s">
        <v>52063</v>
      </c>
      <c r="J2300" t="s">
        <v>52064</v>
      </c>
      <c r="K2300" t="s">
        <v>52065</v>
      </c>
      <c r="L2300" t="s">
        <v>52066</v>
      </c>
      <c r="M2300" t="s">
        <v>52067</v>
      </c>
      <c r="N2300" t="s">
        <v>52068</v>
      </c>
      <c r="O2300">
        <f>-597.80461442536 -10.6373689346296 -505.668474367237</f>
        <v>-1114.1104577272267</v>
      </c>
      <c r="P2300">
        <f>-630.217712029065 -26.7948376485715 -225.906351684449</f>
        <v>-882.91890136208542</v>
      </c>
      <c r="Q2300" t="s">
        <v>52069</v>
      </c>
      <c r="R2300" t="s">
        <v>52070</v>
      </c>
      <c r="S2300" t="s">
        <v>52071</v>
      </c>
      <c r="T2300" t="s">
        <v>52072</v>
      </c>
      <c r="U2300" t="s">
        <v>52073</v>
      </c>
      <c r="V2300" t="s">
        <v>52074</v>
      </c>
      <c r="W2300" t="s">
        <v>52075</v>
      </c>
      <c r="X2300" t="s">
        <v>52076</v>
      </c>
      <c r="Y2300" t="s">
        <v>52077</v>
      </c>
    </row>
    <row r="2301" spans="1:25" x14ac:dyDescent="0.3">
      <c r="A2301">
        <v>115000</v>
      </c>
      <c r="B2301" t="s">
        <v>52078</v>
      </c>
      <c r="C2301" t="s">
        <v>52079</v>
      </c>
      <c r="D2301" t="s">
        <v>52080</v>
      </c>
      <c r="E2301" t="s">
        <v>52081</v>
      </c>
      <c r="F2301" t="s">
        <v>52082</v>
      </c>
      <c r="G2301" t="s">
        <v>52083</v>
      </c>
      <c r="H2301" t="s">
        <v>52084</v>
      </c>
      <c r="I2301" t="s">
        <v>52085</v>
      </c>
      <c r="J2301" t="s">
        <v>52086</v>
      </c>
      <c r="K2301" t="s">
        <v>52087</v>
      </c>
      <c r="L2301" t="s">
        <v>52088</v>
      </c>
      <c r="M2301" t="s">
        <v>52089</v>
      </c>
      <c r="N2301" t="s">
        <v>52090</v>
      </c>
      <c r="O2301">
        <f>-598.886837664565 -10.2732599564647 -505.99888229712</f>
        <v>-1115.1589799181497</v>
      </c>
      <c r="P2301">
        <f>-630.982220021639 -26.7006937900042 -226.215735066156</f>
        <v>-883.89864887779913</v>
      </c>
      <c r="Q2301" t="s">
        <v>52091</v>
      </c>
      <c r="R2301" t="s">
        <v>52092</v>
      </c>
      <c r="S2301" t="s">
        <v>52093</v>
      </c>
      <c r="T2301" t="s">
        <v>52094</v>
      </c>
      <c r="U2301" t="s">
        <v>52095</v>
      </c>
      <c r="V2301" t="s">
        <v>52096</v>
      </c>
      <c r="W2301" t="s">
        <v>52097</v>
      </c>
      <c r="X2301" t="s">
        <v>52098</v>
      </c>
      <c r="Y2301" t="s">
        <v>52099</v>
      </c>
    </row>
    <row r="2302" spans="1:25" x14ac:dyDescent="0.3">
      <c r="A2302">
        <v>115050</v>
      </c>
      <c r="B2302" t="s">
        <v>52100</v>
      </c>
      <c r="C2302" t="s">
        <v>52101</v>
      </c>
      <c r="D2302" t="s">
        <v>52102</v>
      </c>
      <c r="E2302" t="s">
        <v>52103</v>
      </c>
      <c r="F2302" t="s">
        <v>52104</v>
      </c>
      <c r="G2302" t="s">
        <v>52105</v>
      </c>
      <c r="H2302" t="s">
        <v>52106</v>
      </c>
      <c r="I2302" t="s">
        <v>52107</v>
      </c>
      <c r="J2302" t="s">
        <v>52108</v>
      </c>
      <c r="K2302" t="s">
        <v>52109</v>
      </c>
      <c r="L2302" t="s">
        <v>52110</v>
      </c>
      <c r="M2302" t="s">
        <v>52111</v>
      </c>
      <c r="N2302" t="s">
        <v>52112</v>
      </c>
      <c r="O2302">
        <f>-599.235617141626 -10.0452262695737 -506.292705352958</f>
        <v>-1115.5735487641577</v>
      </c>
      <c r="P2302">
        <f>-631.088089996711 -27.2549264219631 -226.528883519727</f>
        <v>-884.87189993840116</v>
      </c>
      <c r="Q2302" t="s">
        <v>52113</v>
      </c>
      <c r="R2302" t="s">
        <v>52114</v>
      </c>
      <c r="S2302" t="s">
        <v>52115</v>
      </c>
      <c r="T2302" t="s">
        <v>52116</v>
      </c>
      <c r="U2302" t="s">
        <v>52117</v>
      </c>
      <c r="V2302" t="s">
        <v>52118</v>
      </c>
      <c r="W2302" t="s">
        <v>52119</v>
      </c>
      <c r="X2302" t="s">
        <v>52120</v>
      </c>
      <c r="Y2302" t="s">
        <v>52121</v>
      </c>
    </row>
    <row r="2303" spans="1:25" x14ac:dyDescent="0.3">
      <c r="A2303">
        <v>115100</v>
      </c>
      <c r="B2303" t="s">
        <v>52122</v>
      </c>
      <c r="C2303" t="s">
        <v>52123</v>
      </c>
      <c r="D2303" t="s">
        <v>52124</v>
      </c>
      <c r="E2303" t="s">
        <v>52125</v>
      </c>
      <c r="F2303" t="s">
        <v>52126</v>
      </c>
      <c r="G2303" t="s">
        <v>52127</v>
      </c>
      <c r="H2303" t="s">
        <v>52128</v>
      </c>
      <c r="I2303" t="s">
        <v>52129</v>
      </c>
      <c r="J2303" t="s">
        <v>52130</v>
      </c>
      <c r="K2303" t="s">
        <v>52131</v>
      </c>
      <c r="L2303" t="s">
        <v>52132</v>
      </c>
      <c r="M2303" t="s">
        <v>52133</v>
      </c>
      <c r="N2303" t="s">
        <v>52134</v>
      </c>
      <c r="O2303">
        <f>-599.468642272447 -9.72867559271867 -506.675817235521</f>
        <v>-1115.8731351006868</v>
      </c>
      <c r="P2303">
        <f>-630.910762751797 -27.8333250036701 -226.921958351664</f>
        <v>-885.66604610713114</v>
      </c>
      <c r="Q2303" t="s">
        <v>52135</v>
      </c>
      <c r="R2303" t="s">
        <v>52136</v>
      </c>
      <c r="S2303" t="s">
        <v>52137</v>
      </c>
      <c r="T2303" t="s">
        <v>52138</v>
      </c>
      <c r="U2303" t="s">
        <v>52139</v>
      </c>
      <c r="V2303" t="s">
        <v>52140</v>
      </c>
      <c r="W2303" t="s">
        <v>52141</v>
      </c>
      <c r="X2303" t="s">
        <v>52142</v>
      </c>
      <c r="Y2303" t="s">
        <v>52143</v>
      </c>
    </row>
    <row r="2304" spans="1:25" x14ac:dyDescent="0.3">
      <c r="A2304">
        <v>115150</v>
      </c>
      <c r="B2304" t="s">
        <v>52144</v>
      </c>
      <c r="C2304" t="s">
        <v>52145</v>
      </c>
      <c r="D2304" t="s">
        <v>52146</v>
      </c>
      <c r="E2304" t="s">
        <v>52147</v>
      </c>
      <c r="F2304" t="s">
        <v>52148</v>
      </c>
      <c r="G2304" t="s">
        <v>52149</v>
      </c>
      <c r="H2304" t="s">
        <v>52150</v>
      </c>
      <c r="I2304" t="s">
        <v>52151</v>
      </c>
      <c r="J2304" t="s">
        <v>52152</v>
      </c>
      <c r="K2304" t="s">
        <v>52153</v>
      </c>
      <c r="L2304" t="s">
        <v>52154</v>
      </c>
      <c r="M2304" t="s">
        <v>52155</v>
      </c>
      <c r="N2304" t="s">
        <v>52156</v>
      </c>
      <c r="O2304">
        <f>-598.915807210845 -9.19120385804354 -507.574153406322</f>
        <v>-1115.6811644752106</v>
      </c>
      <c r="P2304">
        <f>-630.515711540883 -29.1305822360116 -227.96279325193</f>
        <v>-887.60908702882466</v>
      </c>
      <c r="Q2304" t="s">
        <v>52157</v>
      </c>
      <c r="R2304" t="s">
        <v>52158</v>
      </c>
      <c r="S2304" t="s">
        <v>52159</v>
      </c>
      <c r="T2304" t="s">
        <v>52160</v>
      </c>
      <c r="U2304" t="s">
        <v>52161</v>
      </c>
      <c r="V2304" t="s">
        <v>52162</v>
      </c>
      <c r="W2304" t="s">
        <v>52163</v>
      </c>
      <c r="X2304" t="s">
        <v>52164</v>
      </c>
      <c r="Y2304" t="s">
        <v>52165</v>
      </c>
    </row>
    <row r="2305" spans="1:25" x14ac:dyDescent="0.3">
      <c r="A2305">
        <v>115200</v>
      </c>
      <c r="B2305" t="s">
        <v>52166</v>
      </c>
      <c r="C2305" t="s">
        <v>52167</v>
      </c>
      <c r="D2305" t="s">
        <v>52168</v>
      </c>
      <c r="E2305" t="s">
        <v>52169</v>
      </c>
      <c r="F2305" t="s">
        <v>52170</v>
      </c>
      <c r="G2305" t="s">
        <v>52171</v>
      </c>
      <c r="H2305" t="s">
        <v>52172</v>
      </c>
      <c r="I2305" t="s">
        <v>52173</v>
      </c>
      <c r="J2305" t="s">
        <v>52174</v>
      </c>
      <c r="K2305" t="s">
        <v>52175</v>
      </c>
      <c r="L2305" t="s">
        <v>52176</v>
      </c>
      <c r="M2305" t="s">
        <v>52177</v>
      </c>
      <c r="N2305" t="s">
        <v>52178</v>
      </c>
      <c r="O2305">
        <f>-598.378030913475 -9.02567151904668 -508.009102701337</f>
        <v>-1115.4128051338587</v>
      </c>
      <c r="P2305">
        <f>-630.16557553695 -29.2271988602354 -228.437935099887</f>
        <v>-887.83070949707235</v>
      </c>
      <c r="Q2305" t="s">
        <v>52179</v>
      </c>
      <c r="R2305" t="s">
        <v>52180</v>
      </c>
      <c r="S2305" t="s">
        <v>52181</v>
      </c>
      <c r="T2305" t="s">
        <v>52182</v>
      </c>
      <c r="U2305" t="s">
        <v>52183</v>
      </c>
      <c r="V2305" t="s">
        <v>52184</v>
      </c>
      <c r="W2305" t="s">
        <v>52185</v>
      </c>
      <c r="X2305" t="s">
        <v>52186</v>
      </c>
      <c r="Y2305" t="s">
        <v>52187</v>
      </c>
    </row>
    <row r="2306" spans="1:25" x14ac:dyDescent="0.3">
      <c r="A2306">
        <v>115250</v>
      </c>
      <c r="B2306" t="s">
        <v>52188</v>
      </c>
      <c r="C2306" t="s">
        <v>52189</v>
      </c>
      <c r="D2306" t="s">
        <v>52190</v>
      </c>
      <c r="E2306" t="s">
        <v>52191</v>
      </c>
      <c r="F2306" t="s">
        <v>52192</v>
      </c>
      <c r="G2306" t="s">
        <v>52193</v>
      </c>
      <c r="H2306" t="s">
        <v>52194</v>
      </c>
      <c r="I2306" t="s">
        <v>52195</v>
      </c>
      <c r="J2306" t="s">
        <v>52196</v>
      </c>
      <c r="K2306" t="s">
        <v>52197</v>
      </c>
      <c r="L2306" t="s">
        <v>52198</v>
      </c>
      <c r="M2306" t="s">
        <v>52199</v>
      </c>
      <c r="N2306" t="s">
        <v>52200</v>
      </c>
      <c r="O2306">
        <f>-597.645299186866 -8.81924774460276 -508.660670072898</f>
        <v>-1115.1252170043667</v>
      </c>
      <c r="P2306">
        <f>-629.478468871712 -29.5055255798302 -229.13020064347</f>
        <v>-888.11419509501229</v>
      </c>
      <c r="Q2306" t="s">
        <v>52201</v>
      </c>
      <c r="R2306" t="s">
        <v>52202</v>
      </c>
      <c r="S2306" t="s">
        <v>52203</v>
      </c>
      <c r="T2306" t="s">
        <v>52204</v>
      </c>
      <c r="U2306" t="s">
        <v>52205</v>
      </c>
      <c r="V2306" t="s">
        <v>52206</v>
      </c>
      <c r="W2306" t="s">
        <v>52207</v>
      </c>
      <c r="X2306" t="s">
        <v>52208</v>
      </c>
      <c r="Y2306" t="s">
        <v>52209</v>
      </c>
    </row>
    <row r="2307" spans="1:25" x14ac:dyDescent="0.3">
      <c r="A2307">
        <v>115300</v>
      </c>
      <c r="B2307" t="s">
        <v>52210</v>
      </c>
      <c r="C2307" t="s">
        <v>52211</v>
      </c>
      <c r="D2307" t="s">
        <v>52212</v>
      </c>
      <c r="E2307" t="s">
        <v>52213</v>
      </c>
      <c r="F2307" t="s">
        <v>52214</v>
      </c>
      <c r="G2307" t="s">
        <v>52215</v>
      </c>
      <c r="H2307" t="s">
        <v>52216</v>
      </c>
      <c r="I2307" t="s">
        <v>52217</v>
      </c>
      <c r="J2307" t="s">
        <v>52218</v>
      </c>
      <c r="K2307" t="s">
        <v>52219</v>
      </c>
      <c r="L2307" t="s">
        <v>52220</v>
      </c>
      <c r="M2307" t="s">
        <v>52221</v>
      </c>
      <c r="N2307" t="s">
        <v>52222</v>
      </c>
      <c r="O2307">
        <f>-597.033602254929 -8.58078277368918 -509.522973956691</f>
        <v>-1115.1373589853092</v>
      </c>
      <c r="P2307">
        <f>-629.342279919607 -29.4388000983761 -230.059789176012</f>
        <v>-888.8408691939951</v>
      </c>
      <c r="Q2307" t="s">
        <v>52223</v>
      </c>
      <c r="R2307" t="s">
        <v>52224</v>
      </c>
      <c r="S2307" t="s">
        <v>52225</v>
      </c>
      <c r="T2307" t="s">
        <v>52226</v>
      </c>
      <c r="U2307" t="s">
        <v>52227</v>
      </c>
      <c r="V2307" t="s">
        <v>52228</v>
      </c>
      <c r="W2307" t="s">
        <v>52229</v>
      </c>
      <c r="X2307" t="s">
        <v>52230</v>
      </c>
      <c r="Y2307" t="s">
        <v>52231</v>
      </c>
    </row>
    <row r="2308" spans="1:25" x14ac:dyDescent="0.3">
      <c r="A2308">
        <v>115350</v>
      </c>
      <c r="B2308" t="s">
        <v>52232</v>
      </c>
      <c r="C2308" t="s">
        <v>52233</v>
      </c>
      <c r="D2308" t="s">
        <v>52234</v>
      </c>
      <c r="E2308" t="s">
        <v>52235</v>
      </c>
      <c r="F2308" t="s">
        <v>52236</v>
      </c>
      <c r="G2308" t="s">
        <v>52237</v>
      </c>
      <c r="H2308" t="s">
        <v>52238</v>
      </c>
      <c r="I2308" t="s">
        <v>52239</v>
      </c>
      <c r="J2308" t="s">
        <v>52240</v>
      </c>
      <c r="K2308" t="s">
        <v>52241</v>
      </c>
      <c r="L2308" t="s">
        <v>52242</v>
      </c>
      <c r="M2308" t="s">
        <v>52243</v>
      </c>
      <c r="N2308" t="s">
        <v>52244</v>
      </c>
      <c r="O2308">
        <f>-596.916785163156 -8.38932381220229 -509.951299870649</f>
        <v>-1115.2574088460074</v>
      </c>
      <c r="P2308">
        <f>-629.248814511215 -29.5403411063198 -230.512768718254</f>
        <v>-889.30192433578873</v>
      </c>
      <c r="Q2308" t="s">
        <v>52245</v>
      </c>
      <c r="R2308" t="s">
        <v>52246</v>
      </c>
      <c r="S2308" t="s">
        <v>52247</v>
      </c>
      <c r="T2308" t="s">
        <v>52248</v>
      </c>
      <c r="U2308" t="s">
        <v>52249</v>
      </c>
      <c r="V2308" t="s">
        <v>52250</v>
      </c>
      <c r="W2308" t="s">
        <v>52251</v>
      </c>
      <c r="X2308" t="s">
        <v>52252</v>
      </c>
      <c r="Y2308" t="s">
        <v>52253</v>
      </c>
    </row>
    <row r="2309" spans="1:25" x14ac:dyDescent="0.3">
      <c r="A2309">
        <v>115400</v>
      </c>
      <c r="B2309" t="s">
        <v>52254</v>
      </c>
      <c r="C2309" t="s">
        <v>52255</v>
      </c>
      <c r="D2309" t="s">
        <v>52256</v>
      </c>
      <c r="E2309" t="s">
        <v>52257</v>
      </c>
      <c r="F2309" t="s">
        <v>52258</v>
      </c>
      <c r="G2309" t="s">
        <v>52259</v>
      </c>
      <c r="H2309" t="s">
        <v>52260</v>
      </c>
      <c r="I2309" t="s">
        <v>52261</v>
      </c>
      <c r="J2309" t="s">
        <v>52262</v>
      </c>
      <c r="K2309" t="s">
        <v>52263</v>
      </c>
      <c r="L2309" t="s">
        <v>52264</v>
      </c>
      <c r="M2309" t="s">
        <v>52265</v>
      </c>
      <c r="N2309" t="s">
        <v>52266</v>
      </c>
      <c r="O2309">
        <f>-596.977627351393 -8.14546574533711 -510.359057918506</f>
        <v>-1115.482151015236</v>
      </c>
      <c r="P2309">
        <f>-629.139331238638 -29.2437162783058 -230.896976860747</f>
        <v>-889.28002437769078</v>
      </c>
      <c r="Q2309" t="s">
        <v>52267</v>
      </c>
      <c r="R2309" t="s">
        <v>52268</v>
      </c>
      <c r="S2309" t="s">
        <v>52269</v>
      </c>
      <c r="T2309" t="s">
        <v>52270</v>
      </c>
      <c r="U2309" t="s">
        <v>52271</v>
      </c>
      <c r="V2309" t="s">
        <v>52272</v>
      </c>
      <c r="W2309" t="s">
        <v>52273</v>
      </c>
      <c r="X2309" t="s">
        <v>52274</v>
      </c>
      <c r="Y2309" t="s">
        <v>52275</v>
      </c>
    </row>
    <row r="2310" spans="1:25" x14ac:dyDescent="0.3">
      <c r="A2310">
        <v>115450</v>
      </c>
      <c r="B2310" t="s">
        <v>52276</v>
      </c>
      <c r="C2310" t="s">
        <v>52277</v>
      </c>
      <c r="D2310" t="s">
        <v>52278</v>
      </c>
      <c r="E2310" t="s">
        <v>52279</v>
      </c>
      <c r="F2310" t="s">
        <v>52280</v>
      </c>
      <c r="G2310" t="s">
        <v>52281</v>
      </c>
      <c r="H2310" t="s">
        <v>52282</v>
      </c>
      <c r="I2310" t="s">
        <v>52283</v>
      </c>
      <c r="J2310" t="s">
        <v>52284</v>
      </c>
      <c r="K2310" t="s">
        <v>52285</v>
      </c>
      <c r="L2310" t="s">
        <v>52286</v>
      </c>
      <c r="M2310" t="s">
        <v>52287</v>
      </c>
      <c r="N2310" t="s">
        <v>52288</v>
      </c>
      <c r="O2310">
        <f>-597.086195793728 -7.96819987968615 -510.830966630009</f>
        <v>-1115.8853623034233</v>
      </c>
      <c r="P2310">
        <f>-628.959875836053 -27.7297584402054 -231.238084192569</f>
        <v>-887.92771846882738</v>
      </c>
      <c r="Q2310" t="s">
        <v>52289</v>
      </c>
      <c r="R2310" t="s">
        <v>52290</v>
      </c>
      <c r="S2310" t="s">
        <v>52291</v>
      </c>
      <c r="T2310" t="s">
        <v>52292</v>
      </c>
      <c r="U2310" t="s">
        <v>52293</v>
      </c>
      <c r="V2310" t="s">
        <v>52294</v>
      </c>
      <c r="W2310" t="s">
        <v>52295</v>
      </c>
      <c r="X2310" t="s">
        <v>52296</v>
      </c>
      <c r="Y2310" t="s">
        <v>52297</v>
      </c>
    </row>
    <row r="2311" spans="1:25" x14ac:dyDescent="0.3">
      <c r="A2311">
        <v>115500</v>
      </c>
      <c r="B2311" t="s">
        <v>52298</v>
      </c>
      <c r="C2311" t="s">
        <v>52299</v>
      </c>
      <c r="D2311" t="s">
        <v>52300</v>
      </c>
      <c r="E2311" t="s">
        <v>52301</v>
      </c>
      <c r="F2311" t="s">
        <v>52302</v>
      </c>
      <c r="G2311" t="s">
        <v>52303</v>
      </c>
      <c r="H2311" t="s">
        <v>52304</v>
      </c>
      <c r="I2311" t="s">
        <v>52305</v>
      </c>
      <c r="J2311" t="s">
        <v>52306</v>
      </c>
      <c r="K2311" t="s">
        <v>52307</v>
      </c>
      <c r="L2311" t="s">
        <v>52308</v>
      </c>
      <c r="M2311" t="s">
        <v>52309</v>
      </c>
      <c r="N2311" t="s">
        <v>52310</v>
      </c>
      <c r="O2311">
        <f>-597.264336449944 -7.40441581260848 -511.040226259955</f>
        <v>-1115.7089785225076</v>
      </c>
      <c r="P2311">
        <f>-629.48565967043 -26.1589270650172 -231.417872416735</f>
        <v>-887.06245915218221</v>
      </c>
      <c r="Q2311" t="s">
        <v>52311</v>
      </c>
      <c r="R2311" t="s">
        <v>52312</v>
      </c>
      <c r="S2311" t="s">
        <v>52313</v>
      </c>
      <c r="T2311" t="s">
        <v>52314</v>
      </c>
      <c r="U2311" t="s">
        <v>52315</v>
      </c>
      <c r="V2311" t="s">
        <v>52316</v>
      </c>
      <c r="W2311" t="s">
        <v>52317</v>
      </c>
      <c r="X2311" t="s">
        <v>52318</v>
      </c>
      <c r="Y2311" t="s">
        <v>52319</v>
      </c>
    </row>
    <row r="2312" spans="1:25" x14ac:dyDescent="0.3">
      <c r="A2312">
        <v>115550</v>
      </c>
      <c r="B2312" t="s">
        <v>52320</v>
      </c>
      <c r="C2312" t="s">
        <v>52321</v>
      </c>
      <c r="D2312" t="s">
        <v>52322</v>
      </c>
      <c r="E2312" t="s">
        <v>52323</v>
      </c>
      <c r="F2312" t="s">
        <v>52324</v>
      </c>
      <c r="G2312" t="s">
        <v>52325</v>
      </c>
      <c r="H2312" t="s">
        <v>52326</v>
      </c>
      <c r="I2312" t="s">
        <v>52327</v>
      </c>
      <c r="J2312" t="s">
        <v>52328</v>
      </c>
      <c r="K2312" t="s">
        <v>52329</v>
      </c>
      <c r="L2312" t="s">
        <v>52330</v>
      </c>
      <c r="M2312" t="s">
        <v>52331</v>
      </c>
      <c r="N2312" t="s">
        <v>52332</v>
      </c>
      <c r="O2312">
        <f>-597.493695681933 -7.05967410651601 -511.001285452234</f>
        <v>-1115.5546552406831</v>
      </c>
      <c r="P2312">
        <f>-630.18697842402 -24.2532790775247 -231.333467882473</f>
        <v>-885.77372538401767</v>
      </c>
      <c r="Q2312" t="s">
        <v>52333</v>
      </c>
      <c r="R2312" t="s">
        <v>52334</v>
      </c>
      <c r="S2312" t="s">
        <v>52335</v>
      </c>
      <c r="T2312" t="s">
        <v>52336</v>
      </c>
      <c r="U2312" t="s">
        <v>52337</v>
      </c>
      <c r="V2312" t="s">
        <v>52338</v>
      </c>
      <c r="W2312" t="s">
        <v>52339</v>
      </c>
      <c r="X2312" t="s">
        <v>52340</v>
      </c>
      <c r="Y2312" t="s">
        <v>52341</v>
      </c>
    </row>
    <row r="2313" spans="1:25" x14ac:dyDescent="0.3">
      <c r="A2313">
        <v>115600</v>
      </c>
      <c r="B2313" t="s">
        <v>52342</v>
      </c>
      <c r="C2313" t="s">
        <v>52343</v>
      </c>
      <c r="D2313" t="s">
        <v>52344</v>
      </c>
      <c r="E2313" t="s">
        <v>52345</v>
      </c>
      <c r="F2313" t="s">
        <v>52346</v>
      </c>
      <c r="G2313" t="s">
        <v>52347</v>
      </c>
      <c r="H2313" t="s">
        <v>52348</v>
      </c>
      <c r="I2313" t="s">
        <v>52349</v>
      </c>
      <c r="J2313" t="s">
        <v>52350</v>
      </c>
      <c r="K2313" t="s">
        <v>52351</v>
      </c>
      <c r="L2313" t="s">
        <v>52352</v>
      </c>
      <c r="M2313" t="s">
        <v>52353</v>
      </c>
      <c r="N2313" t="s">
        <v>52354</v>
      </c>
      <c r="O2313">
        <f>-597.869294741824 -6.33970221663776 -510.556599251834</f>
        <v>-1114.7655962102958</v>
      </c>
      <c r="P2313">
        <f>-632.127052880995 -21.412057516555 -230.953587779861</f>
        <v>-884.49269817741106</v>
      </c>
      <c r="Q2313" t="s">
        <v>52355</v>
      </c>
      <c r="R2313" t="s">
        <v>52356</v>
      </c>
      <c r="S2313" t="s">
        <v>52357</v>
      </c>
      <c r="T2313" t="s">
        <v>52358</v>
      </c>
      <c r="U2313" t="s">
        <v>52359</v>
      </c>
      <c r="V2313" t="s">
        <v>52360</v>
      </c>
      <c r="W2313" t="s">
        <v>52361</v>
      </c>
      <c r="X2313" t="s">
        <v>52362</v>
      </c>
      <c r="Y2313" t="s">
        <v>52363</v>
      </c>
    </row>
    <row r="2314" spans="1:25" x14ac:dyDescent="0.3">
      <c r="A2314">
        <v>115650</v>
      </c>
      <c r="B2314" t="s">
        <v>52364</v>
      </c>
      <c r="C2314" t="s">
        <v>52365</v>
      </c>
      <c r="D2314" t="s">
        <v>52366</v>
      </c>
      <c r="E2314" t="s">
        <v>52367</v>
      </c>
      <c r="F2314" t="s">
        <v>52368</v>
      </c>
      <c r="G2314" t="s">
        <v>52369</v>
      </c>
      <c r="H2314" t="s">
        <v>52370</v>
      </c>
      <c r="I2314" t="s">
        <v>52371</v>
      </c>
      <c r="J2314" t="s">
        <v>52372</v>
      </c>
      <c r="K2314" t="s">
        <v>52373</v>
      </c>
      <c r="L2314" t="s">
        <v>52374</v>
      </c>
      <c r="M2314" t="s">
        <v>52375</v>
      </c>
      <c r="N2314" t="s">
        <v>52376</v>
      </c>
      <c r="O2314">
        <f>-598.438415017837 -6.15360887116321 -510.371423917174</f>
        <v>-1114.9634478061741</v>
      </c>
      <c r="P2314">
        <f>-633.170053092702 -20.4557797265375 -230.786417176409</f>
        <v>-884.41224999564849</v>
      </c>
      <c r="Q2314" t="s">
        <v>52377</v>
      </c>
      <c r="R2314" t="s">
        <v>52378</v>
      </c>
      <c r="S2314" t="s">
        <v>52379</v>
      </c>
      <c r="T2314" t="s">
        <v>52380</v>
      </c>
      <c r="U2314" t="s">
        <v>52381</v>
      </c>
      <c r="V2314" t="s">
        <v>52382</v>
      </c>
      <c r="W2314" t="s">
        <v>52383</v>
      </c>
      <c r="X2314" t="s">
        <v>52384</v>
      </c>
      <c r="Y2314" t="s">
        <v>52385</v>
      </c>
    </row>
    <row r="2315" spans="1:25" x14ac:dyDescent="0.3">
      <c r="A2315">
        <v>115700</v>
      </c>
      <c r="B2315" t="s">
        <v>52386</v>
      </c>
      <c r="C2315" t="s">
        <v>52387</v>
      </c>
      <c r="D2315" t="s">
        <v>52388</v>
      </c>
      <c r="E2315" t="s">
        <v>52389</v>
      </c>
      <c r="F2315" t="s">
        <v>52390</v>
      </c>
      <c r="G2315" t="s">
        <v>52391</v>
      </c>
      <c r="H2315" t="s">
        <v>52392</v>
      </c>
      <c r="I2315" t="s">
        <v>52393</v>
      </c>
      <c r="J2315" t="s">
        <v>52394</v>
      </c>
      <c r="K2315" t="s">
        <v>52395</v>
      </c>
      <c r="L2315" t="s">
        <v>52396</v>
      </c>
      <c r="M2315" t="s">
        <v>52397</v>
      </c>
      <c r="N2315" t="s">
        <v>52398</v>
      </c>
      <c r="O2315">
        <f>-600.397988744159 -5.8516542201005 -509.845912349202</f>
        <v>-1116.0955553134615</v>
      </c>
      <c r="P2315">
        <f>-635.022436244934 -18.5570731379592 -230.170576067085</f>
        <v>-883.7500854499782</v>
      </c>
      <c r="Q2315" t="s">
        <v>52399</v>
      </c>
      <c r="R2315" t="s">
        <v>52400</v>
      </c>
      <c r="S2315" t="s">
        <v>52401</v>
      </c>
      <c r="T2315" t="s">
        <v>52402</v>
      </c>
      <c r="U2315" t="s">
        <v>52403</v>
      </c>
      <c r="V2315" t="s">
        <v>52404</v>
      </c>
      <c r="W2315" t="s">
        <v>52405</v>
      </c>
      <c r="X2315" t="s">
        <v>52406</v>
      </c>
      <c r="Y2315" t="s">
        <v>52407</v>
      </c>
    </row>
    <row r="2316" spans="1:25" x14ac:dyDescent="0.3">
      <c r="A2316">
        <v>115750</v>
      </c>
      <c r="B2316" t="s">
        <v>52408</v>
      </c>
      <c r="C2316" t="s">
        <v>52409</v>
      </c>
      <c r="D2316" t="s">
        <v>52410</v>
      </c>
      <c r="E2316" t="s">
        <v>52411</v>
      </c>
      <c r="F2316" t="s">
        <v>52412</v>
      </c>
      <c r="G2316" t="s">
        <v>52413</v>
      </c>
      <c r="H2316" t="s">
        <v>52414</v>
      </c>
      <c r="I2316" t="s">
        <v>52415</v>
      </c>
      <c r="J2316" t="s">
        <v>52416</v>
      </c>
      <c r="K2316" t="s">
        <v>52417</v>
      </c>
      <c r="L2316" t="s">
        <v>52418</v>
      </c>
      <c r="M2316" t="s">
        <v>52419</v>
      </c>
      <c r="N2316" t="s">
        <v>52420</v>
      </c>
      <c r="O2316">
        <f>-601.509655433824 -5.88914778351455 -509.368377567296</f>
        <v>-1116.7671807846345</v>
      </c>
      <c r="P2316">
        <f>-635.59091607278 -17.419482309662 -229.575274692624</f>
        <v>-882.5856730750661</v>
      </c>
      <c r="Q2316" t="s">
        <v>52421</v>
      </c>
      <c r="R2316" t="s">
        <v>52422</v>
      </c>
      <c r="S2316" t="s">
        <v>52423</v>
      </c>
      <c r="T2316" t="s">
        <v>52424</v>
      </c>
      <c r="U2316" t="s">
        <v>52425</v>
      </c>
      <c r="V2316" t="s">
        <v>52426</v>
      </c>
      <c r="W2316" t="s">
        <v>52427</v>
      </c>
      <c r="X2316" t="s">
        <v>52428</v>
      </c>
      <c r="Y2316" t="s">
        <v>52429</v>
      </c>
    </row>
    <row r="2317" spans="1:25" x14ac:dyDescent="0.3">
      <c r="A2317">
        <v>115800</v>
      </c>
      <c r="B2317" t="s">
        <v>52430</v>
      </c>
      <c r="C2317" t="s">
        <v>52431</v>
      </c>
      <c r="D2317" t="s">
        <v>52432</v>
      </c>
      <c r="E2317" t="s">
        <v>52433</v>
      </c>
      <c r="F2317" t="s">
        <v>52434</v>
      </c>
      <c r="G2317" t="s">
        <v>52435</v>
      </c>
      <c r="H2317" t="s">
        <v>52436</v>
      </c>
      <c r="I2317" t="s">
        <v>52437</v>
      </c>
      <c r="J2317" t="s">
        <v>52438</v>
      </c>
      <c r="K2317" t="s">
        <v>52439</v>
      </c>
      <c r="L2317" t="s">
        <v>52440</v>
      </c>
      <c r="M2317" t="s">
        <v>52441</v>
      </c>
      <c r="N2317" t="s">
        <v>52442</v>
      </c>
      <c r="O2317">
        <f>-603.281429486956 -6.25295376318013 -508.336264726551</f>
        <v>-1117.870647976687</v>
      </c>
      <c r="P2317">
        <f>-636.598915962307 -14.9263689397421 -228.348313833192</f>
        <v>-879.87359873524122</v>
      </c>
      <c r="Q2317" t="s">
        <v>52443</v>
      </c>
      <c r="R2317" t="s">
        <v>52444</v>
      </c>
      <c r="S2317" t="s">
        <v>52445</v>
      </c>
      <c r="T2317" t="s">
        <v>52446</v>
      </c>
      <c r="U2317" t="s">
        <v>52447</v>
      </c>
      <c r="V2317" t="s">
        <v>52448</v>
      </c>
      <c r="W2317" t="s">
        <v>52449</v>
      </c>
      <c r="X2317" t="s">
        <v>52450</v>
      </c>
      <c r="Y2317" t="s">
        <v>52451</v>
      </c>
    </row>
    <row r="2318" spans="1:25" x14ac:dyDescent="0.3">
      <c r="A2318">
        <v>115850</v>
      </c>
      <c r="B2318" t="s">
        <v>52452</v>
      </c>
      <c r="C2318" t="s">
        <v>52453</v>
      </c>
      <c r="D2318" t="s">
        <v>52454</v>
      </c>
      <c r="E2318" t="s">
        <v>52455</v>
      </c>
      <c r="F2318" t="s">
        <v>52456</v>
      </c>
      <c r="G2318" t="s">
        <v>52457</v>
      </c>
      <c r="H2318" t="s">
        <v>52458</v>
      </c>
      <c r="I2318" t="s">
        <v>52459</v>
      </c>
      <c r="J2318" t="s">
        <v>52460</v>
      </c>
      <c r="K2318" t="s">
        <v>52461</v>
      </c>
      <c r="L2318" t="s">
        <v>52462</v>
      </c>
      <c r="M2318" t="s">
        <v>52463</v>
      </c>
      <c r="N2318" t="s">
        <v>52464</v>
      </c>
      <c r="O2318">
        <f>-604.004815609215 -6.50895384009937 -507.905328087829</f>
        <v>-1118.4190975371434</v>
      </c>
      <c r="P2318">
        <f>-637.063197361536 -14.0315226306568 -227.853237473289</f>
        <v>-878.94795746548186</v>
      </c>
      <c r="Q2318" t="s">
        <v>52465</v>
      </c>
      <c r="R2318" t="s">
        <v>52466</v>
      </c>
      <c r="S2318" t="s">
        <v>52467</v>
      </c>
      <c r="T2318" t="s">
        <v>52468</v>
      </c>
      <c r="U2318" t="s">
        <v>52469</v>
      </c>
      <c r="V2318" t="s">
        <v>52470</v>
      </c>
      <c r="W2318" t="s">
        <v>52471</v>
      </c>
      <c r="X2318" t="s">
        <v>52472</v>
      </c>
      <c r="Y2318" t="s">
        <v>52473</v>
      </c>
    </row>
    <row r="2319" spans="1:25" x14ac:dyDescent="0.3">
      <c r="A2319">
        <v>115900</v>
      </c>
      <c r="B2319" t="s">
        <v>52474</v>
      </c>
      <c r="C2319" t="s">
        <v>52475</v>
      </c>
      <c r="D2319" t="s">
        <v>52476</v>
      </c>
      <c r="E2319" t="s">
        <v>52477</v>
      </c>
      <c r="F2319" t="s">
        <v>52478</v>
      </c>
      <c r="G2319" t="s">
        <v>52479</v>
      </c>
      <c r="H2319" t="s">
        <v>52480</v>
      </c>
      <c r="I2319" t="s">
        <v>52481</v>
      </c>
      <c r="J2319" t="s">
        <v>52482</v>
      </c>
      <c r="K2319" t="s">
        <v>52483</v>
      </c>
      <c r="L2319" t="s">
        <v>52484</v>
      </c>
      <c r="M2319" t="s">
        <v>52485</v>
      </c>
      <c r="N2319" t="s">
        <v>52486</v>
      </c>
      <c r="O2319">
        <f>-605.138207977899 -6.89126469342887 -507.165090501527</f>
        <v>-1119.1945631728549</v>
      </c>
      <c r="P2319">
        <f>-638.109005274908 -11.8504459575106 -227.045582965912</f>
        <v>-877.00503419833058</v>
      </c>
      <c r="Q2319" t="s">
        <v>52487</v>
      </c>
      <c r="R2319" t="s">
        <v>52488</v>
      </c>
      <c r="S2319" t="s">
        <v>52489</v>
      </c>
      <c r="T2319" t="s">
        <v>52490</v>
      </c>
      <c r="U2319" t="s">
        <v>52491</v>
      </c>
      <c r="V2319" t="s">
        <v>52492</v>
      </c>
      <c r="W2319" t="s">
        <v>52493</v>
      </c>
      <c r="X2319" t="s">
        <v>52494</v>
      </c>
      <c r="Y2319" t="s">
        <v>52495</v>
      </c>
    </row>
    <row r="2320" spans="1:25" x14ac:dyDescent="0.3">
      <c r="A2320">
        <v>115950</v>
      </c>
      <c r="B2320" t="s">
        <v>52496</v>
      </c>
      <c r="C2320" t="s">
        <v>52497</v>
      </c>
      <c r="D2320" t="s">
        <v>52498</v>
      </c>
      <c r="E2320" t="s">
        <v>52499</v>
      </c>
      <c r="F2320" t="s">
        <v>52500</v>
      </c>
      <c r="G2320" t="s">
        <v>52501</v>
      </c>
      <c r="H2320" t="s">
        <v>52502</v>
      </c>
      <c r="I2320" t="s">
        <v>52503</v>
      </c>
      <c r="J2320" t="s">
        <v>52504</v>
      </c>
      <c r="K2320" t="s">
        <v>52505</v>
      </c>
      <c r="L2320" t="s">
        <v>52506</v>
      </c>
      <c r="M2320" t="s">
        <v>52507</v>
      </c>
      <c r="N2320" t="s">
        <v>52508</v>
      </c>
      <c r="O2320">
        <f>-605.624538941472 -7.07136874439857 -506.822363707419</f>
        <v>-1119.5182713932895</v>
      </c>
      <c r="P2320">
        <f>-638.619083097814 -11.0143321417977 -226.689569263624</f>
        <v>-876.32298450323572</v>
      </c>
      <c r="Q2320" t="s">
        <v>52509</v>
      </c>
      <c r="R2320" t="s">
        <v>52510</v>
      </c>
      <c r="S2320" t="s">
        <v>52511</v>
      </c>
      <c r="T2320" t="s">
        <v>52512</v>
      </c>
      <c r="U2320" t="s">
        <v>52513</v>
      </c>
      <c r="V2320" t="s">
        <v>52514</v>
      </c>
      <c r="W2320" t="s">
        <v>52515</v>
      </c>
      <c r="X2320" t="s">
        <v>52516</v>
      </c>
      <c r="Y2320" t="s">
        <v>52517</v>
      </c>
    </row>
    <row r="2321" spans="1:25" x14ac:dyDescent="0.3">
      <c r="A2321">
        <v>116000</v>
      </c>
      <c r="B2321" t="s">
        <v>52518</v>
      </c>
      <c r="C2321" t="s">
        <v>52519</v>
      </c>
      <c r="D2321" t="s">
        <v>52520</v>
      </c>
      <c r="E2321" t="s">
        <v>52521</v>
      </c>
      <c r="F2321" t="s">
        <v>52522</v>
      </c>
      <c r="G2321" t="s">
        <v>52523</v>
      </c>
      <c r="H2321" t="s">
        <v>52524</v>
      </c>
      <c r="I2321" t="s">
        <v>52525</v>
      </c>
      <c r="J2321" t="s">
        <v>52526</v>
      </c>
      <c r="K2321" t="s">
        <v>52527</v>
      </c>
      <c r="L2321" t="s">
        <v>52528</v>
      </c>
      <c r="M2321" t="s">
        <v>52529</v>
      </c>
      <c r="N2321" t="s">
        <v>52530</v>
      </c>
      <c r="O2321">
        <f>-606.560714028146 -7.52818616440118 -506.473290974274</f>
        <v>-1120.5621911668211</v>
      </c>
      <c r="P2321">
        <f>-639.94893777773 -10.9519655245767 -226.380345505605</f>
        <v>-877.28124880791165</v>
      </c>
      <c r="Q2321" t="s">
        <v>52531</v>
      </c>
      <c r="R2321" t="s">
        <v>52532</v>
      </c>
      <c r="S2321" t="s">
        <v>52533</v>
      </c>
      <c r="T2321" t="s">
        <v>52534</v>
      </c>
      <c r="U2321" t="s">
        <v>52535</v>
      </c>
      <c r="V2321" t="s">
        <v>52536</v>
      </c>
      <c r="W2321" t="s">
        <v>52537</v>
      </c>
      <c r="X2321" t="s">
        <v>52538</v>
      </c>
      <c r="Y2321" t="s">
        <v>52539</v>
      </c>
    </row>
    <row r="2322" spans="1:25" x14ac:dyDescent="0.3">
      <c r="A2322">
        <v>116050</v>
      </c>
      <c r="B2322" t="s">
        <v>52540</v>
      </c>
      <c r="C2322" t="s">
        <v>52541</v>
      </c>
      <c r="D2322" t="s">
        <v>52542</v>
      </c>
      <c r="E2322" t="s">
        <v>52543</v>
      </c>
      <c r="F2322" t="s">
        <v>52544</v>
      </c>
      <c r="G2322" t="s">
        <v>52545</v>
      </c>
      <c r="H2322" t="s">
        <v>52546</v>
      </c>
      <c r="I2322" t="s">
        <v>52547</v>
      </c>
      <c r="J2322" t="s">
        <v>52548</v>
      </c>
      <c r="K2322" t="s">
        <v>52549</v>
      </c>
      <c r="L2322" t="s">
        <v>52550</v>
      </c>
      <c r="M2322" t="s">
        <v>52551</v>
      </c>
      <c r="N2322" t="s">
        <v>52552</v>
      </c>
      <c r="O2322">
        <f>-607.023805910429 -7.66030298861142 -506.36823514088</f>
        <v>-1121.0523440399204</v>
      </c>
      <c r="P2322">
        <f>-640.706336953196 -10.9512240992501 -226.308813353745</f>
        <v>-877.96637440619111</v>
      </c>
      <c r="Q2322" t="s">
        <v>52553</v>
      </c>
      <c r="R2322" t="s">
        <v>52554</v>
      </c>
      <c r="S2322" t="s">
        <v>52555</v>
      </c>
      <c r="T2322" t="s">
        <v>52556</v>
      </c>
      <c r="U2322" t="s">
        <v>52557</v>
      </c>
      <c r="V2322" t="s">
        <v>52558</v>
      </c>
      <c r="W2322" t="s">
        <v>52559</v>
      </c>
      <c r="X2322" t="s">
        <v>52560</v>
      </c>
      <c r="Y2322" t="s">
        <v>52561</v>
      </c>
    </row>
    <row r="2323" spans="1:25" x14ac:dyDescent="0.3">
      <c r="A2323">
        <v>116100</v>
      </c>
      <c r="B2323" t="s">
        <v>52562</v>
      </c>
      <c r="C2323" t="s">
        <v>52563</v>
      </c>
      <c r="D2323" t="s">
        <v>52564</v>
      </c>
      <c r="E2323" t="s">
        <v>52565</v>
      </c>
      <c r="F2323" t="s">
        <v>52566</v>
      </c>
      <c r="G2323" t="s">
        <v>52567</v>
      </c>
      <c r="H2323" t="s">
        <v>52568</v>
      </c>
      <c r="I2323" t="s">
        <v>52569</v>
      </c>
      <c r="J2323" t="s">
        <v>52570</v>
      </c>
      <c r="K2323" t="s">
        <v>52571</v>
      </c>
      <c r="L2323" t="s">
        <v>52572</v>
      </c>
      <c r="M2323" t="s">
        <v>52573</v>
      </c>
      <c r="N2323" t="s">
        <v>52574</v>
      </c>
      <c r="O2323">
        <f>-607.545558488743 -7.74699992378373 -506.377333008785</f>
        <v>-1121.6698914213118</v>
      </c>
      <c r="P2323">
        <f>-641.538856252956 -10.7453328218523 -226.352193326322</f>
        <v>-878.63638240113028</v>
      </c>
      <c r="Q2323" t="s">
        <v>52575</v>
      </c>
      <c r="R2323" t="s">
        <v>52576</v>
      </c>
      <c r="S2323" t="s">
        <v>52577</v>
      </c>
      <c r="T2323" t="s">
        <v>52578</v>
      </c>
      <c r="U2323" t="s">
        <v>52579</v>
      </c>
      <c r="V2323" t="s">
        <v>52580</v>
      </c>
      <c r="W2323" t="s">
        <v>52581</v>
      </c>
      <c r="X2323" t="s">
        <v>52582</v>
      </c>
      <c r="Y2323" t="s">
        <v>52583</v>
      </c>
    </row>
    <row r="2324" spans="1:25" x14ac:dyDescent="0.3">
      <c r="A2324">
        <v>116150</v>
      </c>
      <c r="B2324" t="s">
        <v>52584</v>
      </c>
      <c r="C2324" t="s">
        <v>52585</v>
      </c>
      <c r="D2324" t="s">
        <v>52586</v>
      </c>
      <c r="E2324" t="s">
        <v>52587</v>
      </c>
      <c r="F2324" t="s">
        <v>52588</v>
      </c>
      <c r="G2324" t="s">
        <v>52589</v>
      </c>
      <c r="H2324" t="s">
        <v>52590</v>
      </c>
      <c r="I2324" t="s">
        <v>52591</v>
      </c>
      <c r="J2324" t="s">
        <v>52592</v>
      </c>
      <c r="K2324" t="s">
        <v>52593</v>
      </c>
      <c r="L2324" t="s">
        <v>52594</v>
      </c>
      <c r="M2324" t="s">
        <v>52595</v>
      </c>
      <c r="N2324" t="s">
        <v>52596</v>
      </c>
      <c r="O2324">
        <f>-608.6605362472 -7.86898044658324 -506.414446319209</f>
        <v>-1122.9439630129923</v>
      </c>
      <c r="P2324">
        <f>-643.132172153194 -10.1312519476508 -226.441022017474</f>
        <v>-879.70444611831874</v>
      </c>
      <c r="Q2324" t="s">
        <v>52597</v>
      </c>
      <c r="R2324" t="s">
        <v>52598</v>
      </c>
      <c r="S2324" t="s">
        <v>52599</v>
      </c>
      <c r="T2324" t="s">
        <v>52600</v>
      </c>
      <c r="U2324" t="s">
        <v>52601</v>
      </c>
      <c r="V2324" t="s">
        <v>52602</v>
      </c>
      <c r="W2324" t="s">
        <v>52603</v>
      </c>
      <c r="X2324" t="s">
        <v>52604</v>
      </c>
      <c r="Y2324" t="s">
        <v>52605</v>
      </c>
    </row>
    <row r="2325" spans="1:25" x14ac:dyDescent="0.3">
      <c r="A2325">
        <v>116200</v>
      </c>
      <c r="B2325" t="s">
        <v>52606</v>
      </c>
      <c r="C2325" t="s">
        <v>52607</v>
      </c>
      <c r="D2325" t="s">
        <v>52608</v>
      </c>
      <c r="E2325" t="s">
        <v>52609</v>
      </c>
      <c r="F2325" t="s">
        <v>52610</v>
      </c>
      <c r="G2325" t="s">
        <v>52611</v>
      </c>
      <c r="H2325" t="s">
        <v>52612</v>
      </c>
      <c r="I2325" t="s">
        <v>52613</v>
      </c>
      <c r="J2325" t="s">
        <v>52614</v>
      </c>
      <c r="K2325" t="s">
        <v>52615</v>
      </c>
      <c r="L2325" t="s">
        <v>52616</v>
      </c>
      <c r="M2325" t="s">
        <v>52617</v>
      </c>
      <c r="N2325" t="s">
        <v>52618</v>
      </c>
      <c r="O2325">
        <f>-609.868117225641 -7.9912149138147 -506.57453078149</f>
        <v>-1124.4338629209456</v>
      </c>
      <c r="P2325">
        <f>-644.472647560727 -9.77032748199349 -226.613878127562</f>
        <v>-880.85685317028242</v>
      </c>
      <c r="Q2325" t="s">
        <v>52619</v>
      </c>
      <c r="R2325" t="s">
        <v>52620</v>
      </c>
      <c r="S2325" t="s">
        <v>52621</v>
      </c>
      <c r="T2325" t="s">
        <v>52622</v>
      </c>
      <c r="U2325" t="s">
        <v>52623</v>
      </c>
      <c r="V2325" t="s">
        <v>52624</v>
      </c>
      <c r="W2325" t="s">
        <v>52625</v>
      </c>
      <c r="X2325" t="s">
        <v>52626</v>
      </c>
      <c r="Y2325" t="s">
        <v>52627</v>
      </c>
    </row>
    <row r="2326" spans="1:25" x14ac:dyDescent="0.3">
      <c r="A2326">
        <v>116250</v>
      </c>
      <c r="B2326" t="s">
        <v>52628</v>
      </c>
      <c r="C2326" t="s">
        <v>52629</v>
      </c>
      <c r="D2326" t="s">
        <v>52630</v>
      </c>
      <c r="E2326" t="s">
        <v>52631</v>
      </c>
      <c r="F2326" t="s">
        <v>52632</v>
      </c>
      <c r="G2326" t="s">
        <v>52633</v>
      </c>
      <c r="H2326" t="s">
        <v>52634</v>
      </c>
      <c r="I2326" t="s">
        <v>52635</v>
      </c>
      <c r="J2326" t="s">
        <v>52636</v>
      </c>
      <c r="K2326" t="s">
        <v>52637</v>
      </c>
      <c r="L2326" t="s">
        <v>52638</v>
      </c>
      <c r="M2326" t="s">
        <v>52639</v>
      </c>
      <c r="N2326" t="s">
        <v>52640</v>
      </c>
      <c r="O2326">
        <f>-610.679790195697 -8.06412030743559 -506.723017989486</f>
        <v>-1125.4669284926185</v>
      </c>
      <c r="P2326">
        <f>-644.97784918257 -9.29557661277795 -226.721809868068</f>
        <v>-880.995235663416</v>
      </c>
      <c r="Q2326" t="s">
        <v>52641</v>
      </c>
      <c r="R2326" t="s">
        <v>52642</v>
      </c>
      <c r="S2326" t="s">
        <v>52643</v>
      </c>
      <c r="T2326" t="s">
        <v>52644</v>
      </c>
      <c r="U2326" t="s">
        <v>52645</v>
      </c>
      <c r="V2326" t="s">
        <v>52646</v>
      </c>
      <c r="W2326" t="s">
        <v>52647</v>
      </c>
      <c r="X2326" t="s">
        <v>52648</v>
      </c>
      <c r="Y2326" t="s">
        <v>52649</v>
      </c>
    </row>
    <row r="2327" spans="1:25" x14ac:dyDescent="0.3">
      <c r="A2327">
        <v>116300</v>
      </c>
      <c r="B2327" t="s">
        <v>52650</v>
      </c>
      <c r="C2327" t="s">
        <v>52651</v>
      </c>
      <c r="D2327" t="s">
        <v>52652</v>
      </c>
      <c r="E2327" t="s">
        <v>52653</v>
      </c>
      <c r="F2327" t="s">
        <v>52654</v>
      </c>
      <c r="G2327" t="s">
        <v>52655</v>
      </c>
      <c r="H2327" t="s">
        <v>52656</v>
      </c>
      <c r="I2327" t="s">
        <v>52657</v>
      </c>
      <c r="J2327" t="s">
        <v>52658</v>
      </c>
      <c r="K2327" t="s">
        <v>52659</v>
      </c>
      <c r="L2327" t="s">
        <v>52660</v>
      </c>
      <c r="M2327" t="s">
        <v>52661</v>
      </c>
      <c r="N2327" t="s">
        <v>52662</v>
      </c>
      <c r="O2327">
        <f>-612.024575342654 -8.39246700924832 -506.925325717602</f>
        <v>-1127.3423680695043</v>
      </c>
      <c r="P2327">
        <f>-645.571008742069 -9.52803303396627 -226.832618070756</f>
        <v>-881.93165984679126</v>
      </c>
      <c r="Q2327" t="s">
        <v>52663</v>
      </c>
      <c r="R2327" t="s">
        <v>52664</v>
      </c>
      <c r="S2327" t="s">
        <v>52665</v>
      </c>
      <c r="T2327" t="s">
        <v>52666</v>
      </c>
      <c r="U2327" t="s">
        <v>52667</v>
      </c>
      <c r="V2327" t="s">
        <v>52668</v>
      </c>
      <c r="W2327" t="s">
        <v>52669</v>
      </c>
      <c r="X2327" t="s">
        <v>52670</v>
      </c>
      <c r="Y2327" t="s">
        <v>52671</v>
      </c>
    </row>
    <row r="2328" spans="1:25" x14ac:dyDescent="0.3">
      <c r="A2328">
        <v>116350</v>
      </c>
      <c r="B2328" t="s">
        <v>52672</v>
      </c>
      <c r="C2328" t="s">
        <v>52673</v>
      </c>
      <c r="D2328" t="s">
        <v>52674</v>
      </c>
      <c r="E2328" t="s">
        <v>52675</v>
      </c>
      <c r="F2328" t="s">
        <v>52676</v>
      </c>
      <c r="G2328" t="s">
        <v>52677</v>
      </c>
      <c r="H2328" t="s">
        <v>52678</v>
      </c>
      <c r="I2328" t="s">
        <v>52679</v>
      </c>
      <c r="J2328" t="s">
        <v>52680</v>
      </c>
      <c r="K2328" t="s">
        <v>52681</v>
      </c>
      <c r="L2328" t="s">
        <v>52682</v>
      </c>
      <c r="M2328" t="s">
        <v>52683</v>
      </c>
      <c r="N2328" t="s">
        <v>52684</v>
      </c>
      <c r="O2328">
        <f>-612.59155178267 -8.5979183562788 -507.132520656121</f>
        <v>-1128.3219907950697</v>
      </c>
      <c r="P2328">
        <f>-645.487700662527 -9.48558452314956 -226.961678830013</f>
        <v>-881.9349640156895</v>
      </c>
      <c r="Q2328" t="s">
        <v>52685</v>
      </c>
      <c r="R2328" t="s">
        <v>52686</v>
      </c>
      <c r="S2328" t="s">
        <v>52687</v>
      </c>
      <c r="T2328" t="s">
        <v>52688</v>
      </c>
      <c r="U2328" t="s">
        <v>52689</v>
      </c>
      <c r="V2328" t="s">
        <v>52690</v>
      </c>
      <c r="W2328" t="s">
        <v>52691</v>
      </c>
      <c r="X2328" t="s">
        <v>52692</v>
      </c>
      <c r="Y2328" t="s">
        <v>52693</v>
      </c>
    </row>
    <row r="2329" spans="1:25" x14ac:dyDescent="0.3">
      <c r="A2329">
        <v>116400</v>
      </c>
      <c r="B2329" t="s">
        <v>52694</v>
      </c>
      <c r="C2329" t="s">
        <v>52695</v>
      </c>
      <c r="D2329" t="s">
        <v>52696</v>
      </c>
      <c r="E2329" t="s">
        <v>52697</v>
      </c>
      <c r="F2329" t="s">
        <v>52698</v>
      </c>
      <c r="G2329" t="s">
        <v>52699</v>
      </c>
      <c r="H2329" t="s">
        <v>52700</v>
      </c>
      <c r="I2329" t="s">
        <v>52701</v>
      </c>
      <c r="J2329" t="s">
        <v>52702</v>
      </c>
      <c r="K2329" t="s">
        <v>52703</v>
      </c>
      <c r="L2329" t="s">
        <v>52704</v>
      </c>
      <c r="M2329" t="s">
        <v>52705</v>
      </c>
      <c r="N2329" t="s">
        <v>52706</v>
      </c>
      <c r="O2329">
        <f>-612.833210394708 -8.89310625822532 -507.316758693672</f>
        <v>-1129.0430753466053</v>
      </c>
      <c r="P2329">
        <f>-645.627521389134 -9.89205075793052 -227.134540670214</f>
        <v>-882.65411281727847</v>
      </c>
      <c r="Q2329" t="s">
        <v>52707</v>
      </c>
      <c r="R2329" t="s">
        <v>52708</v>
      </c>
      <c r="S2329" t="s">
        <v>52709</v>
      </c>
      <c r="T2329" t="s">
        <v>52710</v>
      </c>
      <c r="U2329" t="s">
        <v>52711</v>
      </c>
      <c r="V2329" t="s">
        <v>52712</v>
      </c>
      <c r="W2329" t="s">
        <v>52713</v>
      </c>
      <c r="X2329" t="s">
        <v>52714</v>
      </c>
      <c r="Y2329" t="s">
        <v>52715</v>
      </c>
    </row>
    <row r="2330" spans="1:25" x14ac:dyDescent="0.3">
      <c r="A2330">
        <v>116450</v>
      </c>
      <c r="B2330" t="s">
        <v>52716</v>
      </c>
      <c r="C2330" t="s">
        <v>52717</v>
      </c>
      <c r="D2330" t="s">
        <v>52718</v>
      </c>
      <c r="E2330" t="s">
        <v>52719</v>
      </c>
      <c r="F2330" t="s">
        <v>52720</v>
      </c>
      <c r="G2330" t="s">
        <v>52721</v>
      </c>
      <c r="H2330" t="s">
        <v>52722</v>
      </c>
      <c r="I2330" t="s">
        <v>52723</v>
      </c>
      <c r="J2330" t="s">
        <v>52724</v>
      </c>
      <c r="K2330" t="s">
        <v>52725</v>
      </c>
      <c r="L2330" t="s">
        <v>52726</v>
      </c>
      <c r="M2330" t="s">
        <v>52727</v>
      </c>
      <c r="N2330" t="s">
        <v>52728</v>
      </c>
      <c r="O2330">
        <f>-612.941987143757 -9.05512762961871 -507.405403399893</f>
        <v>-1129.4025181732686</v>
      </c>
      <c r="P2330">
        <f>-645.535085808571 -9.44465752202404 -227.198175823444</f>
        <v>-882.17791915403905</v>
      </c>
      <c r="Q2330" t="s">
        <v>52729</v>
      </c>
      <c r="R2330" t="s">
        <v>52730</v>
      </c>
      <c r="S2330" t="s">
        <v>52731</v>
      </c>
      <c r="T2330" t="s">
        <v>52732</v>
      </c>
      <c r="U2330" t="s">
        <v>52733</v>
      </c>
      <c r="V2330" t="s">
        <v>52734</v>
      </c>
      <c r="W2330" t="s">
        <v>52735</v>
      </c>
      <c r="X2330" t="s">
        <v>52736</v>
      </c>
      <c r="Y2330" t="s">
        <v>52737</v>
      </c>
    </row>
    <row r="2331" spans="1:25" x14ac:dyDescent="0.3">
      <c r="A2331">
        <v>116500</v>
      </c>
      <c r="B2331" t="s">
        <v>52738</v>
      </c>
      <c r="C2331" t="s">
        <v>52739</v>
      </c>
      <c r="D2331" t="s">
        <v>52740</v>
      </c>
      <c r="E2331" t="s">
        <v>52741</v>
      </c>
      <c r="F2331" t="s">
        <v>52742</v>
      </c>
      <c r="G2331" t="s">
        <v>52743</v>
      </c>
      <c r="H2331" t="s">
        <v>52744</v>
      </c>
      <c r="I2331" t="s">
        <v>52745</v>
      </c>
      <c r="J2331" t="s">
        <v>52746</v>
      </c>
      <c r="K2331" t="s">
        <v>52747</v>
      </c>
      <c r="L2331" t="s">
        <v>52748</v>
      </c>
      <c r="M2331" t="s">
        <v>52749</v>
      </c>
      <c r="N2331" t="s">
        <v>52750</v>
      </c>
      <c r="O2331">
        <f>-612.410101912185 -9.45091616766445 -507.30033169549</f>
        <v>-1129.1613497753394</v>
      </c>
      <c r="P2331">
        <f>-645.564980489643 -10.3483946520385 -227.160162911272</f>
        <v>-883.07353805295338</v>
      </c>
      <c r="Q2331" t="s">
        <v>52751</v>
      </c>
      <c r="R2331" t="s">
        <v>52752</v>
      </c>
      <c r="S2331" t="s">
        <v>52753</v>
      </c>
      <c r="T2331" t="s">
        <v>52754</v>
      </c>
      <c r="U2331" t="s">
        <v>52755</v>
      </c>
      <c r="V2331" t="s">
        <v>52756</v>
      </c>
      <c r="W2331" t="s">
        <v>52757</v>
      </c>
      <c r="X2331" t="s">
        <v>52758</v>
      </c>
      <c r="Y2331" t="s">
        <v>52759</v>
      </c>
    </row>
    <row r="2332" spans="1:25" x14ac:dyDescent="0.3">
      <c r="A2332">
        <v>116550</v>
      </c>
      <c r="B2332" t="s">
        <v>52760</v>
      </c>
      <c r="C2332" t="s">
        <v>52761</v>
      </c>
      <c r="D2332" t="s">
        <v>52762</v>
      </c>
      <c r="E2332" t="s">
        <v>52763</v>
      </c>
      <c r="F2332" t="s">
        <v>52764</v>
      </c>
      <c r="G2332" t="s">
        <v>52765</v>
      </c>
      <c r="H2332" t="s">
        <v>52766</v>
      </c>
      <c r="I2332" t="s">
        <v>52767</v>
      </c>
      <c r="J2332" t="s">
        <v>52768</v>
      </c>
      <c r="K2332" t="s">
        <v>52769</v>
      </c>
      <c r="L2332" t="s">
        <v>52770</v>
      </c>
      <c r="M2332" t="s">
        <v>52771</v>
      </c>
      <c r="N2332" t="s">
        <v>52772</v>
      </c>
      <c r="O2332">
        <f>-612.371289937635 -9.46498841400194 -507.374286499372</f>
        <v>-1129.2105648510089</v>
      </c>
      <c r="P2332">
        <f>-645.239012739833 -10.5373563345265 -227.200784241802</f>
        <v>-882.97715331616155</v>
      </c>
      <c r="Q2332" t="s">
        <v>52773</v>
      </c>
      <c r="R2332" t="s">
        <v>52774</v>
      </c>
      <c r="S2332" t="s">
        <v>52775</v>
      </c>
      <c r="T2332" t="s">
        <v>52776</v>
      </c>
      <c r="U2332" t="s">
        <v>52777</v>
      </c>
      <c r="V2332" t="s">
        <v>52778</v>
      </c>
      <c r="W2332" t="s">
        <v>52779</v>
      </c>
      <c r="X2332" t="s">
        <v>52780</v>
      </c>
      <c r="Y2332" t="s">
        <v>52781</v>
      </c>
    </row>
    <row r="2333" spans="1:25" x14ac:dyDescent="0.3">
      <c r="A2333">
        <v>116600</v>
      </c>
      <c r="B2333" t="s">
        <v>52782</v>
      </c>
      <c r="C2333" t="s">
        <v>52783</v>
      </c>
      <c r="D2333" t="s">
        <v>52784</v>
      </c>
      <c r="E2333" t="s">
        <v>52785</v>
      </c>
      <c r="F2333" t="s">
        <v>52786</v>
      </c>
      <c r="G2333" t="s">
        <v>52787</v>
      </c>
      <c r="H2333" t="s">
        <v>52788</v>
      </c>
      <c r="I2333" t="s">
        <v>52789</v>
      </c>
      <c r="J2333" t="s">
        <v>52790</v>
      </c>
      <c r="K2333" t="s">
        <v>52791</v>
      </c>
      <c r="L2333" t="s">
        <v>52792</v>
      </c>
      <c r="M2333" t="s">
        <v>52793</v>
      </c>
      <c r="N2333" t="s">
        <v>52794</v>
      </c>
      <c r="O2333">
        <f>-612.277216716686 -9.18453959827821 -507.394683242303</f>
        <v>-1128.8564395572671</v>
      </c>
      <c r="P2333">
        <f>-644.494336978122 -10.4891906208286 -227.146730418847</f>
        <v>-882.13025801779759</v>
      </c>
      <c r="Q2333" t="s">
        <v>52795</v>
      </c>
      <c r="R2333" t="s">
        <v>52796</v>
      </c>
      <c r="S2333" t="s">
        <v>52797</v>
      </c>
      <c r="T2333" t="s">
        <v>52798</v>
      </c>
      <c r="U2333" t="s">
        <v>52799</v>
      </c>
      <c r="V2333" t="s">
        <v>52800</v>
      </c>
      <c r="W2333" t="s">
        <v>52801</v>
      </c>
      <c r="X2333" t="s">
        <v>52802</v>
      </c>
      <c r="Y2333" t="s">
        <v>52803</v>
      </c>
    </row>
    <row r="2334" spans="1:25" x14ac:dyDescent="0.3">
      <c r="A2334">
        <v>116650</v>
      </c>
      <c r="B2334" t="s">
        <v>52804</v>
      </c>
      <c r="C2334" t="s">
        <v>52805</v>
      </c>
      <c r="D2334" t="s">
        <v>52806</v>
      </c>
      <c r="E2334" t="s">
        <v>52807</v>
      </c>
      <c r="F2334" t="s">
        <v>52808</v>
      </c>
      <c r="G2334" t="s">
        <v>52809</v>
      </c>
      <c r="H2334" t="s">
        <v>52810</v>
      </c>
      <c r="I2334" t="s">
        <v>52811</v>
      </c>
      <c r="J2334" t="s">
        <v>52812</v>
      </c>
      <c r="K2334" t="s">
        <v>52813</v>
      </c>
      <c r="L2334" t="s">
        <v>52814</v>
      </c>
      <c r="M2334" t="s">
        <v>52815</v>
      </c>
      <c r="N2334" t="s">
        <v>52816</v>
      </c>
      <c r="O2334">
        <f>-612.290492141435 -9.13040472114835 -507.434516707511</f>
        <v>-1128.8554135700945</v>
      </c>
      <c r="P2334">
        <f>-643.970435298374 -10.4596625636289 -227.125315723169</f>
        <v>-881.55541358517189</v>
      </c>
      <c r="Q2334" t="s">
        <v>52817</v>
      </c>
      <c r="R2334" t="s">
        <v>52818</v>
      </c>
      <c r="S2334" t="s">
        <v>52819</v>
      </c>
      <c r="T2334" t="s">
        <v>52820</v>
      </c>
      <c r="U2334" t="s">
        <v>52821</v>
      </c>
      <c r="V2334" t="s">
        <v>52822</v>
      </c>
      <c r="W2334" t="s">
        <v>52823</v>
      </c>
      <c r="X2334" t="s">
        <v>52824</v>
      </c>
      <c r="Y2334" t="s">
        <v>52825</v>
      </c>
    </row>
    <row r="2335" spans="1:25" x14ac:dyDescent="0.3">
      <c r="A2335">
        <v>116700</v>
      </c>
      <c r="B2335" t="s">
        <v>52826</v>
      </c>
      <c r="C2335" t="s">
        <v>52827</v>
      </c>
      <c r="D2335" t="s">
        <v>52828</v>
      </c>
      <c r="E2335" t="s">
        <v>52829</v>
      </c>
      <c r="F2335" t="s">
        <v>52830</v>
      </c>
      <c r="G2335" t="s">
        <v>52831</v>
      </c>
      <c r="H2335" t="s">
        <v>52832</v>
      </c>
      <c r="I2335" t="s">
        <v>52833</v>
      </c>
      <c r="J2335" t="s">
        <v>52834</v>
      </c>
      <c r="K2335" t="s">
        <v>52835</v>
      </c>
      <c r="L2335" t="s">
        <v>52836</v>
      </c>
      <c r="M2335" t="s">
        <v>52837</v>
      </c>
      <c r="N2335" t="s">
        <v>52838</v>
      </c>
      <c r="O2335">
        <f>-612.113421159996 -9.00523350165849 -507.458543632153</f>
        <v>-1128.5771982938077</v>
      </c>
      <c r="P2335">
        <f>-643.467618481113 -10.7815627435627 -227.115355928818</f>
        <v>-881.36453715349376</v>
      </c>
      <c r="Q2335" t="s">
        <v>52839</v>
      </c>
      <c r="R2335" t="s">
        <v>52840</v>
      </c>
      <c r="S2335" t="s">
        <v>52841</v>
      </c>
      <c r="T2335" t="s">
        <v>52842</v>
      </c>
      <c r="U2335" t="s">
        <v>52843</v>
      </c>
      <c r="V2335" t="s">
        <v>52844</v>
      </c>
      <c r="W2335" t="s">
        <v>52845</v>
      </c>
      <c r="X2335" t="s">
        <v>52846</v>
      </c>
      <c r="Y2335" t="s">
        <v>52847</v>
      </c>
    </row>
    <row r="2336" spans="1:25" x14ac:dyDescent="0.3">
      <c r="A2336">
        <v>116750</v>
      </c>
      <c r="B2336" t="s">
        <v>52848</v>
      </c>
      <c r="C2336" t="s">
        <v>52849</v>
      </c>
      <c r="D2336" t="s">
        <v>52850</v>
      </c>
      <c r="E2336" t="s">
        <v>52851</v>
      </c>
      <c r="F2336" t="s">
        <v>52852</v>
      </c>
      <c r="G2336" t="s">
        <v>52853</v>
      </c>
      <c r="H2336" t="s">
        <v>52854</v>
      </c>
      <c r="I2336" t="s">
        <v>52855</v>
      </c>
      <c r="J2336" t="s">
        <v>52856</v>
      </c>
      <c r="K2336" t="s">
        <v>52857</v>
      </c>
      <c r="L2336" t="s">
        <v>52858</v>
      </c>
      <c r="M2336" t="s">
        <v>52859</v>
      </c>
      <c r="N2336" t="s">
        <v>52860</v>
      </c>
      <c r="O2336">
        <f>-611.559187611082 -8.66793277956253 -507.460974861559</f>
        <v>-1127.6880952522035</v>
      </c>
      <c r="P2336">
        <f>-642.213747736012 -11.1069390466221 -227.04541724295</f>
        <v>-880.36610402558404</v>
      </c>
      <c r="Q2336" t="s">
        <v>52861</v>
      </c>
      <c r="R2336" t="s">
        <v>52862</v>
      </c>
      <c r="S2336" t="s">
        <v>52863</v>
      </c>
      <c r="T2336" t="s">
        <v>52864</v>
      </c>
      <c r="U2336" t="s">
        <v>52865</v>
      </c>
      <c r="V2336" t="s">
        <v>52866</v>
      </c>
      <c r="W2336" t="s">
        <v>52867</v>
      </c>
      <c r="X2336" t="s">
        <v>52868</v>
      </c>
      <c r="Y2336" t="s">
        <v>52869</v>
      </c>
    </row>
    <row r="2337" spans="1:25" x14ac:dyDescent="0.3">
      <c r="A2337">
        <v>116800</v>
      </c>
      <c r="B2337" t="s">
        <v>52870</v>
      </c>
      <c r="C2337" t="s">
        <v>52871</v>
      </c>
      <c r="D2337" t="s">
        <v>52872</v>
      </c>
      <c r="E2337" t="s">
        <v>52873</v>
      </c>
      <c r="F2337" t="s">
        <v>52874</v>
      </c>
      <c r="G2337" t="s">
        <v>52875</v>
      </c>
      <c r="H2337" t="s">
        <v>52876</v>
      </c>
      <c r="I2337" t="s">
        <v>52877</v>
      </c>
      <c r="J2337" t="s">
        <v>52878</v>
      </c>
      <c r="K2337" t="s">
        <v>52879</v>
      </c>
      <c r="L2337" t="s">
        <v>52880</v>
      </c>
      <c r="M2337" t="s">
        <v>52881</v>
      </c>
      <c r="N2337" t="s">
        <v>52882</v>
      </c>
      <c r="O2337">
        <f>-610.947231645578 -8.46657419276585 -507.636945646329</f>
        <v>-1127.0507514846729</v>
      </c>
      <c r="P2337">
        <f>-641.675741373228 -11.5164426616357 -227.235414290749</f>
        <v>-880.42759832561262</v>
      </c>
      <c r="Q2337" t="s">
        <v>52883</v>
      </c>
      <c r="R2337" t="s">
        <v>52884</v>
      </c>
      <c r="S2337" t="s">
        <v>52885</v>
      </c>
      <c r="T2337" t="s">
        <v>52886</v>
      </c>
      <c r="U2337" t="s">
        <v>52887</v>
      </c>
      <c r="V2337" t="s">
        <v>52888</v>
      </c>
      <c r="W2337" t="s">
        <v>52889</v>
      </c>
      <c r="X2337" t="s">
        <v>52890</v>
      </c>
      <c r="Y2337" t="s">
        <v>52891</v>
      </c>
    </row>
    <row r="2338" spans="1:25" x14ac:dyDescent="0.3">
      <c r="A2338">
        <v>116850</v>
      </c>
      <c r="B2338" t="s">
        <v>52892</v>
      </c>
      <c r="C2338" t="s">
        <v>52893</v>
      </c>
      <c r="D2338" t="s">
        <v>52894</v>
      </c>
      <c r="E2338" t="s">
        <v>52895</v>
      </c>
      <c r="F2338" t="s">
        <v>52896</v>
      </c>
      <c r="G2338" t="s">
        <v>52897</v>
      </c>
      <c r="H2338" t="s">
        <v>52898</v>
      </c>
      <c r="I2338" t="s">
        <v>52899</v>
      </c>
      <c r="J2338" t="s">
        <v>52900</v>
      </c>
      <c r="K2338" t="s">
        <v>52901</v>
      </c>
      <c r="L2338" t="s">
        <v>52902</v>
      </c>
      <c r="M2338" t="s">
        <v>52903</v>
      </c>
      <c r="N2338" t="s">
        <v>52904</v>
      </c>
      <c r="O2338">
        <f>-610.428095125019 -8.2659150968484 -507.810511281682</f>
        <v>-1126.5045215035493</v>
      </c>
      <c r="P2338">
        <f>-641.561709613735 -11.8497573124878 -227.459862845609</f>
        <v>-880.87132977183182</v>
      </c>
      <c r="Q2338" t="s">
        <v>52905</v>
      </c>
      <c r="R2338" t="s">
        <v>52906</v>
      </c>
      <c r="S2338" t="s">
        <v>52907</v>
      </c>
      <c r="T2338" t="s">
        <v>52908</v>
      </c>
      <c r="U2338" t="s">
        <v>52909</v>
      </c>
      <c r="V2338" t="s">
        <v>52910</v>
      </c>
      <c r="W2338" t="s">
        <v>52911</v>
      </c>
      <c r="X2338" t="s">
        <v>52912</v>
      </c>
      <c r="Y2338" t="s">
        <v>52913</v>
      </c>
    </row>
    <row r="2339" spans="1:25" x14ac:dyDescent="0.3">
      <c r="A2339">
        <v>116900</v>
      </c>
      <c r="B2339" t="s">
        <v>52914</v>
      </c>
      <c r="C2339" t="s">
        <v>52915</v>
      </c>
      <c r="D2339" t="s">
        <v>52916</v>
      </c>
      <c r="E2339" t="s">
        <v>52917</v>
      </c>
      <c r="F2339" t="s">
        <v>52918</v>
      </c>
      <c r="G2339" t="s">
        <v>52919</v>
      </c>
      <c r="H2339" t="s">
        <v>52920</v>
      </c>
      <c r="I2339" t="s">
        <v>52921</v>
      </c>
      <c r="J2339" t="s">
        <v>52922</v>
      </c>
      <c r="K2339" t="s">
        <v>52923</v>
      </c>
      <c r="L2339" t="s">
        <v>52924</v>
      </c>
      <c r="M2339" t="s">
        <v>52925</v>
      </c>
      <c r="N2339" t="s">
        <v>52926</v>
      </c>
      <c r="O2339">
        <f>-609.801766065982 -7.92103680624609 -508.083467792411</f>
        <v>-1125.806270664639</v>
      </c>
      <c r="P2339">
        <f>-641.432828958535 -12.1642440869912 -227.797818735046</f>
        <v>-881.39489178057215</v>
      </c>
      <c r="Q2339" t="s">
        <v>52927</v>
      </c>
      <c r="R2339" t="s">
        <v>52928</v>
      </c>
      <c r="S2339" t="s">
        <v>52929</v>
      </c>
      <c r="T2339" t="s">
        <v>52930</v>
      </c>
      <c r="U2339" t="s">
        <v>52931</v>
      </c>
      <c r="V2339" t="s">
        <v>52932</v>
      </c>
      <c r="W2339" t="s">
        <v>52933</v>
      </c>
      <c r="X2339" t="s">
        <v>52934</v>
      </c>
      <c r="Y2339" t="s">
        <v>52935</v>
      </c>
    </row>
    <row r="2340" spans="1:25" x14ac:dyDescent="0.3">
      <c r="A2340">
        <v>116950</v>
      </c>
      <c r="B2340" t="s">
        <v>52936</v>
      </c>
      <c r="C2340" t="s">
        <v>52937</v>
      </c>
      <c r="D2340" t="s">
        <v>52938</v>
      </c>
      <c r="E2340" t="s">
        <v>52939</v>
      </c>
      <c r="F2340" t="s">
        <v>52940</v>
      </c>
      <c r="G2340" t="s">
        <v>52941</v>
      </c>
      <c r="H2340" t="s">
        <v>52942</v>
      </c>
      <c r="I2340" t="s">
        <v>52943</v>
      </c>
      <c r="J2340" t="s">
        <v>52944</v>
      </c>
      <c r="K2340" t="s">
        <v>52945</v>
      </c>
      <c r="L2340" t="s">
        <v>52946</v>
      </c>
      <c r="M2340" t="s">
        <v>52947</v>
      </c>
      <c r="N2340" t="s">
        <v>52948</v>
      </c>
      <c r="O2340">
        <f>-608.45831181144 -7.2292805441682 -508.740732598149</f>
        <v>-1124.4283249537573</v>
      </c>
      <c r="P2340">
        <f>-641.41141465134 -12.8502607085597 -228.631711966804</f>
        <v>-882.89338732670376</v>
      </c>
      <c r="Q2340" t="s">
        <v>52949</v>
      </c>
      <c r="R2340" t="s">
        <v>52950</v>
      </c>
      <c r="S2340" t="s">
        <v>52951</v>
      </c>
      <c r="T2340" t="s">
        <v>52952</v>
      </c>
      <c r="U2340" t="s">
        <v>52953</v>
      </c>
      <c r="V2340" t="s">
        <v>52954</v>
      </c>
      <c r="W2340" t="s">
        <v>52955</v>
      </c>
      <c r="X2340" t="s">
        <v>52956</v>
      </c>
      <c r="Y2340" t="s">
        <v>52957</v>
      </c>
    </row>
    <row r="2341" spans="1:25" x14ac:dyDescent="0.3">
      <c r="A2341">
        <v>117000</v>
      </c>
      <c r="B2341" t="s">
        <v>52958</v>
      </c>
      <c r="C2341" t="s">
        <v>52959</v>
      </c>
      <c r="D2341" t="s">
        <v>52960</v>
      </c>
      <c r="E2341" t="s">
        <v>52961</v>
      </c>
      <c r="F2341" t="s">
        <v>52962</v>
      </c>
      <c r="G2341" t="s">
        <v>52963</v>
      </c>
      <c r="H2341" t="s">
        <v>52964</v>
      </c>
      <c r="I2341" t="s">
        <v>52965</v>
      </c>
      <c r="J2341" t="s">
        <v>52966</v>
      </c>
      <c r="K2341" t="s">
        <v>52967</v>
      </c>
      <c r="L2341" t="s">
        <v>52968</v>
      </c>
      <c r="M2341" t="s">
        <v>52969</v>
      </c>
      <c r="N2341" t="s">
        <v>52970</v>
      </c>
      <c r="O2341">
        <f>-606.88079175978 -6.51694086991552 -509.631369880625</f>
        <v>-1123.0291025103206</v>
      </c>
      <c r="P2341">
        <f>-641.024810011036 -13.4194567972372 -229.693690735994</f>
        <v>-884.13795754426724</v>
      </c>
      <c r="Q2341" t="s">
        <v>52971</v>
      </c>
      <c r="R2341" t="s">
        <v>52972</v>
      </c>
      <c r="S2341" t="s">
        <v>52973</v>
      </c>
      <c r="T2341" t="s">
        <v>52974</v>
      </c>
      <c r="U2341" t="s">
        <v>52975</v>
      </c>
      <c r="V2341" t="s">
        <v>52976</v>
      </c>
      <c r="W2341" t="s">
        <v>52977</v>
      </c>
      <c r="X2341" t="s">
        <v>52978</v>
      </c>
      <c r="Y2341" t="s">
        <v>52979</v>
      </c>
    </row>
    <row r="2342" spans="1:25" x14ac:dyDescent="0.3">
      <c r="A2342">
        <v>117050</v>
      </c>
      <c r="B2342" t="s">
        <v>52980</v>
      </c>
      <c r="C2342" t="s">
        <v>52981</v>
      </c>
      <c r="D2342" t="s">
        <v>52982</v>
      </c>
      <c r="E2342" t="s">
        <v>52983</v>
      </c>
      <c r="F2342" t="s">
        <v>52984</v>
      </c>
      <c r="G2342" t="s">
        <v>52985</v>
      </c>
      <c r="H2342" t="s">
        <v>52986</v>
      </c>
      <c r="I2342" t="s">
        <v>52987</v>
      </c>
      <c r="J2342" t="s">
        <v>52988</v>
      </c>
      <c r="K2342" t="s">
        <v>52989</v>
      </c>
      <c r="L2342" t="s">
        <v>52990</v>
      </c>
      <c r="M2342" t="s">
        <v>52991</v>
      </c>
      <c r="N2342" t="s">
        <v>52992</v>
      </c>
      <c r="O2342">
        <f>-605.919949976636 -6.10779510301586 -510.164512127909</f>
        <v>-1122.1922572075609</v>
      </c>
      <c r="P2342">
        <f>-640.557465968637 -13.66705337852 -230.304374731302</f>
        <v>-884.52889407845896</v>
      </c>
      <c r="Q2342" t="s">
        <v>52993</v>
      </c>
      <c r="R2342" t="s">
        <v>52994</v>
      </c>
      <c r="S2342" t="s">
        <v>52995</v>
      </c>
      <c r="T2342" t="s">
        <v>52996</v>
      </c>
      <c r="U2342" t="s">
        <v>52997</v>
      </c>
      <c r="V2342" t="s">
        <v>52998</v>
      </c>
      <c r="W2342" t="s">
        <v>52999</v>
      </c>
      <c r="X2342" t="s">
        <v>53000</v>
      </c>
      <c r="Y2342" t="s">
        <v>53001</v>
      </c>
    </row>
    <row r="2343" spans="1:25" x14ac:dyDescent="0.3">
      <c r="A2343">
        <v>117100</v>
      </c>
      <c r="B2343" t="s">
        <v>53002</v>
      </c>
      <c r="C2343" t="s">
        <v>53003</v>
      </c>
      <c r="D2343" t="s">
        <v>53004</v>
      </c>
      <c r="E2343" t="s">
        <v>53005</v>
      </c>
      <c r="F2343" t="s">
        <v>53006</v>
      </c>
      <c r="G2343" t="s">
        <v>53007</v>
      </c>
      <c r="H2343" t="s">
        <v>53008</v>
      </c>
      <c r="I2343" t="s">
        <v>53009</v>
      </c>
      <c r="J2343" t="s">
        <v>53010</v>
      </c>
      <c r="K2343" t="s">
        <v>53011</v>
      </c>
      <c r="L2343" t="s">
        <v>53012</v>
      </c>
      <c r="M2343" t="s">
        <v>53013</v>
      </c>
      <c r="N2343" t="s">
        <v>53014</v>
      </c>
      <c r="O2343">
        <f>-604.118398188759 -5.07966550733681 -511.29024630547</f>
        <v>-1120.4883100015659</v>
      </c>
      <c r="P2343">
        <f>-638.885546323779 -14.3312670439384 -231.497160799926</f>
        <v>-884.7139741676433</v>
      </c>
      <c r="Q2343" t="s">
        <v>53015</v>
      </c>
      <c r="R2343" t="s">
        <v>53016</v>
      </c>
      <c r="S2343" t="s">
        <v>53017</v>
      </c>
      <c r="T2343" t="s">
        <v>53018</v>
      </c>
      <c r="U2343" t="s">
        <v>53019</v>
      </c>
      <c r="V2343" t="s">
        <v>53020</v>
      </c>
      <c r="W2343" t="s">
        <v>53021</v>
      </c>
      <c r="X2343" t="s">
        <v>53022</v>
      </c>
      <c r="Y2343" t="s">
        <v>53023</v>
      </c>
    </row>
    <row r="2344" spans="1:25" x14ac:dyDescent="0.3">
      <c r="A2344">
        <v>117150</v>
      </c>
      <c r="B2344" t="s">
        <v>53024</v>
      </c>
      <c r="C2344" t="s">
        <v>53025</v>
      </c>
      <c r="D2344" t="s">
        <v>53026</v>
      </c>
      <c r="E2344" t="s">
        <v>53027</v>
      </c>
      <c r="F2344" t="s">
        <v>53028</v>
      </c>
      <c r="G2344" t="s">
        <v>53029</v>
      </c>
      <c r="H2344" t="s">
        <v>53030</v>
      </c>
      <c r="I2344" t="s">
        <v>53031</v>
      </c>
      <c r="J2344" t="s">
        <v>53032</v>
      </c>
      <c r="K2344" t="s">
        <v>53033</v>
      </c>
      <c r="L2344" t="s">
        <v>53034</v>
      </c>
      <c r="M2344" t="s">
        <v>53035</v>
      </c>
      <c r="N2344" t="s">
        <v>53036</v>
      </c>
      <c r="O2344">
        <f>-603.407067766061 -4.59326002173088 -511.81276847173</f>
        <v>-1119.8130962595219</v>
      </c>
      <c r="P2344">
        <f>-638.050834105377 -14.6694785558825 -232.032698265766</f>
        <v>-884.75301092702557</v>
      </c>
      <c r="Q2344" t="s">
        <v>53037</v>
      </c>
      <c r="R2344" t="s">
        <v>53038</v>
      </c>
      <c r="S2344" t="s">
        <v>53039</v>
      </c>
      <c r="T2344" t="s">
        <v>53040</v>
      </c>
      <c r="U2344" t="s">
        <v>53041</v>
      </c>
      <c r="V2344" t="s">
        <v>53042</v>
      </c>
      <c r="W2344" t="s">
        <v>53043</v>
      </c>
      <c r="X2344" t="s">
        <v>53044</v>
      </c>
      <c r="Y2344" t="s">
        <v>53045</v>
      </c>
    </row>
    <row r="2345" spans="1:25" x14ac:dyDescent="0.3">
      <c r="A2345">
        <v>117200</v>
      </c>
      <c r="B2345" t="s">
        <v>53046</v>
      </c>
      <c r="C2345" t="s">
        <v>53047</v>
      </c>
      <c r="D2345" t="s">
        <v>53048</v>
      </c>
      <c r="E2345" t="s">
        <v>53049</v>
      </c>
      <c r="F2345" t="s">
        <v>53050</v>
      </c>
      <c r="G2345" t="s">
        <v>53051</v>
      </c>
      <c r="H2345" t="s">
        <v>53052</v>
      </c>
      <c r="I2345" t="s">
        <v>53053</v>
      </c>
      <c r="J2345" t="s">
        <v>53054</v>
      </c>
      <c r="K2345" t="s">
        <v>53055</v>
      </c>
      <c r="L2345" t="s">
        <v>53056</v>
      </c>
      <c r="M2345" t="s">
        <v>53057</v>
      </c>
      <c r="N2345" t="s">
        <v>53058</v>
      </c>
      <c r="O2345">
        <f>-601.974197826839 -3.78890422085146 -512.829498760103</f>
        <v>-1118.5926008077936</v>
      </c>
      <c r="P2345">
        <f>-636.648184112521 -15.7149097947176 -233.125885096532</f>
        <v>-885.48897900377062</v>
      </c>
      <c r="Q2345" t="s">
        <v>53059</v>
      </c>
      <c r="R2345" t="s">
        <v>53060</v>
      </c>
      <c r="S2345" t="s">
        <v>53061</v>
      </c>
      <c r="T2345" t="s">
        <v>53062</v>
      </c>
      <c r="U2345" t="s">
        <v>53063</v>
      </c>
      <c r="V2345" t="s">
        <v>53064</v>
      </c>
      <c r="W2345" t="s">
        <v>53065</v>
      </c>
      <c r="X2345" t="s">
        <v>53066</v>
      </c>
      <c r="Y2345" t="s">
        <v>53067</v>
      </c>
    </row>
    <row r="2346" spans="1:25" x14ac:dyDescent="0.3">
      <c r="A2346">
        <v>117250</v>
      </c>
      <c r="B2346" t="s">
        <v>53068</v>
      </c>
      <c r="C2346" t="s">
        <v>53069</v>
      </c>
      <c r="D2346" t="s">
        <v>53070</v>
      </c>
      <c r="E2346" t="s">
        <v>53071</v>
      </c>
      <c r="F2346" t="s">
        <v>53072</v>
      </c>
      <c r="G2346" t="s">
        <v>53073</v>
      </c>
      <c r="H2346" t="s">
        <v>53074</v>
      </c>
      <c r="I2346" t="s">
        <v>53075</v>
      </c>
      <c r="J2346" t="s">
        <v>53076</v>
      </c>
      <c r="K2346" t="s">
        <v>53077</v>
      </c>
      <c r="L2346" t="s">
        <v>53078</v>
      </c>
      <c r="M2346" t="s">
        <v>53079</v>
      </c>
      <c r="N2346" t="s">
        <v>53080</v>
      </c>
      <c r="O2346">
        <f>-601.499051140983 -3.47384242640965 -513.29914324032</f>
        <v>-1118.2720368077125</v>
      </c>
      <c r="P2346">
        <f>-636.038329860428 -15.9850358754359 -233.60440022125</f>
        <v>-885.62776595711387</v>
      </c>
      <c r="Q2346" t="s">
        <v>53081</v>
      </c>
      <c r="R2346" t="s">
        <v>53082</v>
      </c>
      <c r="S2346" t="s">
        <v>53083</v>
      </c>
      <c r="T2346" t="s">
        <v>53084</v>
      </c>
      <c r="U2346" t="s">
        <v>53085</v>
      </c>
      <c r="V2346" t="s">
        <v>53086</v>
      </c>
      <c r="W2346" t="s">
        <v>53087</v>
      </c>
      <c r="X2346" t="s">
        <v>53088</v>
      </c>
      <c r="Y2346" t="s">
        <v>53089</v>
      </c>
    </row>
    <row r="2347" spans="1:25" x14ac:dyDescent="0.3">
      <c r="A2347">
        <v>117300</v>
      </c>
      <c r="B2347" t="s">
        <v>53090</v>
      </c>
      <c r="C2347" t="s">
        <v>53091</v>
      </c>
      <c r="D2347" t="s">
        <v>53092</v>
      </c>
      <c r="E2347" t="s">
        <v>53093</v>
      </c>
      <c r="F2347" t="s">
        <v>53094</v>
      </c>
      <c r="G2347" t="s">
        <v>53095</v>
      </c>
      <c r="H2347" t="s">
        <v>53096</v>
      </c>
      <c r="I2347" t="s">
        <v>53097</v>
      </c>
      <c r="J2347" t="s">
        <v>53098</v>
      </c>
      <c r="K2347" t="s">
        <v>53099</v>
      </c>
      <c r="L2347" t="s">
        <v>53100</v>
      </c>
      <c r="M2347" t="s">
        <v>53101</v>
      </c>
      <c r="N2347" t="s">
        <v>53102</v>
      </c>
      <c r="O2347">
        <f>-600.626290592922 -3.07621664836597 -513.865947373805</f>
        <v>-1117.5684546150931</v>
      </c>
      <c r="P2347">
        <f>-634.58684425568 -17.0005627997505 -234.167191485468</f>
        <v>-885.75459854089854</v>
      </c>
      <c r="Q2347" t="s">
        <v>53103</v>
      </c>
      <c r="R2347" t="s">
        <v>53104</v>
      </c>
      <c r="S2347" t="s">
        <v>53105</v>
      </c>
      <c r="T2347" t="s">
        <v>53106</v>
      </c>
      <c r="U2347" t="s">
        <v>53107</v>
      </c>
      <c r="V2347" t="s">
        <v>53108</v>
      </c>
      <c r="W2347" t="s">
        <v>53109</v>
      </c>
      <c r="X2347" t="s">
        <v>53110</v>
      </c>
      <c r="Y2347" t="s">
        <v>53111</v>
      </c>
    </row>
    <row r="2348" spans="1:25" x14ac:dyDescent="0.3">
      <c r="A2348">
        <v>117350</v>
      </c>
      <c r="B2348" t="s">
        <v>53112</v>
      </c>
      <c r="C2348" t="s">
        <v>53113</v>
      </c>
      <c r="D2348" t="s">
        <v>53114</v>
      </c>
      <c r="E2348" t="s">
        <v>53115</v>
      </c>
      <c r="F2348" t="s">
        <v>53116</v>
      </c>
      <c r="G2348" t="s">
        <v>53117</v>
      </c>
      <c r="H2348" t="s">
        <v>53118</v>
      </c>
      <c r="I2348" t="s">
        <v>53119</v>
      </c>
      <c r="J2348" t="s">
        <v>53120</v>
      </c>
      <c r="K2348" t="s">
        <v>53121</v>
      </c>
      <c r="L2348" t="s">
        <v>53122</v>
      </c>
      <c r="M2348" t="s">
        <v>53123</v>
      </c>
      <c r="N2348" t="s">
        <v>53124</v>
      </c>
      <c r="O2348">
        <f>-600.13595946639 -2.90676081199172 -514.112275243876</f>
        <v>-1117.1549955222577</v>
      </c>
      <c r="P2348">
        <f>-633.848180195594 -17.4007593017425 -234.412444413061</f>
        <v>-885.66138391039749</v>
      </c>
      <c r="Q2348" t="s">
        <v>53125</v>
      </c>
      <c r="R2348" t="s">
        <v>53126</v>
      </c>
      <c r="S2348" t="s">
        <v>53127</v>
      </c>
      <c r="T2348" t="s">
        <v>53128</v>
      </c>
      <c r="U2348" t="s">
        <v>53129</v>
      </c>
      <c r="V2348" t="s">
        <v>53130</v>
      </c>
      <c r="W2348" t="s">
        <v>53131</v>
      </c>
      <c r="X2348" t="s">
        <v>53132</v>
      </c>
      <c r="Y2348" t="s">
        <v>53133</v>
      </c>
    </row>
    <row r="2349" spans="1:25" x14ac:dyDescent="0.3">
      <c r="A2349">
        <v>117400</v>
      </c>
      <c r="B2349" t="s">
        <v>53134</v>
      </c>
      <c r="C2349" t="s">
        <v>53135</v>
      </c>
      <c r="D2349" t="s">
        <v>53136</v>
      </c>
      <c r="E2349" t="s">
        <v>53137</v>
      </c>
      <c r="F2349" t="s">
        <v>53138</v>
      </c>
      <c r="G2349" t="s">
        <v>53139</v>
      </c>
      <c r="H2349" t="s">
        <v>53140</v>
      </c>
      <c r="I2349" t="s">
        <v>53141</v>
      </c>
      <c r="J2349" t="s">
        <v>53142</v>
      </c>
      <c r="K2349" t="s">
        <v>53143</v>
      </c>
      <c r="L2349" t="s">
        <v>53144</v>
      </c>
      <c r="M2349" t="s">
        <v>53145</v>
      </c>
      <c r="N2349" t="s">
        <v>53146</v>
      </c>
      <c r="O2349">
        <f>-599.601968939163 -2.68270810818626 -514.360361881113</f>
        <v>-1116.6450389284623</v>
      </c>
      <c r="P2349">
        <f>-632.984437531143 -17.4983615278629 -234.637809970522</f>
        <v>-885.12060902952794</v>
      </c>
      <c r="Q2349" t="s">
        <v>53147</v>
      </c>
      <c r="R2349" t="s">
        <v>53148</v>
      </c>
      <c r="S2349" t="s">
        <v>53149</v>
      </c>
      <c r="T2349" t="s">
        <v>53150</v>
      </c>
      <c r="U2349" t="s">
        <v>53151</v>
      </c>
      <c r="V2349" t="s">
        <v>53152</v>
      </c>
      <c r="W2349" t="s">
        <v>53153</v>
      </c>
      <c r="X2349" t="s">
        <v>53154</v>
      </c>
      <c r="Y2349" t="s">
        <v>53155</v>
      </c>
    </row>
    <row r="2350" spans="1:25" x14ac:dyDescent="0.3">
      <c r="A2350">
        <v>117450</v>
      </c>
      <c r="B2350" t="s">
        <v>53156</v>
      </c>
      <c r="C2350" t="s">
        <v>53157</v>
      </c>
      <c r="D2350" t="s">
        <v>53158</v>
      </c>
      <c r="E2350" t="s">
        <v>53159</v>
      </c>
      <c r="F2350" t="s">
        <v>53160</v>
      </c>
      <c r="G2350" t="s">
        <v>53161</v>
      </c>
      <c r="H2350" t="s">
        <v>53162</v>
      </c>
      <c r="I2350" t="s">
        <v>53163</v>
      </c>
      <c r="J2350" t="s">
        <v>53164</v>
      </c>
      <c r="K2350" t="s">
        <v>53165</v>
      </c>
      <c r="L2350" t="s">
        <v>53166</v>
      </c>
      <c r="M2350" t="s">
        <v>53167</v>
      </c>
      <c r="N2350" t="s">
        <v>53168</v>
      </c>
      <c r="O2350">
        <f>-598.853981351429 -2.33630178968588 -514.833096599133</f>
        <v>-1116.0233797402479</v>
      </c>
      <c r="P2350">
        <f>-631.500845785387 -18.1837763637986 -235.080392019699</f>
        <v>-884.76501416888459</v>
      </c>
      <c r="Q2350" t="s">
        <v>53169</v>
      </c>
      <c r="R2350" t="s">
        <v>53170</v>
      </c>
      <c r="S2350" t="s">
        <v>53171</v>
      </c>
      <c r="T2350" t="s">
        <v>53172</v>
      </c>
      <c r="U2350" t="s">
        <v>53173</v>
      </c>
      <c r="V2350" t="s">
        <v>53174</v>
      </c>
      <c r="W2350" t="s">
        <v>53175</v>
      </c>
      <c r="X2350" t="s">
        <v>53176</v>
      </c>
      <c r="Y2350" t="s">
        <v>53177</v>
      </c>
    </row>
    <row r="2351" spans="1:25" x14ac:dyDescent="0.3">
      <c r="A2351">
        <v>117500</v>
      </c>
      <c r="B2351" t="s">
        <v>53178</v>
      </c>
      <c r="C2351" t="s">
        <v>53179</v>
      </c>
      <c r="D2351" t="s">
        <v>53180</v>
      </c>
      <c r="E2351" t="s">
        <v>53181</v>
      </c>
      <c r="F2351" t="s">
        <v>53182</v>
      </c>
      <c r="G2351" t="s">
        <v>53183</v>
      </c>
      <c r="H2351" t="s">
        <v>53184</v>
      </c>
      <c r="I2351" t="s">
        <v>53185</v>
      </c>
      <c r="J2351" t="s">
        <v>53186</v>
      </c>
      <c r="K2351" t="s">
        <v>53187</v>
      </c>
      <c r="L2351" t="s">
        <v>53188</v>
      </c>
      <c r="M2351" t="s">
        <v>53189</v>
      </c>
      <c r="N2351" t="s">
        <v>53190</v>
      </c>
      <c r="O2351">
        <f>-598.575978846645 -2.14773300120737 -515.083101531148</f>
        <v>-1115.8068133790002</v>
      </c>
      <c r="P2351">
        <f>-630.807945383768 -18.5913404268174 -235.31665730487</f>
        <v>-884.71594311545539</v>
      </c>
      <c r="Q2351" t="s">
        <v>53191</v>
      </c>
      <c r="R2351" t="s">
        <v>53192</v>
      </c>
      <c r="S2351" t="s">
        <v>53193</v>
      </c>
      <c r="T2351" t="s">
        <v>53194</v>
      </c>
      <c r="U2351" t="s">
        <v>53195</v>
      </c>
      <c r="V2351" t="s">
        <v>53196</v>
      </c>
      <c r="W2351" t="s">
        <v>53197</v>
      </c>
      <c r="X2351" t="s">
        <v>53198</v>
      </c>
      <c r="Y2351" t="s">
        <v>53199</v>
      </c>
    </row>
    <row r="2352" spans="1:25" x14ac:dyDescent="0.3">
      <c r="A2352">
        <v>117550</v>
      </c>
      <c r="B2352" t="s">
        <v>53200</v>
      </c>
      <c r="C2352" t="s">
        <v>53201</v>
      </c>
      <c r="D2352" t="s">
        <v>53202</v>
      </c>
      <c r="E2352" t="s">
        <v>53203</v>
      </c>
      <c r="F2352" t="s">
        <v>53204</v>
      </c>
      <c r="G2352" t="s">
        <v>53205</v>
      </c>
      <c r="H2352" t="s">
        <v>53206</v>
      </c>
      <c r="I2352" t="s">
        <v>53207</v>
      </c>
      <c r="J2352" t="s">
        <v>53208</v>
      </c>
      <c r="K2352" t="s">
        <v>53209</v>
      </c>
      <c r="L2352" t="s">
        <v>53210</v>
      </c>
      <c r="M2352" t="s">
        <v>53211</v>
      </c>
      <c r="N2352" t="s">
        <v>53212</v>
      </c>
      <c r="O2352">
        <f>-598.272345377198 -1.84928930746264 -515.543170519949</f>
        <v>-1115.6648052046096</v>
      </c>
      <c r="P2352">
        <f>-629.619734619381 -19.4551301639897 -235.74700710903</f>
        <v>-884.82187189240062</v>
      </c>
      <c r="Q2352" t="s">
        <v>53213</v>
      </c>
      <c r="R2352" t="s">
        <v>53214</v>
      </c>
      <c r="S2352" t="s">
        <v>53215</v>
      </c>
      <c r="T2352" t="s">
        <v>53216</v>
      </c>
      <c r="U2352" t="s">
        <v>53217</v>
      </c>
      <c r="V2352" t="s">
        <v>53218</v>
      </c>
      <c r="W2352" t="s">
        <v>53219</v>
      </c>
      <c r="X2352" t="s">
        <v>53220</v>
      </c>
      <c r="Y2352" t="s">
        <v>53221</v>
      </c>
    </row>
    <row r="2353" spans="1:25" x14ac:dyDescent="0.3">
      <c r="A2353">
        <v>117600</v>
      </c>
      <c r="B2353" t="s">
        <v>53222</v>
      </c>
      <c r="C2353" t="s">
        <v>53223</v>
      </c>
      <c r="D2353" t="s">
        <v>53224</v>
      </c>
      <c r="E2353" t="s">
        <v>53225</v>
      </c>
      <c r="F2353" t="s">
        <v>53226</v>
      </c>
      <c r="G2353" t="s">
        <v>53227</v>
      </c>
      <c r="H2353" t="s">
        <v>53228</v>
      </c>
      <c r="I2353" t="s">
        <v>53229</v>
      </c>
      <c r="J2353" t="s">
        <v>53230</v>
      </c>
      <c r="K2353" t="s">
        <v>53231</v>
      </c>
      <c r="L2353" t="s">
        <v>53232</v>
      </c>
      <c r="M2353" t="s">
        <v>53233</v>
      </c>
      <c r="N2353" t="s">
        <v>53234</v>
      </c>
      <c r="O2353">
        <f>-598.691077665322 -1.90778533174625 -515.779659414728</f>
        <v>-1116.3785224117964</v>
      </c>
      <c r="P2353">
        <f>-628.999403679653 -20.5014771928986 -235.932764529217</f>
        <v>-885.43364540176867</v>
      </c>
      <c r="Q2353" t="s">
        <v>53235</v>
      </c>
      <c r="R2353" t="s">
        <v>53236</v>
      </c>
      <c r="S2353" t="s">
        <v>53237</v>
      </c>
      <c r="T2353" t="s">
        <v>53238</v>
      </c>
      <c r="U2353" t="s">
        <v>53239</v>
      </c>
      <c r="V2353" t="s">
        <v>53240</v>
      </c>
      <c r="W2353" t="s">
        <v>53241</v>
      </c>
      <c r="X2353" t="s">
        <v>53242</v>
      </c>
      <c r="Y2353" t="s">
        <v>53243</v>
      </c>
    </row>
    <row r="2354" spans="1:25" x14ac:dyDescent="0.3">
      <c r="A2354">
        <v>117650</v>
      </c>
      <c r="B2354" t="s">
        <v>53244</v>
      </c>
      <c r="C2354" t="s">
        <v>53245</v>
      </c>
      <c r="D2354" t="s">
        <v>53246</v>
      </c>
      <c r="E2354" t="s">
        <v>53247</v>
      </c>
      <c r="F2354" t="s">
        <v>53248</v>
      </c>
      <c r="G2354" t="s">
        <v>53249</v>
      </c>
      <c r="H2354" t="s">
        <v>53250</v>
      </c>
      <c r="I2354" t="s">
        <v>53251</v>
      </c>
      <c r="J2354" t="s">
        <v>53252</v>
      </c>
      <c r="K2354" t="s">
        <v>53253</v>
      </c>
      <c r="L2354" t="s">
        <v>53254</v>
      </c>
      <c r="M2354" t="s">
        <v>53255</v>
      </c>
      <c r="N2354" t="s">
        <v>53256</v>
      </c>
      <c r="O2354">
        <f>-598.958690643735 -2.04178273500156 -515.798804283289</f>
        <v>-1116.7992776620256</v>
      </c>
      <c r="P2354">
        <f>-628.861211072749 -21.108767769646 -235.94011774355</f>
        <v>-885.91009658594498</v>
      </c>
      <c r="Q2354" t="s">
        <v>53257</v>
      </c>
      <c r="R2354" t="s">
        <v>53258</v>
      </c>
      <c r="S2354" t="s">
        <v>53259</v>
      </c>
      <c r="T2354" t="s">
        <v>53260</v>
      </c>
      <c r="U2354" t="s">
        <v>53261</v>
      </c>
      <c r="V2354" t="s">
        <v>53262</v>
      </c>
      <c r="W2354" t="s">
        <v>53263</v>
      </c>
      <c r="X2354" t="s">
        <v>53264</v>
      </c>
      <c r="Y2354" t="s">
        <v>53265</v>
      </c>
    </row>
    <row r="2355" spans="1:25" x14ac:dyDescent="0.3">
      <c r="A2355">
        <v>117700</v>
      </c>
      <c r="B2355" t="s">
        <v>53266</v>
      </c>
      <c r="C2355" t="s">
        <v>53267</v>
      </c>
      <c r="D2355" t="s">
        <v>53268</v>
      </c>
      <c r="E2355" t="s">
        <v>53269</v>
      </c>
      <c r="F2355" t="s">
        <v>53270</v>
      </c>
      <c r="G2355" t="s">
        <v>53271</v>
      </c>
      <c r="H2355" t="s">
        <v>53272</v>
      </c>
      <c r="I2355" t="s">
        <v>53273</v>
      </c>
      <c r="J2355" t="s">
        <v>53274</v>
      </c>
      <c r="K2355" t="s">
        <v>53275</v>
      </c>
      <c r="L2355" t="s">
        <v>53276</v>
      </c>
      <c r="M2355" t="s">
        <v>53277</v>
      </c>
      <c r="N2355" t="s">
        <v>53278</v>
      </c>
      <c r="O2355">
        <f>-599.809441289324 -2.27649635117723 -515.779841526978</f>
        <v>-1117.8657791674791</v>
      </c>
      <c r="P2355">
        <f>-629.130662247192 -21.4965852620044 -235.870041065892</f>
        <v>-886.49728857508842</v>
      </c>
      <c r="Q2355" t="s">
        <v>53279</v>
      </c>
      <c r="R2355" t="s">
        <v>53280</v>
      </c>
      <c r="S2355" t="s">
        <v>53281</v>
      </c>
      <c r="T2355" t="s">
        <v>53282</v>
      </c>
      <c r="U2355" t="s">
        <v>53283</v>
      </c>
      <c r="V2355" t="s">
        <v>53284</v>
      </c>
      <c r="W2355" t="s">
        <v>53285</v>
      </c>
      <c r="X2355" t="s">
        <v>53286</v>
      </c>
      <c r="Y2355" t="s">
        <v>53287</v>
      </c>
    </row>
    <row r="2356" spans="1:25" x14ac:dyDescent="0.3">
      <c r="A2356">
        <v>117750</v>
      </c>
      <c r="B2356" t="s">
        <v>53288</v>
      </c>
      <c r="C2356" t="s">
        <v>53289</v>
      </c>
      <c r="D2356" t="s">
        <v>53290</v>
      </c>
      <c r="E2356" t="s">
        <v>53291</v>
      </c>
      <c r="F2356" t="s">
        <v>53292</v>
      </c>
      <c r="G2356" t="s">
        <v>53293</v>
      </c>
      <c r="H2356" t="s">
        <v>53294</v>
      </c>
      <c r="I2356" t="s">
        <v>53295</v>
      </c>
      <c r="J2356" t="s">
        <v>53296</v>
      </c>
      <c r="K2356" t="s">
        <v>53297</v>
      </c>
      <c r="L2356" t="s">
        <v>53298</v>
      </c>
      <c r="M2356" t="s">
        <v>53299</v>
      </c>
      <c r="N2356" t="s">
        <v>53300</v>
      </c>
      <c r="O2356">
        <f>-600.273503707193 -2.42534320784557 -515.704399928772</f>
        <v>-1118.4032468438104</v>
      </c>
      <c r="P2356">
        <f>-629.405103218942 -21.9023032810412 -235.792755258433</f>
        <v>-887.10016175841622</v>
      </c>
      <c r="Q2356" t="s">
        <v>53301</v>
      </c>
      <c r="R2356" t="s">
        <v>53302</v>
      </c>
      <c r="S2356" t="s">
        <v>53303</v>
      </c>
      <c r="T2356" t="s">
        <v>53304</v>
      </c>
      <c r="U2356" t="s">
        <v>53305</v>
      </c>
      <c r="V2356" t="s">
        <v>53306</v>
      </c>
      <c r="W2356" t="s">
        <v>53307</v>
      </c>
      <c r="X2356" t="s">
        <v>53308</v>
      </c>
      <c r="Y2356" t="s">
        <v>53309</v>
      </c>
    </row>
    <row r="2357" spans="1:25" x14ac:dyDescent="0.3">
      <c r="A2357">
        <v>117800</v>
      </c>
      <c r="B2357" t="s">
        <v>53310</v>
      </c>
      <c r="C2357" t="s">
        <v>53311</v>
      </c>
      <c r="D2357" t="s">
        <v>53312</v>
      </c>
      <c r="E2357" t="s">
        <v>53313</v>
      </c>
      <c r="F2357" t="s">
        <v>53314</v>
      </c>
      <c r="G2357" t="s">
        <v>53315</v>
      </c>
      <c r="H2357" t="s">
        <v>53316</v>
      </c>
      <c r="I2357" t="s">
        <v>53317</v>
      </c>
      <c r="J2357" t="s">
        <v>53318</v>
      </c>
      <c r="K2357" t="s">
        <v>53319</v>
      </c>
      <c r="L2357" t="s">
        <v>53320</v>
      </c>
      <c r="M2357" t="s">
        <v>53321</v>
      </c>
      <c r="N2357" t="s">
        <v>53322</v>
      </c>
      <c r="O2357">
        <f>-601.448981316566 -2.6523110631706 -515.594495201989</f>
        <v>-1119.6957875817257</v>
      </c>
      <c r="P2357">
        <f>-630.273094628276 -22.8244128892493 -235.700205881779</f>
        <v>-888.79771339930426</v>
      </c>
      <c r="Q2357" t="s">
        <v>53323</v>
      </c>
      <c r="R2357" t="s">
        <v>53324</v>
      </c>
      <c r="S2357" t="s">
        <v>53325</v>
      </c>
      <c r="T2357" t="s">
        <v>53326</v>
      </c>
      <c r="U2357" t="s">
        <v>53327</v>
      </c>
      <c r="V2357" t="s">
        <v>53328</v>
      </c>
      <c r="W2357" t="s">
        <v>53329</v>
      </c>
      <c r="X2357" t="s">
        <v>53330</v>
      </c>
      <c r="Y2357" t="s">
        <v>53331</v>
      </c>
    </row>
    <row r="2358" spans="1:25" x14ac:dyDescent="0.3">
      <c r="A2358">
        <v>117850</v>
      </c>
      <c r="B2358" t="s">
        <v>53332</v>
      </c>
      <c r="C2358" t="s">
        <v>53333</v>
      </c>
      <c r="D2358" t="s">
        <v>53334</v>
      </c>
      <c r="E2358" t="s">
        <v>53335</v>
      </c>
      <c r="F2358" t="s">
        <v>53336</v>
      </c>
      <c r="G2358" t="s">
        <v>53337</v>
      </c>
      <c r="H2358" t="s">
        <v>53338</v>
      </c>
      <c r="I2358" t="s">
        <v>53339</v>
      </c>
      <c r="J2358" t="s">
        <v>53340</v>
      </c>
      <c r="K2358" t="s">
        <v>53341</v>
      </c>
      <c r="L2358" t="s">
        <v>53342</v>
      </c>
      <c r="M2358" t="s">
        <v>53343</v>
      </c>
      <c r="N2358" t="s">
        <v>53344</v>
      </c>
      <c r="O2358">
        <f>-602.07499521438 -2.80614221540054 -515.53819789653</f>
        <v>-1120.4193353263106</v>
      </c>
      <c r="P2358">
        <f>-630.761521374574 -23.12644855604 -235.640455329231</f>
        <v>-889.52842525984511</v>
      </c>
      <c r="Q2358" t="s">
        <v>53345</v>
      </c>
      <c r="R2358" t="s">
        <v>53346</v>
      </c>
      <c r="S2358" t="s">
        <v>53347</v>
      </c>
      <c r="T2358" t="s">
        <v>53348</v>
      </c>
      <c r="U2358" t="s">
        <v>53349</v>
      </c>
      <c r="V2358" t="s">
        <v>53350</v>
      </c>
      <c r="W2358" t="s">
        <v>53351</v>
      </c>
      <c r="X2358" t="s">
        <v>53352</v>
      </c>
      <c r="Y2358" t="s">
        <v>53353</v>
      </c>
    </row>
    <row r="2359" spans="1:25" x14ac:dyDescent="0.3">
      <c r="A2359">
        <v>117900</v>
      </c>
      <c r="B2359" t="s">
        <v>53354</v>
      </c>
      <c r="C2359" t="s">
        <v>53355</v>
      </c>
      <c r="D2359" t="s">
        <v>53356</v>
      </c>
      <c r="E2359" t="s">
        <v>53357</v>
      </c>
      <c r="F2359" t="s">
        <v>53358</v>
      </c>
      <c r="G2359" t="s">
        <v>53359</v>
      </c>
      <c r="H2359" t="s">
        <v>53360</v>
      </c>
      <c r="I2359" t="s">
        <v>53361</v>
      </c>
      <c r="J2359" t="s">
        <v>53362</v>
      </c>
      <c r="K2359" t="s">
        <v>53363</v>
      </c>
      <c r="L2359" t="s">
        <v>53364</v>
      </c>
      <c r="M2359" t="s">
        <v>53365</v>
      </c>
      <c r="N2359" t="s">
        <v>53366</v>
      </c>
      <c r="O2359">
        <f>-603.563136815501 -2.84578741396763 -515.39347266425</f>
        <v>-1121.8023968937187</v>
      </c>
      <c r="P2359">
        <f>-631.687421170941 -23.3624242653982 -235.453158213378</f>
        <v>-890.50300364971713</v>
      </c>
      <c r="Q2359" t="s">
        <v>53367</v>
      </c>
      <c r="R2359" t="s">
        <v>53368</v>
      </c>
      <c r="S2359" t="s">
        <v>53369</v>
      </c>
      <c r="T2359" t="s">
        <v>53370</v>
      </c>
      <c r="U2359" t="s">
        <v>53371</v>
      </c>
      <c r="V2359" t="s">
        <v>53372</v>
      </c>
      <c r="W2359" t="s">
        <v>53373</v>
      </c>
      <c r="X2359" t="s">
        <v>53374</v>
      </c>
      <c r="Y2359" t="s">
        <v>53375</v>
      </c>
    </row>
    <row r="2360" spans="1:25" x14ac:dyDescent="0.3">
      <c r="A2360">
        <v>117950</v>
      </c>
      <c r="B2360" t="s">
        <v>53376</v>
      </c>
      <c r="C2360" t="s">
        <v>53377</v>
      </c>
      <c r="D2360" t="s">
        <v>53378</v>
      </c>
      <c r="E2360" t="s">
        <v>53379</v>
      </c>
      <c r="F2360" t="s">
        <v>53380</v>
      </c>
      <c r="G2360" t="s">
        <v>53381</v>
      </c>
      <c r="H2360" t="s">
        <v>53382</v>
      </c>
      <c r="I2360" t="s">
        <v>53383</v>
      </c>
      <c r="J2360" t="s">
        <v>53384</v>
      </c>
      <c r="K2360" t="s">
        <v>53385</v>
      </c>
      <c r="L2360" t="s">
        <v>53386</v>
      </c>
      <c r="M2360" t="s">
        <v>53387</v>
      </c>
      <c r="N2360" t="s">
        <v>53388</v>
      </c>
      <c r="O2360">
        <f>-604.478804147972 -3.04444607062078 -515.290649456835</f>
        <v>-1122.8138996754278</v>
      </c>
      <c r="P2360">
        <f>-632.252640699692 -23.7528817295345 -235.329430078704</f>
        <v>-891.33495250793055</v>
      </c>
      <c r="Q2360" t="s">
        <v>53389</v>
      </c>
      <c r="R2360" t="s">
        <v>53390</v>
      </c>
      <c r="S2360" t="s">
        <v>53391</v>
      </c>
      <c r="T2360" t="s">
        <v>53392</v>
      </c>
      <c r="U2360" t="s">
        <v>53393</v>
      </c>
      <c r="V2360" t="s">
        <v>53394</v>
      </c>
      <c r="W2360" t="s">
        <v>53395</v>
      </c>
      <c r="X2360" t="s">
        <v>53396</v>
      </c>
      <c r="Y2360" t="s">
        <v>53397</v>
      </c>
    </row>
    <row r="2361" spans="1:25" x14ac:dyDescent="0.3">
      <c r="A2361">
        <v>118000</v>
      </c>
      <c r="B2361" t="s">
        <v>53398</v>
      </c>
      <c r="C2361" t="s">
        <v>53399</v>
      </c>
      <c r="D2361" t="s">
        <v>53400</v>
      </c>
      <c r="E2361" t="s">
        <v>53401</v>
      </c>
      <c r="F2361" t="s">
        <v>53402</v>
      </c>
      <c r="G2361" t="s">
        <v>53403</v>
      </c>
      <c r="H2361" t="s">
        <v>53404</v>
      </c>
      <c r="I2361" t="s">
        <v>53405</v>
      </c>
      <c r="J2361" t="s">
        <v>53406</v>
      </c>
      <c r="K2361" t="s">
        <v>53407</v>
      </c>
      <c r="L2361" t="s">
        <v>53408</v>
      </c>
      <c r="M2361" t="s">
        <v>53409</v>
      </c>
      <c r="N2361" t="s">
        <v>53410</v>
      </c>
      <c r="O2361">
        <f>-606.149210380752 -3.49792896499525 -515.303805269591</f>
        <v>-1124.9509446153384</v>
      </c>
      <c r="P2361">
        <f>-633.326468175323 -24.3001971604813 -235.290887006014</f>
        <v>-892.91755234181835</v>
      </c>
      <c r="Q2361" t="s">
        <v>53411</v>
      </c>
      <c r="R2361" t="s">
        <v>53412</v>
      </c>
      <c r="S2361" t="s">
        <v>53413</v>
      </c>
      <c r="T2361" t="s">
        <v>53414</v>
      </c>
      <c r="U2361" t="s">
        <v>53415</v>
      </c>
      <c r="V2361" t="s">
        <v>53416</v>
      </c>
      <c r="W2361" t="s">
        <v>53417</v>
      </c>
      <c r="X2361" t="s">
        <v>53418</v>
      </c>
      <c r="Y2361" t="s">
        <v>53419</v>
      </c>
    </row>
    <row r="2362" spans="1:25" x14ac:dyDescent="0.3">
      <c r="A2362">
        <v>118050</v>
      </c>
      <c r="B2362" t="s">
        <v>53420</v>
      </c>
      <c r="C2362" t="s">
        <v>53421</v>
      </c>
      <c r="D2362" t="s">
        <v>53422</v>
      </c>
      <c r="E2362" t="s">
        <v>53423</v>
      </c>
      <c r="F2362" t="s">
        <v>53424</v>
      </c>
      <c r="G2362" t="s">
        <v>53425</v>
      </c>
      <c r="H2362" t="s">
        <v>53426</v>
      </c>
      <c r="I2362" t="s">
        <v>53427</v>
      </c>
      <c r="J2362" t="s">
        <v>53428</v>
      </c>
      <c r="K2362" t="s">
        <v>53429</v>
      </c>
      <c r="L2362" t="s">
        <v>53430</v>
      </c>
      <c r="M2362" t="s">
        <v>53431</v>
      </c>
      <c r="N2362" t="s">
        <v>53432</v>
      </c>
      <c r="O2362">
        <f>-606.921446478136 -3.68007914475379 -515.361566985133</f>
        <v>-1125.9630926080226</v>
      </c>
      <c r="P2362">
        <f>-633.929072329293 -24.6130443810312 -235.341977529753</f>
        <v>-893.88409424007716</v>
      </c>
      <c r="Q2362" t="s">
        <v>53433</v>
      </c>
      <c r="R2362" t="s">
        <v>53434</v>
      </c>
      <c r="S2362" t="s">
        <v>53435</v>
      </c>
      <c r="T2362" t="s">
        <v>53436</v>
      </c>
      <c r="U2362" t="s">
        <v>53437</v>
      </c>
      <c r="V2362" t="s">
        <v>53438</v>
      </c>
      <c r="W2362" t="s">
        <v>53439</v>
      </c>
      <c r="X2362" t="s">
        <v>53440</v>
      </c>
      <c r="Y2362" t="s">
        <v>53441</v>
      </c>
    </row>
    <row r="2363" spans="1:25" x14ac:dyDescent="0.3">
      <c r="A2363">
        <v>118100</v>
      </c>
      <c r="B2363" t="s">
        <v>53442</v>
      </c>
      <c r="C2363" t="s">
        <v>53443</v>
      </c>
      <c r="D2363" t="s">
        <v>53444</v>
      </c>
      <c r="E2363" t="s">
        <v>53445</v>
      </c>
      <c r="F2363" t="s">
        <v>53446</v>
      </c>
      <c r="G2363" t="s">
        <v>53447</v>
      </c>
      <c r="H2363" t="s">
        <v>53448</v>
      </c>
      <c r="I2363" t="s">
        <v>53449</v>
      </c>
      <c r="J2363" t="s">
        <v>53450</v>
      </c>
      <c r="K2363" t="s">
        <v>53451</v>
      </c>
      <c r="L2363" t="s">
        <v>53452</v>
      </c>
      <c r="M2363" t="s">
        <v>53453</v>
      </c>
      <c r="N2363" t="s">
        <v>53454</v>
      </c>
      <c r="O2363">
        <f>-608.774233252574 -3.96313797524022 -515.453027780831</f>
        <v>-1128.1903990086453</v>
      </c>
      <c r="P2363">
        <f>-635.769990502494 -25.3490530799008 -235.466414212255</f>
        <v>-896.58545779464987</v>
      </c>
      <c r="Q2363" t="s">
        <v>53455</v>
      </c>
      <c r="R2363" t="s">
        <v>53456</v>
      </c>
      <c r="S2363" t="s">
        <v>53457</v>
      </c>
      <c r="T2363" t="s">
        <v>53458</v>
      </c>
      <c r="U2363" t="s">
        <v>53459</v>
      </c>
      <c r="V2363" t="s">
        <v>53460</v>
      </c>
      <c r="W2363" t="s">
        <v>53461</v>
      </c>
      <c r="X2363" t="s">
        <v>53462</v>
      </c>
      <c r="Y2363" t="s">
        <v>53463</v>
      </c>
    </row>
    <row r="2364" spans="1:25" x14ac:dyDescent="0.3">
      <c r="A2364">
        <v>118150</v>
      </c>
      <c r="B2364" t="s">
        <v>53464</v>
      </c>
      <c r="C2364" t="s">
        <v>53465</v>
      </c>
      <c r="D2364" t="s">
        <v>53466</v>
      </c>
      <c r="E2364" t="s">
        <v>53467</v>
      </c>
      <c r="F2364" t="s">
        <v>53468</v>
      </c>
      <c r="G2364" t="s">
        <v>53469</v>
      </c>
      <c r="H2364" t="s">
        <v>53470</v>
      </c>
      <c r="I2364" t="s">
        <v>53471</v>
      </c>
      <c r="J2364" t="s">
        <v>53472</v>
      </c>
      <c r="K2364" t="s">
        <v>53473</v>
      </c>
      <c r="L2364" t="s">
        <v>53474</v>
      </c>
      <c r="M2364" t="s">
        <v>53475</v>
      </c>
      <c r="N2364" t="s">
        <v>53476</v>
      </c>
      <c r="O2364">
        <f>-609.565979931498 -4.15636023292063 -515.509959635624</f>
        <v>-1129.2322998000427</v>
      </c>
      <c r="P2364">
        <f>-636.660314176762 -25.6281475151818 -235.539553459598</f>
        <v>-897.82801515154176</v>
      </c>
      <c r="Q2364" t="s">
        <v>53477</v>
      </c>
      <c r="R2364" t="s">
        <v>53478</v>
      </c>
      <c r="S2364" t="s">
        <v>53479</v>
      </c>
      <c r="T2364" t="s">
        <v>53480</v>
      </c>
      <c r="U2364" t="s">
        <v>53481</v>
      </c>
      <c r="V2364" t="s">
        <v>53482</v>
      </c>
      <c r="W2364" t="s">
        <v>53483</v>
      </c>
      <c r="X2364" t="s">
        <v>53484</v>
      </c>
      <c r="Y2364" t="s">
        <v>53485</v>
      </c>
    </row>
    <row r="2365" spans="1:25" x14ac:dyDescent="0.3">
      <c r="A2365">
        <v>118200</v>
      </c>
      <c r="B2365" t="s">
        <v>53486</v>
      </c>
      <c r="C2365" t="s">
        <v>53487</v>
      </c>
      <c r="D2365" t="s">
        <v>53488</v>
      </c>
      <c r="E2365" t="s">
        <v>53489</v>
      </c>
      <c r="F2365" t="s">
        <v>53490</v>
      </c>
      <c r="G2365" t="s">
        <v>53491</v>
      </c>
      <c r="H2365" t="s">
        <v>53492</v>
      </c>
      <c r="I2365" t="s">
        <v>53493</v>
      </c>
      <c r="J2365" t="s">
        <v>53494</v>
      </c>
      <c r="K2365" t="s">
        <v>53495</v>
      </c>
      <c r="L2365" t="s">
        <v>53496</v>
      </c>
      <c r="M2365" t="s">
        <v>53497</v>
      </c>
      <c r="N2365" t="s">
        <v>53498</v>
      </c>
      <c r="O2365">
        <f>-610.606501266696 -4.73454856930971 -515.65314352616</f>
        <v>-1130.9941933621658</v>
      </c>
      <c r="P2365">
        <f>-637.865410308913 -26.5663058313889 -235.726601631755</f>
        <v>-900.15831777205699</v>
      </c>
      <c r="Q2365" t="s">
        <v>53499</v>
      </c>
      <c r="R2365" t="s">
        <v>53500</v>
      </c>
      <c r="S2365" t="s">
        <v>53501</v>
      </c>
      <c r="T2365" t="s">
        <v>53502</v>
      </c>
      <c r="U2365" t="s">
        <v>53503</v>
      </c>
      <c r="V2365" t="s">
        <v>53504</v>
      </c>
      <c r="W2365" t="s">
        <v>53505</v>
      </c>
      <c r="X2365" t="s">
        <v>53506</v>
      </c>
      <c r="Y2365" t="s">
        <v>53507</v>
      </c>
    </row>
    <row r="2366" spans="1:25" x14ac:dyDescent="0.3">
      <c r="A2366">
        <v>118250</v>
      </c>
      <c r="B2366" t="s">
        <v>53508</v>
      </c>
      <c r="C2366" t="s">
        <v>53509</v>
      </c>
      <c r="D2366" t="s">
        <v>53510</v>
      </c>
      <c r="E2366" t="s">
        <v>53511</v>
      </c>
      <c r="F2366" t="s">
        <v>53512</v>
      </c>
      <c r="G2366" t="s">
        <v>53513</v>
      </c>
      <c r="H2366" t="s">
        <v>53514</v>
      </c>
      <c r="I2366" t="s">
        <v>53515</v>
      </c>
      <c r="J2366" t="s">
        <v>53516</v>
      </c>
      <c r="K2366" t="s">
        <v>53517</v>
      </c>
      <c r="L2366" t="s">
        <v>53518</v>
      </c>
      <c r="M2366" t="s">
        <v>53519</v>
      </c>
      <c r="N2366" t="s">
        <v>53520</v>
      </c>
      <c r="O2366">
        <f>-610.883671218953 -5.12379945482508 -515.707386925103</f>
        <v>-1131.7148575988813</v>
      </c>
      <c r="P2366">
        <f>-638.346153450547 -27.2494342679688 -235.823738262213</f>
        <v>-901.4193259807289</v>
      </c>
      <c r="Q2366" t="s">
        <v>53521</v>
      </c>
      <c r="R2366" t="s">
        <v>53522</v>
      </c>
      <c r="S2366" t="s">
        <v>53523</v>
      </c>
      <c r="T2366" t="s">
        <v>53524</v>
      </c>
      <c r="U2366" t="s">
        <v>53525</v>
      </c>
      <c r="V2366" t="s">
        <v>53526</v>
      </c>
      <c r="W2366" t="s">
        <v>53527</v>
      </c>
      <c r="X2366" t="s">
        <v>53528</v>
      </c>
      <c r="Y2366" t="s">
        <v>53529</v>
      </c>
    </row>
    <row r="2367" spans="1:25" x14ac:dyDescent="0.3">
      <c r="A2367">
        <v>118300</v>
      </c>
      <c r="B2367" t="s">
        <v>53530</v>
      </c>
      <c r="C2367" t="s">
        <v>53531</v>
      </c>
      <c r="D2367" t="s">
        <v>53532</v>
      </c>
      <c r="E2367" t="s">
        <v>53533</v>
      </c>
      <c r="F2367" t="s">
        <v>53534</v>
      </c>
      <c r="G2367" t="s">
        <v>53535</v>
      </c>
      <c r="H2367" t="s">
        <v>53536</v>
      </c>
      <c r="I2367" t="s">
        <v>53537</v>
      </c>
      <c r="J2367" t="s">
        <v>53538</v>
      </c>
      <c r="K2367" t="s">
        <v>53539</v>
      </c>
      <c r="L2367" t="s">
        <v>53540</v>
      </c>
      <c r="M2367" t="s">
        <v>53541</v>
      </c>
      <c r="N2367" t="s">
        <v>53542</v>
      </c>
      <c r="O2367">
        <f>-611.161702115393 -5.47284213213584 -515.70234650021</f>
        <v>-1132.3368907477388</v>
      </c>
      <c r="P2367">
        <f>-638.708930736143 -27.8923122233005 -235.850471558801</f>
        <v>-902.45171451824444</v>
      </c>
      <c r="Q2367" t="s">
        <v>53543</v>
      </c>
      <c r="R2367" t="s">
        <v>53544</v>
      </c>
      <c r="S2367" t="s">
        <v>53545</v>
      </c>
      <c r="T2367" t="s">
        <v>53546</v>
      </c>
      <c r="U2367" t="s">
        <v>53547</v>
      </c>
      <c r="V2367" t="s">
        <v>53548</v>
      </c>
      <c r="W2367" t="s">
        <v>53549</v>
      </c>
      <c r="X2367" t="s">
        <v>53550</v>
      </c>
      <c r="Y2367" t="s">
        <v>53551</v>
      </c>
    </row>
    <row r="2368" spans="1:25" x14ac:dyDescent="0.3">
      <c r="A2368">
        <v>118350</v>
      </c>
      <c r="B2368" t="s">
        <v>53552</v>
      </c>
      <c r="C2368" t="s">
        <v>53553</v>
      </c>
      <c r="D2368" t="s">
        <v>53554</v>
      </c>
      <c r="E2368" t="s">
        <v>53555</v>
      </c>
      <c r="F2368" t="s">
        <v>53556</v>
      </c>
      <c r="G2368" t="s">
        <v>53557</v>
      </c>
      <c r="H2368" t="s">
        <v>53558</v>
      </c>
      <c r="I2368" t="s">
        <v>53559</v>
      </c>
      <c r="J2368" t="s">
        <v>53560</v>
      </c>
      <c r="K2368" t="s">
        <v>53561</v>
      </c>
      <c r="L2368" t="s">
        <v>53562</v>
      </c>
      <c r="M2368" t="s">
        <v>53563</v>
      </c>
      <c r="N2368" t="s">
        <v>53564</v>
      </c>
      <c r="O2368">
        <f>-611.741571849264 -6.0354432547465 -515.701338993467</f>
        <v>-1133.4783540974774</v>
      </c>
      <c r="P2368">
        <f>-639.209614990636 -29.0597421050009 -235.89073677026</f>
        <v>-904.1600938658969</v>
      </c>
      <c r="Q2368" t="s">
        <v>53565</v>
      </c>
      <c r="R2368" t="s">
        <v>53566</v>
      </c>
      <c r="S2368" t="s">
        <v>53567</v>
      </c>
      <c r="T2368" t="s">
        <v>53568</v>
      </c>
      <c r="U2368" t="s">
        <v>53569</v>
      </c>
      <c r="V2368" t="s">
        <v>53570</v>
      </c>
      <c r="W2368" t="s">
        <v>53571</v>
      </c>
      <c r="X2368" t="s">
        <v>53572</v>
      </c>
      <c r="Y2368" t="s">
        <v>53573</v>
      </c>
    </row>
    <row r="2369" spans="1:25" x14ac:dyDescent="0.3">
      <c r="A2369">
        <v>118400</v>
      </c>
      <c r="B2369" t="s">
        <v>53574</v>
      </c>
      <c r="C2369" t="s">
        <v>53575</v>
      </c>
      <c r="D2369" t="s">
        <v>53576</v>
      </c>
      <c r="E2369" t="s">
        <v>53577</v>
      </c>
      <c r="F2369" t="s">
        <v>53578</v>
      </c>
      <c r="G2369" t="s">
        <v>53579</v>
      </c>
      <c r="H2369" t="s">
        <v>53580</v>
      </c>
      <c r="I2369" t="s">
        <v>53581</v>
      </c>
      <c r="J2369" t="s">
        <v>53582</v>
      </c>
      <c r="K2369" t="s">
        <v>53583</v>
      </c>
      <c r="L2369" t="s">
        <v>53584</v>
      </c>
      <c r="M2369" t="s">
        <v>53585</v>
      </c>
      <c r="N2369" t="s">
        <v>53586</v>
      </c>
      <c r="O2369">
        <f>-612.294479318579 -6.79963734982198 -515.595430648707</f>
        <v>-1134.689547317108</v>
      </c>
      <c r="P2369">
        <f>-639.427455736681 -30.1315744891083 -235.777663510197</f>
        <v>-905.33669373598627</v>
      </c>
      <c r="Q2369" t="s">
        <v>53587</v>
      </c>
      <c r="R2369" t="s">
        <v>53588</v>
      </c>
      <c r="S2369" t="s">
        <v>53589</v>
      </c>
      <c r="T2369" t="s">
        <v>53590</v>
      </c>
      <c r="U2369" t="s">
        <v>53591</v>
      </c>
      <c r="V2369" t="s">
        <v>53592</v>
      </c>
      <c r="W2369" t="s">
        <v>53593</v>
      </c>
      <c r="X2369" t="s">
        <v>53594</v>
      </c>
      <c r="Y2369" t="s">
        <v>53595</v>
      </c>
    </row>
    <row r="2370" spans="1:25" x14ac:dyDescent="0.3">
      <c r="A2370">
        <v>118450</v>
      </c>
      <c r="B2370" t="s">
        <v>53596</v>
      </c>
      <c r="C2370" t="s">
        <v>53597</v>
      </c>
      <c r="D2370" t="s">
        <v>53598</v>
      </c>
      <c r="E2370" t="s">
        <v>53599</v>
      </c>
      <c r="F2370" t="s">
        <v>53600</v>
      </c>
      <c r="G2370" t="s">
        <v>53601</v>
      </c>
      <c r="H2370" t="s">
        <v>53602</v>
      </c>
      <c r="I2370" t="s">
        <v>53603</v>
      </c>
      <c r="J2370" t="s">
        <v>53604</v>
      </c>
      <c r="K2370" t="s">
        <v>53605</v>
      </c>
      <c r="L2370" t="s">
        <v>53606</v>
      </c>
      <c r="M2370" t="s">
        <v>53607</v>
      </c>
      <c r="N2370" t="s">
        <v>53608</v>
      </c>
      <c r="O2370">
        <f>-612.413062672452 -7.06677991915558 -515.507180477245</f>
        <v>-1134.9870230688525</v>
      </c>
      <c r="P2370">
        <f>-639.499393698968 -30.3634517527514 -235.68200747432</f>
        <v>-905.54485292603943</v>
      </c>
      <c r="Q2370" t="s">
        <v>53609</v>
      </c>
      <c r="R2370" t="s">
        <v>53610</v>
      </c>
      <c r="S2370" t="s">
        <v>53611</v>
      </c>
      <c r="T2370" t="s">
        <v>53612</v>
      </c>
      <c r="U2370" t="s">
        <v>53613</v>
      </c>
      <c r="V2370" t="s">
        <v>53614</v>
      </c>
      <c r="W2370" t="s">
        <v>53615</v>
      </c>
      <c r="X2370" t="s">
        <v>53616</v>
      </c>
      <c r="Y2370" t="s">
        <v>53617</v>
      </c>
    </row>
    <row r="2371" spans="1:25" x14ac:dyDescent="0.3">
      <c r="A2371">
        <v>118500</v>
      </c>
      <c r="B2371" t="s">
        <v>53618</v>
      </c>
      <c r="C2371" t="s">
        <v>53619</v>
      </c>
      <c r="D2371" t="s">
        <v>53620</v>
      </c>
      <c r="E2371" t="s">
        <v>53621</v>
      </c>
      <c r="F2371" t="s">
        <v>53622</v>
      </c>
      <c r="G2371" t="s">
        <v>53623</v>
      </c>
      <c r="H2371" t="s">
        <v>53624</v>
      </c>
      <c r="I2371" t="s">
        <v>53625</v>
      </c>
      <c r="J2371" t="s">
        <v>53626</v>
      </c>
      <c r="K2371" t="s">
        <v>53627</v>
      </c>
      <c r="L2371" t="s">
        <v>53628</v>
      </c>
      <c r="M2371" t="s">
        <v>53629</v>
      </c>
      <c r="N2371" t="s">
        <v>53630</v>
      </c>
      <c r="O2371">
        <f>-612.104222571696 -7.64393272993334 -515.271127434878</f>
        <v>-1135.0192827365074</v>
      </c>
      <c r="P2371">
        <f>-639.339534193954 -31.1805229920826 -235.480343133902</f>
        <v>-906.00040031993865</v>
      </c>
      <c r="Q2371" t="s">
        <v>53631</v>
      </c>
      <c r="R2371" t="s">
        <v>53632</v>
      </c>
      <c r="S2371" t="s">
        <v>53633</v>
      </c>
      <c r="T2371" t="s">
        <v>53634</v>
      </c>
      <c r="U2371" t="s">
        <v>53635</v>
      </c>
      <c r="V2371" t="s">
        <v>53636</v>
      </c>
      <c r="W2371" t="s">
        <v>53637</v>
      </c>
      <c r="X2371" t="s">
        <v>53638</v>
      </c>
      <c r="Y2371" t="s">
        <v>53639</v>
      </c>
    </row>
    <row r="2372" spans="1:25" x14ac:dyDescent="0.3">
      <c r="A2372">
        <v>118550</v>
      </c>
      <c r="B2372" t="s">
        <v>53640</v>
      </c>
      <c r="C2372" t="s">
        <v>53641</v>
      </c>
      <c r="D2372" t="s">
        <v>53642</v>
      </c>
      <c r="E2372" t="s">
        <v>53643</v>
      </c>
      <c r="F2372" t="s">
        <v>53644</v>
      </c>
      <c r="G2372" t="s">
        <v>53645</v>
      </c>
      <c r="H2372" t="s">
        <v>53646</v>
      </c>
      <c r="I2372" t="s">
        <v>53647</v>
      </c>
      <c r="J2372" t="s">
        <v>53648</v>
      </c>
      <c r="K2372" t="s">
        <v>53649</v>
      </c>
      <c r="L2372" t="s">
        <v>53650</v>
      </c>
      <c r="M2372" t="s">
        <v>53651</v>
      </c>
      <c r="N2372" t="s">
        <v>53652</v>
      </c>
      <c r="O2372">
        <f>-611.831008018074 -7.87782248806161 -515.166956319071</f>
        <v>-1134.8757868252067</v>
      </c>
      <c r="P2372">
        <f>-639.258728235154 -31.6233695348781 -235.412731427968</f>
        <v>-906.294829198</v>
      </c>
      <c r="Q2372" t="s">
        <v>53653</v>
      </c>
      <c r="R2372" t="s">
        <v>53654</v>
      </c>
      <c r="S2372" t="s">
        <v>53655</v>
      </c>
      <c r="T2372" t="s">
        <v>53656</v>
      </c>
      <c r="U2372" t="s">
        <v>53657</v>
      </c>
      <c r="V2372" t="s">
        <v>53658</v>
      </c>
      <c r="W2372" t="s">
        <v>53659</v>
      </c>
      <c r="X2372" t="s">
        <v>53660</v>
      </c>
      <c r="Y2372" t="s">
        <v>53661</v>
      </c>
    </row>
    <row r="2373" spans="1:25" x14ac:dyDescent="0.3">
      <c r="A2373">
        <v>118600</v>
      </c>
      <c r="B2373" t="s">
        <v>53662</v>
      </c>
      <c r="C2373" t="s">
        <v>53663</v>
      </c>
      <c r="D2373" t="s">
        <v>53664</v>
      </c>
      <c r="E2373" t="s">
        <v>53665</v>
      </c>
      <c r="F2373" t="s">
        <v>53666</v>
      </c>
      <c r="G2373" t="s">
        <v>53667</v>
      </c>
      <c r="H2373" t="s">
        <v>53668</v>
      </c>
      <c r="I2373" t="s">
        <v>53669</v>
      </c>
      <c r="J2373" t="s">
        <v>53670</v>
      </c>
      <c r="K2373" t="s">
        <v>53671</v>
      </c>
      <c r="L2373" t="s">
        <v>53672</v>
      </c>
      <c r="M2373" t="s">
        <v>53673</v>
      </c>
      <c r="N2373" t="s">
        <v>53674</v>
      </c>
      <c r="O2373">
        <f>-611.435860320098 -8.36825250219476 -514.959006230638</f>
        <v>-1134.7631190529307</v>
      </c>
      <c r="P2373">
        <f>-639.286860943667 -32.4739533541431 -235.27735529661</f>
        <v>-907.03816959442008</v>
      </c>
      <c r="Q2373" t="s">
        <v>53675</v>
      </c>
      <c r="R2373" t="s">
        <v>53676</v>
      </c>
      <c r="S2373" t="s">
        <v>53677</v>
      </c>
      <c r="T2373" t="s">
        <v>53678</v>
      </c>
      <c r="U2373" t="s">
        <v>53679</v>
      </c>
      <c r="V2373" t="s">
        <v>53680</v>
      </c>
      <c r="W2373" t="s">
        <v>53681</v>
      </c>
      <c r="X2373" t="s">
        <v>53682</v>
      </c>
      <c r="Y2373" t="s">
        <v>53683</v>
      </c>
    </row>
    <row r="2374" spans="1:25" x14ac:dyDescent="0.3">
      <c r="A2374">
        <v>118650</v>
      </c>
      <c r="B2374" t="s">
        <v>53684</v>
      </c>
      <c r="C2374" t="s">
        <v>53685</v>
      </c>
      <c r="D2374" t="s">
        <v>53686</v>
      </c>
      <c r="E2374" t="s">
        <v>53687</v>
      </c>
      <c r="F2374" t="s">
        <v>53688</v>
      </c>
      <c r="G2374" t="s">
        <v>53689</v>
      </c>
      <c r="H2374" t="s">
        <v>53690</v>
      </c>
      <c r="I2374" t="s">
        <v>53691</v>
      </c>
      <c r="J2374" t="s">
        <v>53692</v>
      </c>
      <c r="K2374" t="s">
        <v>53693</v>
      </c>
      <c r="L2374" t="s">
        <v>53694</v>
      </c>
      <c r="M2374" t="s">
        <v>53695</v>
      </c>
      <c r="N2374" t="s">
        <v>53696</v>
      </c>
      <c r="O2374">
        <f>-611.30961092073 -8.6941067627597 -514.8320599058</f>
        <v>-1134.8357775892896</v>
      </c>
      <c r="P2374">
        <f>-639.46554056735 -33.0087824771265 -235.199041929558</f>
        <v>-907.67336497403448</v>
      </c>
      <c r="Q2374" t="s">
        <v>53697</v>
      </c>
      <c r="R2374" t="s">
        <v>53698</v>
      </c>
      <c r="S2374" t="s">
        <v>53699</v>
      </c>
      <c r="T2374" t="s">
        <v>53700</v>
      </c>
      <c r="U2374" t="s">
        <v>53701</v>
      </c>
      <c r="V2374" t="s">
        <v>53702</v>
      </c>
      <c r="W2374" t="s">
        <v>53703</v>
      </c>
      <c r="X2374" t="s">
        <v>53704</v>
      </c>
      <c r="Y2374" t="s">
        <v>53705</v>
      </c>
    </row>
    <row r="2375" spans="1:25" x14ac:dyDescent="0.3">
      <c r="A2375">
        <v>118700</v>
      </c>
      <c r="B2375" t="s">
        <v>53706</v>
      </c>
      <c r="C2375" t="s">
        <v>53707</v>
      </c>
      <c r="D2375" t="s">
        <v>53708</v>
      </c>
      <c r="E2375" t="s">
        <v>53709</v>
      </c>
      <c r="F2375" t="s">
        <v>53710</v>
      </c>
      <c r="G2375" t="s">
        <v>53711</v>
      </c>
      <c r="H2375" t="s">
        <v>53712</v>
      </c>
      <c r="I2375" t="s">
        <v>53713</v>
      </c>
      <c r="J2375" t="s">
        <v>53714</v>
      </c>
      <c r="K2375" t="s">
        <v>53715</v>
      </c>
      <c r="L2375" t="s">
        <v>53716</v>
      </c>
      <c r="M2375" t="s">
        <v>53717</v>
      </c>
      <c r="N2375" t="s">
        <v>53718</v>
      </c>
      <c r="O2375">
        <f>-611.104297883861 -9.19815942584637 -514.61335634906</f>
        <v>-1134.9158136587675</v>
      </c>
      <c r="P2375">
        <f>-639.955562968655 -33.7909301285622 -235.075588035886</f>
        <v>-908.82208113310321</v>
      </c>
      <c r="Q2375" t="s">
        <v>53719</v>
      </c>
      <c r="R2375" t="s">
        <v>53720</v>
      </c>
      <c r="S2375" t="s">
        <v>53721</v>
      </c>
      <c r="T2375" t="s">
        <v>53722</v>
      </c>
      <c r="U2375" t="s">
        <v>53723</v>
      </c>
      <c r="V2375" t="s">
        <v>53724</v>
      </c>
      <c r="W2375" t="s">
        <v>53725</v>
      </c>
      <c r="X2375" t="s">
        <v>53726</v>
      </c>
      <c r="Y2375" t="s">
        <v>53727</v>
      </c>
    </row>
    <row r="2376" spans="1:25" x14ac:dyDescent="0.3">
      <c r="A2376">
        <v>118750</v>
      </c>
      <c r="B2376" t="s">
        <v>53728</v>
      </c>
      <c r="C2376" t="s">
        <v>53729</v>
      </c>
      <c r="D2376" t="s">
        <v>53730</v>
      </c>
      <c r="E2376" t="s">
        <v>53731</v>
      </c>
      <c r="F2376" t="s">
        <v>53732</v>
      </c>
      <c r="G2376" t="s">
        <v>53733</v>
      </c>
      <c r="H2376" t="s">
        <v>53734</v>
      </c>
      <c r="I2376" t="s">
        <v>53735</v>
      </c>
      <c r="J2376" t="s">
        <v>53736</v>
      </c>
      <c r="K2376" t="s">
        <v>53737</v>
      </c>
      <c r="L2376" t="s">
        <v>53738</v>
      </c>
      <c r="M2376" t="s">
        <v>53739</v>
      </c>
      <c r="N2376" t="s">
        <v>53740</v>
      </c>
      <c r="O2376">
        <f>-610.922974148378 -9.26558642392456 -514.596175780518</f>
        <v>-1134.7847363528206</v>
      </c>
      <c r="P2376">
        <f>-640.067227035141 -34.0021438660408 -235.101351653827</f>
        <v>-909.17072255500875</v>
      </c>
      <c r="Q2376" t="s">
        <v>53741</v>
      </c>
      <c r="R2376" t="s">
        <v>53742</v>
      </c>
      <c r="S2376" t="s">
        <v>53743</v>
      </c>
      <c r="T2376" t="s">
        <v>53744</v>
      </c>
      <c r="U2376" t="s">
        <v>53745</v>
      </c>
      <c r="V2376" t="s">
        <v>53746</v>
      </c>
      <c r="W2376" t="s">
        <v>53747</v>
      </c>
      <c r="X2376" t="s">
        <v>53748</v>
      </c>
      <c r="Y2376" t="s">
        <v>53749</v>
      </c>
    </row>
    <row r="2377" spans="1:25" x14ac:dyDescent="0.3">
      <c r="A2377">
        <v>118800</v>
      </c>
      <c r="B2377" t="s">
        <v>53750</v>
      </c>
      <c r="C2377" t="s">
        <v>53751</v>
      </c>
      <c r="D2377" t="s">
        <v>53752</v>
      </c>
      <c r="E2377" t="s">
        <v>53753</v>
      </c>
      <c r="F2377" t="s">
        <v>53754</v>
      </c>
      <c r="G2377" t="s">
        <v>53755</v>
      </c>
      <c r="H2377" t="s">
        <v>53756</v>
      </c>
      <c r="I2377" t="s">
        <v>53757</v>
      </c>
      <c r="J2377" t="s">
        <v>53758</v>
      </c>
      <c r="K2377" t="s">
        <v>53759</v>
      </c>
      <c r="L2377" t="s">
        <v>53760</v>
      </c>
      <c r="M2377" t="s">
        <v>53761</v>
      </c>
      <c r="N2377" t="s">
        <v>53762</v>
      </c>
      <c r="O2377">
        <f>-610.660976307425 -9.34490935583062 -514.60119492574</f>
        <v>-1134.6070805889956</v>
      </c>
      <c r="P2377">
        <f>-639.687667732441 -34.2079919170462 -235.105557213249</f>
        <v>-909.00121686273621</v>
      </c>
      <c r="Q2377" t="s">
        <v>53763</v>
      </c>
      <c r="R2377" t="s">
        <v>53764</v>
      </c>
      <c r="S2377" t="s">
        <v>53765</v>
      </c>
      <c r="T2377" t="s">
        <v>53766</v>
      </c>
      <c r="U2377" t="s">
        <v>53767</v>
      </c>
      <c r="V2377" t="s">
        <v>53768</v>
      </c>
      <c r="W2377" t="s">
        <v>53769</v>
      </c>
      <c r="X2377" t="s">
        <v>53770</v>
      </c>
      <c r="Y2377" t="s">
        <v>53771</v>
      </c>
    </row>
    <row r="2378" spans="1:25" x14ac:dyDescent="0.3">
      <c r="A2378">
        <v>118850</v>
      </c>
      <c r="B2378" t="s">
        <v>53772</v>
      </c>
      <c r="C2378" t="s">
        <v>53773</v>
      </c>
      <c r="D2378" t="s">
        <v>53774</v>
      </c>
      <c r="E2378" t="s">
        <v>53775</v>
      </c>
      <c r="F2378" t="s">
        <v>53776</v>
      </c>
      <c r="G2378" t="s">
        <v>53777</v>
      </c>
      <c r="H2378" t="s">
        <v>53778</v>
      </c>
      <c r="I2378" t="s">
        <v>53779</v>
      </c>
      <c r="J2378" t="s">
        <v>53780</v>
      </c>
      <c r="K2378" t="s">
        <v>53781</v>
      </c>
      <c r="L2378" t="s">
        <v>53782</v>
      </c>
      <c r="M2378" t="s">
        <v>53783</v>
      </c>
      <c r="N2378" t="s">
        <v>53784</v>
      </c>
      <c r="O2378">
        <f>-610.657472339432 -9.44656761891815 -514.576109965093</f>
        <v>-1134.6801499234432</v>
      </c>
      <c r="P2378">
        <f>-639.476931540979 -34.6285173172298 -235.087382260628</f>
        <v>-909.19283111883681</v>
      </c>
      <c r="Q2378" t="s">
        <v>53785</v>
      </c>
      <c r="R2378" t="s">
        <v>53786</v>
      </c>
      <c r="S2378" t="s">
        <v>53787</v>
      </c>
      <c r="T2378" t="s">
        <v>53788</v>
      </c>
      <c r="U2378" t="s">
        <v>53789</v>
      </c>
      <c r="V2378" t="s">
        <v>53790</v>
      </c>
      <c r="W2378" t="s">
        <v>53791</v>
      </c>
      <c r="X2378" t="s">
        <v>53792</v>
      </c>
      <c r="Y2378" t="s">
        <v>53793</v>
      </c>
    </row>
    <row r="2379" spans="1:25" x14ac:dyDescent="0.3">
      <c r="A2379">
        <v>118900</v>
      </c>
      <c r="B2379" t="s">
        <v>53794</v>
      </c>
      <c r="C2379" t="s">
        <v>53795</v>
      </c>
      <c r="D2379" t="s">
        <v>53796</v>
      </c>
      <c r="E2379" t="s">
        <v>53797</v>
      </c>
      <c r="F2379" t="s">
        <v>53798</v>
      </c>
      <c r="G2379" t="s">
        <v>53799</v>
      </c>
      <c r="H2379" t="s">
        <v>53800</v>
      </c>
      <c r="I2379" t="s">
        <v>53801</v>
      </c>
      <c r="J2379" t="s">
        <v>53802</v>
      </c>
      <c r="K2379" t="s">
        <v>53803</v>
      </c>
      <c r="L2379" t="s">
        <v>53804</v>
      </c>
      <c r="M2379" t="s">
        <v>53805</v>
      </c>
      <c r="N2379" t="s">
        <v>53806</v>
      </c>
      <c r="O2379">
        <f>-610.40586165071 -9.54711675014937 -514.737739493003</f>
        <v>-1134.6907178938623</v>
      </c>
      <c r="P2379">
        <f>-638.526045316485 -34.9881664610884 -235.201387542312</f>
        <v>-908.71559931988543</v>
      </c>
      <c r="Q2379" t="s">
        <v>53807</v>
      </c>
      <c r="R2379" t="s">
        <v>53808</v>
      </c>
      <c r="S2379" t="s">
        <v>53809</v>
      </c>
      <c r="T2379" t="s">
        <v>53810</v>
      </c>
      <c r="U2379" t="s">
        <v>53811</v>
      </c>
      <c r="V2379" t="s">
        <v>53812</v>
      </c>
      <c r="W2379" t="s">
        <v>53813</v>
      </c>
      <c r="X2379" t="s">
        <v>53814</v>
      </c>
      <c r="Y2379" t="s">
        <v>53815</v>
      </c>
    </row>
    <row r="2380" spans="1:25" x14ac:dyDescent="0.3">
      <c r="A2380">
        <v>118950</v>
      </c>
      <c r="B2380" t="s">
        <v>53816</v>
      </c>
      <c r="C2380" t="s">
        <v>53817</v>
      </c>
      <c r="D2380" t="s">
        <v>53818</v>
      </c>
      <c r="E2380" t="s">
        <v>53819</v>
      </c>
      <c r="F2380" t="s">
        <v>53820</v>
      </c>
      <c r="G2380" t="s">
        <v>53821</v>
      </c>
      <c r="H2380" t="s">
        <v>53822</v>
      </c>
      <c r="I2380" t="s">
        <v>53823</v>
      </c>
      <c r="J2380" t="s">
        <v>53824</v>
      </c>
      <c r="K2380" t="s">
        <v>53825</v>
      </c>
      <c r="L2380" t="s">
        <v>53826</v>
      </c>
      <c r="M2380" t="s">
        <v>53827</v>
      </c>
      <c r="N2380" t="s">
        <v>53828</v>
      </c>
      <c r="O2380">
        <f>-610.150546708849 -9.42361914466255 -514.904112663566</f>
        <v>-1134.4782785170776</v>
      </c>
      <c r="P2380">
        <f>-638.002143879441 -35.1615501611839 -235.367943364592</f>
        <v>-908.53163740521677</v>
      </c>
      <c r="Q2380" t="s">
        <v>53829</v>
      </c>
      <c r="R2380" t="s">
        <v>53830</v>
      </c>
      <c r="S2380" t="s">
        <v>53831</v>
      </c>
      <c r="T2380" t="s">
        <v>53832</v>
      </c>
      <c r="U2380" t="s">
        <v>53833</v>
      </c>
      <c r="V2380" t="s">
        <v>53834</v>
      </c>
      <c r="W2380" t="s">
        <v>53835</v>
      </c>
      <c r="X2380" t="s">
        <v>53836</v>
      </c>
      <c r="Y2380" t="s">
        <v>53837</v>
      </c>
    </row>
    <row r="2381" spans="1:25" x14ac:dyDescent="0.3">
      <c r="A2381">
        <v>119000</v>
      </c>
      <c r="B2381" t="s">
        <v>53838</v>
      </c>
      <c r="C2381" t="s">
        <v>53839</v>
      </c>
      <c r="D2381" t="s">
        <v>53840</v>
      </c>
      <c r="E2381" t="s">
        <v>53841</v>
      </c>
      <c r="F2381" t="s">
        <v>53842</v>
      </c>
      <c r="G2381" t="s">
        <v>53843</v>
      </c>
      <c r="H2381" t="s">
        <v>53844</v>
      </c>
      <c r="I2381" t="s">
        <v>53845</v>
      </c>
      <c r="J2381" t="s">
        <v>53846</v>
      </c>
      <c r="K2381" t="s">
        <v>53847</v>
      </c>
      <c r="L2381" t="s">
        <v>53848</v>
      </c>
      <c r="M2381" t="s">
        <v>53849</v>
      </c>
      <c r="N2381" t="s">
        <v>53850</v>
      </c>
      <c r="O2381">
        <f>-609.466384988767 -9.08276414773036 -515.453410656277</f>
        <v>-1134.0025597927743</v>
      </c>
      <c r="P2381">
        <f>-637.034632038179 -35.5206460888089 -235.954528908718</f>
        <v>-908.50980703570588</v>
      </c>
      <c r="Q2381" t="s">
        <v>53851</v>
      </c>
      <c r="R2381" t="s">
        <v>53852</v>
      </c>
      <c r="S2381" t="s">
        <v>53853</v>
      </c>
      <c r="T2381" t="s">
        <v>53854</v>
      </c>
      <c r="U2381" t="s">
        <v>53855</v>
      </c>
      <c r="V2381" t="s">
        <v>53856</v>
      </c>
      <c r="W2381" t="s">
        <v>53857</v>
      </c>
      <c r="X2381" t="s">
        <v>53858</v>
      </c>
      <c r="Y2381" t="s">
        <v>53859</v>
      </c>
    </row>
    <row r="2382" spans="1:25" x14ac:dyDescent="0.3">
      <c r="A2382">
        <v>119050</v>
      </c>
      <c r="B2382" t="s">
        <v>53860</v>
      </c>
      <c r="C2382" t="s">
        <v>53861</v>
      </c>
      <c r="D2382" t="s">
        <v>53862</v>
      </c>
      <c r="E2382" t="s">
        <v>53863</v>
      </c>
      <c r="F2382" t="s">
        <v>53864</v>
      </c>
      <c r="G2382" t="s">
        <v>53865</v>
      </c>
      <c r="H2382" t="s">
        <v>53866</v>
      </c>
      <c r="I2382" t="s">
        <v>53867</v>
      </c>
      <c r="J2382" t="s">
        <v>53868</v>
      </c>
      <c r="K2382" t="s">
        <v>53869</v>
      </c>
      <c r="L2382" t="s">
        <v>53870</v>
      </c>
      <c r="M2382" t="s">
        <v>53871</v>
      </c>
      <c r="N2382" t="s">
        <v>53872</v>
      </c>
      <c r="O2382">
        <f>-609.350995526016 -9.07815673915479 -515.425543663407</f>
        <v>-1133.8546959285777</v>
      </c>
      <c r="P2382">
        <f>-636.774333675835 -36.0040848551891 -235.959031260383</f>
        <v>-908.73744979140713</v>
      </c>
      <c r="Q2382" t="s">
        <v>53873</v>
      </c>
      <c r="R2382" t="s">
        <v>53874</v>
      </c>
      <c r="S2382" t="s">
        <v>53875</v>
      </c>
      <c r="T2382" t="s">
        <v>53876</v>
      </c>
      <c r="U2382" t="s">
        <v>53877</v>
      </c>
      <c r="V2382" t="s">
        <v>53878</v>
      </c>
      <c r="W2382" t="s">
        <v>53879</v>
      </c>
      <c r="X2382" t="s">
        <v>53880</v>
      </c>
      <c r="Y2382" t="s">
        <v>53881</v>
      </c>
    </row>
    <row r="2383" spans="1:25" x14ac:dyDescent="0.3">
      <c r="A2383">
        <v>119100</v>
      </c>
      <c r="B2383" t="s">
        <v>53882</v>
      </c>
      <c r="C2383" t="s">
        <v>53883</v>
      </c>
      <c r="D2383" t="s">
        <v>53884</v>
      </c>
      <c r="E2383" t="s">
        <v>53885</v>
      </c>
      <c r="F2383" t="s">
        <v>53886</v>
      </c>
      <c r="G2383" t="s">
        <v>53887</v>
      </c>
      <c r="H2383" t="s">
        <v>53888</v>
      </c>
      <c r="I2383" t="s">
        <v>53889</v>
      </c>
      <c r="J2383" t="s">
        <v>53890</v>
      </c>
      <c r="K2383" t="s">
        <v>53891</v>
      </c>
      <c r="L2383" t="s">
        <v>53892</v>
      </c>
      <c r="M2383" t="s">
        <v>53893</v>
      </c>
      <c r="N2383" t="s">
        <v>53894</v>
      </c>
      <c r="O2383">
        <f>-609.297932709884 -9.88108198283817 -514.89097033134</f>
        <v>-1134.0699850240621</v>
      </c>
      <c r="P2383">
        <f>-636.558830700905 -36.5733566149731 -235.386110255176</f>
        <v>-908.51829757105406</v>
      </c>
      <c r="Q2383" t="s">
        <v>53895</v>
      </c>
      <c r="R2383" t="s">
        <v>53896</v>
      </c>
      <c r="S2383" t="s">
        <v>53897</v>
      </c>
      <c r="T2383" t="s">
        <v>53898</v>
      </c>
      <c r="U2383" t="s">
        <v>53899</v>
      </c>
      <c r="V2383" t="s">
        <v>53900</v>
      </c>
      <c r="W2383" t="s">
        <v>53901</v>
      </c>
      <c r="X2383" t="s">
        <v>53902</v>
      </c>
      <c r="Y2383" t="s">
        <v>53903</v>
      </c>
    </row>
    <row r="2384" spans="1:25" x14ac:dyDescent="0.3">
      <c r="A2384">
        <v>119150</v>
      </c>
      <c r="B2384" t="s">
        <v>53904</v>
      </c>
      <c r="C2384" t="s">
        <v>53905</v>
      </c>
      <c r="D2384" t="s">
        <v>53906</v>
      </c>
      <c r="E2384" t="s">
        <v>53907</v>
      </c>
      <c r="F2384" t="s">
        <v>53908</v>
      </c>
      <c r="G2384" t="s">
        <v>53909</v>
      </c>
      <c r="H2384" t="s">
        <v>53910</v>
      </c>
      <c r="I2384" t="s">
        <v>53911</v>
      </c>
      <c r="J2384" t="s">
        <v>53912</v>
      </c>
      <c r="K2384" t="s">
        <v>53913</v>
      </c>
      <c r="L2384" t="s">
        <v>53914</v>
      </c>
      <c r="M2384" t="s">
        <v>53915</v>
      </c>
      <c r="N2384" t="s">
        <v>53916</v>
      </c>
      <c r="O2384">
        <f>-609.597563331773 -10.6575317073762 -514.428413436254</f>
        <v>-1134.6835084754032</v>
      </c>
      <c r="P2384">
        <f>-636.668826881812 -36.6829936462298 -234.842359678468</f>
        <v>-908.19418020650983</v>
      </c>
      <c r="Q2384" t="s">
        <v>53917</v>
      </c>
      <c r="R2384" t="s">
        <v>53918</v>
      </c>
      <c r="S2384" t="s">
        <v>53919</v>
      </c>
      <c r="T2384" t="s">
        <v>53920</v>
      </c>
      <c r="U2384" t="s">
        <v>53921</v>
      </c>
      <c r="V2384" t="s">
        <v>53922</v>
      </c>
      <c r="W2384" t="s">
        <v>53923</v>
      </c>
      <c r="X2384" t="s">
        <v>53924</v>
      </c>
      <c r="Y2384" t="s">
        <v>53925</v>
      </c>
    </row>
    <row r="2385" spans="1:25" x14ac:dyDescent="0.3">
      <c r="A2385">
        <v>119200</v>
      </c>
      <c r="B2385" t="s">
        <v>53926</v>
      </c>
      <c r="C2385" t="s">
        <v>53927</v>
      </c>
      <c r="D2385" t="s">
        <v>53928</v>
      </c>
      <c r="E2385" t="s">
        <v>53929</v>
      </c>
      <c r="F2385" t="s">
        <v>53930</v>
      </c>
      <c r="G2385" t="s">
        <v>53931</v>
      </c>
      <c r="H2385" t="s">
        <v>53932</v>
      </c>
      <c r="I2385" t="s">
        <v>53933</v>
      </c>
      <c r="J2385" t="s">
        <v>53934</v>
      </c>
      <c r="K2385" t="s">
        <v>53935</v>
      </c>
      <c r="L2385" t="s">
        <v>53936</v>
      </c>
      <c r="M2385" t="s">
        <v>53937</v>
      </c>
      <c r="N2385" t="s">
        <v>53938</v>
      </c>
      <c r="O2385">
        <f>-610.268882488863 -12.2761506071308 -513.353048741206</f>
        <v>-1135.8980818371997</v>
      </c>
      <c r="P2385">
        <f>-636.640548049923 -36.4714662347824 -233.535675108816</f>
        <v>-906.64768939352143</v>
      </c>
      <c r="Q2385" t="s">
        <v>53939</v>
      </c>
      <c r="R2385" t="s">
        <v>53940</v>
      </c>
      <c r="S2385" t="s">
        <v>53941</v>
      </c>
      <c r="T2385" t="s">
        <v>53942</v>
      </c>
      <c r="U2385" t="s">
        <v>53943</v>
      </c>
      <c r="V2385" t="s">
        <v>53944</v>
      </c>
      <c r="W2385" t="s">
        <v>53945</v>
      </c>
      <c r="X2385" t="s">
        <v>53946</v>
      </c>
      <c r="Y2385" t="s">
        <v>53947</v>
      </c>
    </row>
    <row r="2386" spans="1:25" x14ac:dyDescent="0.3">
      <c r="A2386">
        <v>119250</v>
      </c>
      <c r="B2386" t="s">
        <v>53948</v>
      </c>
      <c r="C2386" t="s">
        <v>53949</v>
      </c>
      <c r="D2386" t="s">
        <v>53950</v>
      </c>
      <c r="E2386" t="s">
        <v>53951</v>
      </c>
      <c r="F2386" t="s">
        <v>53952</v>
      </c>
      <c r="G2386" t="s">
        <v>53953</v>
      </c>
      <c r="H2386" t="s">
        <v>53954</v>
      </c>
      <c r="I2386" t="s">
        <v>53955</v>
      </c>
      <c r="J2386" t="s">
        <v>53956</v>
      </c>
      <c r="K2386" t="s">
        <v>53957</v>
      </c>
      <c r="L2386" t="s">
        <v>53958</v>
      </c>
      <c r="M2386" t="s">
        <v>53959</v>
      </c>
      <c r="N2386" t="s">
        <v>53960</v>
      </c>
      <c r="O2386">
        <f>-610.370951107342 -13.1244485771106 -512.788977026197</f>
        <v>-1136.2843767106497</v>
      </c>
      <c r="P2386">
        <f>-636.536727767743 -36.5892746145898 -232.8900885536</f>
        <v>-906.01609093593277</v>
      </c>
      <c r="Q2386" t="s">
        <v>53961</v>
      </c>
      <c r="R2386" t="s">
        <v>53962</v>
      </c>
      <c r="S2386" t="s">
        <v>53963</v>
      </c>
      <c r="T2386" t="s">
        <v>53964</v>
      </c>
      <c r="U2386" t="s">
        <v>53965</v>
      </c>
      <c r="V2386" t="s">
        <v>53966</v>
      </c>
      <c r="W2386" t="s">
        <v>53967</v>
      </c>
      <c r="X2386" t="s">
        <v>53968</v>
      </c>
      <c r="Y2386" t="s">
        <v>53969</v>
      </c>
    </row>
    <row r="2387" spans="1:25" x14ac:dyDescent="0.3">
      <c r="A2387">
        <v>119300</v>
      </c>
      <c r="B2387" t="s">
        <v>53970</v>
      </c>
      <c r="C2387" t="s">
        <v>53971</v>
      </c>
      <c r="D2387" t="s">
        <v>53972</v>
      </c>
      <c r="E2387" t="s">
        <v>53973</v>
      </c>
      <c r="F2387" t="s">
        <v>53974</v>
      </c>
      <c r="G2387" t="s">
        <v>53975</v>
      </c>
      <c r="H2387" t="s">
        <v>53976</v>
      </c>
      <c r="I2387" t="s">
        <v>53977</v>
      </c>
      <c r="J2387" t="s">
        <v>53978</v>
      </c>
      <c r="K2387" t="s">
        <v>53979</v>
      </c>
      <c r="L2387" t="s">
        <v>53980</v>
      </c>
      <c r="M2387" t="s">
        <v>53981</v>
      </c>
      <c r="N2387" t="s">
        <v>53982</v>
      </c>
      <c r="O2387">
        <f>-610.280025042999 -14.736861294755 -511.92244850145</f>
        <v>-1136.9393348392041</v>
      </c>
      <c r="P2387">
        <f>-636.586193922555 -37.554353024537 -231.98338551054</f>
        <v>-906.12393245763201</v>
      </c>
      <c r="Q2387" t="s">
        <v>53983</v>
      </c>
      <c r="R2387" t="s">
        <v>53984</v>
      </c>
      <c r="S2387" t="s">
        <v>53985</v>
      </c>
      <c r="T2387" t="s">
        <v>53986</v>
      </c>
      <c r="U2387" t="s">
        <v>53987</v>
      </c>
      <c r="V2387" t="s">
        <v>53988</v>
      </c>
      <c r="W2387" t="s">
        <v>53989</v>
      </c>
      <c r="X2387" t="s">
        <v>53990</v>
      </c>
      <c r="Y2387" t="s">
        <v>53991</v>
      </c>
    </row>
    <row r="2388" spans="1:25" x14ac:dyDescent="0.3">
      <c r="A2388">
        <v>119350</v>
      </c>
      <c r="B2388" t="s">
        <v>53992</v>
      </c>
      <c r="C2388" t="s">
        <v>53993</v>
      </c>
      <c r="D2388" t="s">
        <v>53994</v>
      </c>
      <c r="E2388" t="s">
        <v>53995</v>
      </c>
      <c r="F2388" t="s">
        <v>53996</v>
      </c>
      <c r="G2388" t="s">
        <v>53997</v>
      </c>
      <c r="H2388" t="s">
        <v>53998</v>
      </c>
      <c r="I2388" t="s">
        <v>53999</v>
      </c>
      <c r="J2388" t="s">
        <v>54000</v>
      </c>
      <c r="K2388" t="s">
        <v>54001</v>
      </c>
      <c r="L2388" t="s">
        <v>54002</v>
      </c>
      <c r="M2388" t="s">
        <v>54003</v>
      </c>
      <c r="N2388" t="s">
        <v>54004</v>
      </c>
      <c r="O2388">
        <f>-610.367423570617 -15.5214060769358 -511.56131157698</f>
        <v>-1137.4501412245329</v>
      </c>
      <c r="P2388">
        <f>-636.816786047615 -38.134295283435 -231.619063135653</f>
        <v>-906.57014446670291</v>
      </c>
      <c r="Q2388" t="s">
        <v>54005</v>
      </c>
      <c r="R2388" t="s">
        <v>54006</v>
      </c>
      <c r="S2388" t="s">
        <v>54007</v>
      </c>
      <c r="T2388" t="s">
        <v>54008</v>
      </c>
      <c r="U2388" t="s">
        <v>54009</v>
      </c>
      <c r="V2388" t="s">
        <v>54010</v>
      </c>
      <c r="W2388" t="s">
        <v>54011</v>
      </c>
      <c r="X2388" t="s">
        <v>54012</v>
      </c>
      <c r="Y2388" t="s">
        <v>54013</v>
      </c>
    </row>
    <row r="2389" spans="1:25" x14ac:dyDescent="0.3">
      <c r="A2389">
        <v>119400</v>
      </c>
      <c r="B2389" t="s">
        <v>54014</v>
      </c>
      <c r="C2389" t="s">
        <v>54015</v>
      </c>
      <c r="D2389" t="s">
        <v>54016</v>
      </c>
      <c r="E2389" t="s">
        <v>54017</v>
      </c>
      <c r="F2389" t="s">
        <v>54018</v>
      </c>
      <c r="G2389" t="s">
        <v>54019</v>
      </c>
      <c r="H2389" t="s">
        <v>54020</v>
      </c>
      <c r="I2389" t="s">
        <v>54021</v>
      </c>
      <c r="J2389" t="s">
        <v>54022</v>
      </c>
      <c r="K2389" t="s">
        <v>54023</v>
      </c>
      <c r="L2389" t="s">
        <v>54024</v>
      </c>
      <c r="M2389" t="s">
        <v>54025</v>
      </c>
      <c r="N2389" t="s">
        <v>54026</v>
      </c>
      <c r="O2389">
        <f>-610.615157984931 -16.3205777781602 -511.175154783165</f>
        <v>-1138.1108905462561</v>
      </c>
      <c r="P2389">
        <f>-637.101400240478 -38.8308830234023 -231.228012913786</f>
        <v>-907.16029617766628</v>
      </c>
      <c r="Q2389" t="s">
        <v>54027</v>
      </c>
      <c r="R2389" t="s">
        <v>54028</v>
      </c>
      <c r="S2389" t="s">
        <v>54029</v>
      </c>
      <c r="T2389" t="s">
        <v>54030</v>
      </c>
      <c r="U2389" t="s">
        <v>54031</v>
      </c>
      <c r="V2389" t="s">
        <v>54032</v>
      </c>
      <c r="W2389" t="s">
        <v>54033</v>
      </c>
      <c r="X2389" t="s">
        <v>54034</v>
      </c>
      <c r="Y2389" t="s">
        <v>54035</v>
      </c>
    </row>
    <row r="2390" spans="1:25" x14ac:dyDescent="0.3">
      <c r="A2390">
        <v>119450</v>
      </c>
      <c r="B2390" t="s">
        <v>54036</v>
      </c>
      <c r="C2390" t="s">
        <v>54037</v>
      </c>
      <c r="D2390" t="s">
        <v>54038</v>
      </c>
      <c r="E2390" t="s">
        <v>54039</v>
      </c>
      <c r="F2390" t="s">
        <v>54040</v>
      </c>
      <c r="G2390" t="s">
        <v>54041</v>
      </c>
      <c r="H2390" t="s">
        <v>54042</v>
      </c>
      <c r="I2390" t="s">
        <v>54043</v>
      </c>
      <c r="J2390" t="s">
        <v>54044</v>
      </c>
      <c r="K2390" t="s">
        <v>54045</v>
      </c>
      <c r="L2390" t="s">
        <v>54046</v>
      </c>
      <c r="M2390" t="s">
        <v>54047</v>
      </c>
      <c r="N2390" t="s">
        <v>54048</v>
      </c>
      <c r="O2390">
        <f>-611.221484194009 -17.5582520879698 -510.407772291969</f>
        <v>-1139.1875085739478</v>
      </c>
      <c r="P2390">
        <f>-637.253905006447 -39.0649800608578 -230.339219748578</f>
        <v>-906.65810481588278</v>
      </c>
      <c r="Q2390" t="s">
        <v>54049</v>
      </c>
      <c r="R2390" t="s">
        <v>54050</v>
      </c>
      <c r="S2390" t="s">
        <v>54051</v>
      </c>
      <c r="T2390" t="s">
        <v>54052</v>
      </c>
      <c r="U2390" t="s">
        <v>54053</v>
      </c>
      <c r="V2390" t="s">
        <v>54054</v>
      </c>
      <c r="W2390" t="s">
        <v>54055</v>
      </c>
      <c r="X2390" t="s">
        <v>54056</v>
      </c>
      <c r="Y2390" t="s">
        <v>54057</v>
      </c>
    </row>
    <row r="2391" spans="1:25" x14ac:dyDescent="0.3">
      <c r="A2391">
        <v>119500</v>
      </c>
      <c r="B2391" t="s">
        <v>54058</v>
      </c>
      <c r="C2391" t="s">
        <v>54059</v>
      </c>
      <c r="D2391" t="s">
        <v>54060</v>
      </c>
      <c r="E2391" t="s">
        <v>54061</v>
      </c>
      <c r="F2391" t="s">
        <v>54062</v>
      </c>
      <c r="G2391" t="s">
        <v>54063</v>
      </c>
      <c r="H2391" t="s">
        <v>54064</v>
      </c>
      <c r="I2391" t="s">
        <v>54065</v>
      </c>
      <c r="J2391" t="s">
        <v>54066</v>
      </c>
      <c r="K2391" t="s">
        <v>54067</v>
      </c>
      <c r="L2391" t="s">
        <v>54068</v>
      </c>
      <c r="M2391" t="s">
        <v>54069</v>
      </c>
      <c r="N2391" t="s">
        <v>54070</v>
      </c>
      <c r="O2391">
        <f>-611.598821411261 -18.6967653074635 -509.63480625268</f>
        <v>-1139.9303929714044</v>
      </c>
      <c r="P2391">
        <f>-637.033015597267 -39.5303901347829 -229.460392844082</f>
        <v>-906.02379857613187</v>
      </c>
      <c r="Q2391" t="s">
        <v>54071</v>
      </c>
      <c r="R2391" t="s">
        <v>54072</v>
      </c>
      <c r="S2391" t="s">
        <v>54073</v>
      </c>
      <c r="T2391" t="s">
        <v>54074</v>
      </c>
      <c r="U2391" t="s">
        <v>54075</v>
      </c>
      <c r="V2391" t="s">
        <v>54076</v>
      </c>
      <c r="W2391" t="s">
        <v>54077</v>
      </c>
      <c r="X2391" t="s">
        <v>54078</v>
      </c>
      <c r="Y2391" t="s">
        <v>54079</v>
      </c>
    </row>
    <row r="2392" spans="1:25" x14ac:dyDescent="0.3">
      <c r="A2392">
        <v>119550</v>
      </c>
      <c r="B2392" t="s">
        <v>54080</v>
      </c>
      <c r="C2392" t="s">
        <v>54081</v>
      </c>
      <c r="D2392" t="s">
        <v>54082</v>
      </c>
      <c r="E2392" t="s">
        <v>54083</v>
      </c>
      <c r="F2392" t="s">
        <v>54084</v>
      </c>
      <c r="G2392" t="s">
        <v>54085</v>
      </c>
      <c r="H2392" t="s">
        <v>54086</v>
      </c>
      <c r="I2392" t="s">
        <v>54087</v>
      </c>
      <c r="J2392" t="s">
        <v>54088</v>
      </c>
      <c r="K2392" t="s">
        <v>54089</v>
      </c>
      <c r="L2392" t="s">
        <v>54090</v>
      </c>
      <c r="M2392" t="s">
        <v>54091</v>
      </c>
      <c r="N2392" t="s">
        <v>54092</v>
      </c>
      <c r="O2392">
        <f>-611.643591436422 -19.1793277974712 -509.455050723913</f>
        <v>-1140.2779699578061</v>
      </c>
      <c r="P2392">
        <f>-637.100075250095 -39.9183098854987 -229.275815478228</f>
        <v>-906.29420061382166</v>
      </c>
      <c r="Q2392" t="s">
        <v>54093</v>
      </c>
      <c r="R2392" t="s">
        <v>54094</v>
      </c>
      <c r="S2392" t="s">
        <v>54095</v>
      </c>
      <c r="T2392" t="s">
        <v>54096</v>
      </c>
      <c r="U2392" t="s">
        <v>54097</v>
      </c>
      <c r="V2392" t="s">
        <v>54098</v>
      </c>
      <c r="W2392" t="s">
        <v>54099</v>
      </c>
      <c r="X2392" t="s">
        <v>54100</v>
      </c>
      <c r="Y2392" t="s">
        <v>54101</v>
      </c>
    </row>
    <row r="2393" spans="1:25" x14ac:dyDescent="0.3">
      <c r="A2393">
        <v>119600</v>
      </c>
      <c r="B2393" t="s">
        <v>54102</v>
      </c>
      <c r="C2393" t="s">
        <v>54103</v>
      </c>
      <c r="D2393" t="s">
        <v>54104</v>
      </c>
      <c r="E2393" t="s">
        <v>54105</v>
      </c>
      <c r="F2393" t="s">
        <v>54106</v>
      </c>
      <c r="G2393" t="s">
        <v>54107</v>
      </c>
      <c r="H2393" t="s">
        <v>54108</v>
      </c>
      <c r="I2393" t="s">
        <v>54109</v>
      </c>
      <c r="J2393" t="s">
        <v>54110</v>
      </c>
      <c r="K2393" t="s">
        <v>54111</v>
      </c>
      <c r="L2393" t="s">
        <v>54112</v>
      </c>
      <c r="M2393" t="s">
        <v>54113</v>
      </c>
      <c r="N2393" t="s">
        <v>54114</v>
      </c>
      <c r="O2393">
        <f>-610.728420809729 -19.7410055280052 -509.180449023264</f>
        <v>-1139.6498753609981</v>
      </c>
      <c r="P2393">
        <f>-637.004428150394 -41.0195050203242 -229.117264842344</f>
        <v>-907.14119801306219</v>
      </c>
      <c r="Q2393" t="s">
        <v>54115</v>
      </c>
      <c r="R2393" t="s">
        <v>54116</v>
      </c>
      <c r="S2393" t="s">
        <v>54117</v>
      </c>
      <c r="T2393" t="s">
        <v>54118</v>
      </c>
      <c r="U2393" t="s">
        <v>54119</v>
      </c>
      <c r="V2393" t="s">
        <v>54120</v>
      </c>
      <c r="W2393" t="s">
        <v>54121</v>
      </c>
      <c r="X2393" t="s">
        <v>54122</v>
      </c>
      <c r="Y2393" t="s">
        <v>54123</v>
      </c>
    </row>
    <row r="2394" spans="1:25" x14ac:dyDescent="0.3">
      <c r="A2394">
        <v>119650</v>
      </c>
      <c r="B2394" t="s">
        <v>54124</v>
      </c>
      <c r="C2394" t="s">
        <v>54125</v>
      </c>
      <c r="D2394" t="s">
        <v>54126</v>
      </c>
      <c r="E2394" t="s">
        <v>54127</v>
      </c>
      <c r="F2394" t="s">
        <v>54128</v>
      </c>
      <c r="G2394" t="s">
        <v>54129</v>
      </c>
      <c r="H2394" t="s">
        <v>54130</v>
      </c>
      <c r="I2394" t="s">
        <v>54131</v>
      </c>
      <c r="J2394" t="s">
        <v>54132</v>
      </c>
      <c r="K2394" t="s">
        <v>54133</v>
      </c>
      <c r="L2394" t="s">
        <v>54134</v>
      </c>
      <c r="M2394" t="s">
        <v>54135</v>
      </c>
      <c r="N2394" t="s">
        <v>54136</v>
      </c>
      <c r="O2394">
        <f>-610.240990445415 -19.6627420444299 -509.210510117763</f>
        <v>-1139.114242607608</v>
      </c>
      <c r="P2394">
        <f>-636.940115984851 -40.7902770000646 -229.175813211273</f>
        <v>-906.90620619618858</v>
      </c>
      <c r="Q2394" t="s">
        <v>54137</v>
      </c>
      <c r="R2394" t="s">
        <v>54138</v>
      </c>
      <c r="S2394" t="s">
        <v>54139</v>
      </c>
      <c r="T2394" t="s">
        <v>54140</v>
      </c>
      <c r="U2394" t="s">
        <v>54141</v>
      </c>
      <c r="V2394" t="s">
        <v>54142</v>
      </c>
      <c r="W2394" t="s">
        <v>54143</v>
      </c>
      <c r="X2394" t="s">
        <v>54144</v>
      </c>
      <c r="Y2394" t="s">
        <v>54145</v>
      </c>
    </row>
    <row r="2395" spans="1:25" x14ac:dyDescent="0.3">
      <c r="A2395">
        <v>119700</v>
      </c>
      <c r="B2395" t="s">
        <v>54146</v>
      </c>
      <c r="C2395" t="s">
        <v>54147</v>
      </c>
      <c r="D2395" t="s">
        <v>54148</v>
      </c>
      <c r="E2395" t="s">
        <v>54149</v>
      </c>
      <c r="F2395" t="s">
        <v>54150</v>
      </c>
      <c r="G2395" t="s">
        <v>54151</v>
      </c>
      <c r="H2395" t="s">
        <v>54152</v>
      </c>
      <c r="I2395" t="s">
        <v>54153</v>
      </c>
      <c r="J2395" t="s">
        <v>54154</v>
      </c>
      <c r="K2395" t="s">
        <v>54155</v>
      </c>
      <c r="L2395" t="s">
        <v>54156</v>
      </c>
      <c r="M2395" t="s">
        <v>54157</v>
      </c>
      <c r="N2395" t="s">
        <v>54158</v>
      </c>
      <c r="O2395">
        <f>-609.078701818482 -19.155694745715 -509.209863976648</f>
        <v>-1137.4442605408451</v>
      </c>
      <c r="P2395">
        <f>-636.76503039861 -40.8097111494296 -229.311457458179</f>
        <v>-906.88619900621859</v>
      </c>
      <c r="Q2395" t="s">
        <v>54159</v>
      </c>
      <c r="R2395" t="s">
        <v>54160</v>
      </c>
      <c r="S2395" t="s">
        <v>54161</v>
      </c>
      <c r="T2395" t="s">
        <v>54162</v>
      </c>
      <c r="U2395" t="s">
        <v>54163</v>
      </c>
      <c r="V2395" t="s">
        <v>54164</v>
      </c>
      <c r="W2395" t="s">
        <v>54165</v>
      </c>
      <c r="X2395" t="s">
        <v>54166</v>
      </c>
      <c r="Y2395" t="s">
        <v>54167</v>
      </c>
    </row>
    <row r="2396" spans="1:25" x14ac:dyDescent="0.3">
      <c r="A2396">
        <v>119750</v>
      </c>
      <c r="B2396" t="s">
        <v>54168</v>
      </c>
      <c r="C2396" t="s">
        <v>54169</v>
      </c>
      <c r="D2396" t="s">
        <v>54170</v>
      </c>
      <c r="E2396" t="s">
        <v>54171</v>
      </c>
      <c r="F2396" t="s">
        <v>54172</v>
      </c>
      <c r="G2396" t="s">
        <v>54173</v>
      </c>
      <c r="H2396" t="s">
        <v>54174</v>
      </c>
      <c r="I2396" t="s">
        <v>54175</v>
      </c>
      <c r="J2396" t="s">
        <v>54176</v>
      </c>
      <c r="K2396" t="s">
        <v>54177</v>
      </c>
      <c r="L2396" t="s">
        <v>54178</v>
      </c>
      <c r="M2396" t="s">
        <v>54179</v>
      </c>
      <c r="N2396" t="s">
        <v>54180</v>
      </c>
      <c r="O2396">
        <f>-608.443186601382 -18.8907442773445 -509.272138297143</f>
        <v>-1136.6060691758694</v>
      </c>
      <c r="P2396">
        <f>-636.30173317745 -40.6027777425352 -229.395254665377</f>
        <v>-906.29976558536225</v>
      </c>
      <c r="Q2396" t="s">
        <v>54181</v>
      </c>
      <c r="R2396" t="s">
        <v>54182</v>
      </c>
      <c r="S2396" t="s">
        <v>54183</v>
      </c>
      <c r="T2396" t="s">
        <v>54184</v>
      </c>
      <c r="U2396" t="s">
        <v>54185</v>
      </c>
      <c r="V2396" t="s">
        <v>54186</v>
      </c>
      <c r="W2396" t="s">
        <v>54187</v>
      </c>
      <c r="X2396" t="s">
        <v>54188</v>
      </c>
      <c r="Y2396" t="s">
        <v>54189</v>
      </c>
    </row>
    <row r="2397" spans="1:25" x14ac:dyDescent="0.3">
      <c r="A2397">
        <v>119800</v>
      </c>
      <c r="B2397" t="s">
        <v>54190</v>
      </c>
      <c r="C2397" t="s">
        <v>54191</v>
      </c>
      <c r="D2397" t="s">
        <v>54192</v>
      </c>
      <c r="E2397" t="s">
        <v>54193</v>
      </c>
      <c r="F2397" t="s">
        <v>54194</v>
      </c>
      <c r="G2397" t="s">
        <v>54195</v>
      </c>
      <c r="H2397" t="s">
        <v>54196</v>
      </c>
      <c r="I2397" t="s">
        <v>54197</v>
      </c>
      <c r="J2397" t="s">
        <v>54198</v>
      </c>
      <c r="K2397" t="s">
        <v>54199</v>
      </c>
      <c r="L2397" t="s">
        <v>54200</v>
      </c>
      <c r="M2397" t="s">
        <v>54201</v>
      </c>
      <c r="N2397" t="s">
        <v>54202</v>
      </c>
      <c r="O2397">
        <f>-607.257195840206 -18.7198405441065 -509.075833195614</f>
        <v>-1135.0528695799267</v>
      </c>
      <c r="P2397">
        <f>-635.391204732603 -40.4043265704017 -229.224329627314</f>
        <v>-905.01986093031871</v>
      </c>
      <c r="Q2397" t="s">
        <v>54203</v>
      </c>
      <c r="R2397" t="s">
        <v>54204</v>
      </c>
      <c r="S2397" t="s">
        <v>54205</v>
      </c>
      <c r="T2397" t="s">
        <v>54206</v>
      </c>
      <c r="U2397" t="s">
        <v>54207</v>
      </c>
      <c r="V2397" t="s">
        <v>54208</v>
      </c>
      <c r="W2397" t="s">
        <v>54209</v>
      </c>
      <c r="X2397" t="s">
        <v>54210</v>
      </c>
      <c r="Y2397" t="s">
        <v>54211</v>
      </c>
    </row>
    <row r="2398" spans="1:25" x14ac:dyDescent="0.3">
      <c r="A2398">
        <v>119850</v>
      </c>
      <c r="B2398" t="s">
        <v>54212</v>
      </c>
      <c r="C2398" t="s">
        <v>54213</v>
      </c>
      <c r="D2398" t="s">
        <v>54214</v>
      </c>
      <c r="E2398" t="s">
        <v>54215</v>
      </c>
      <c r="F2398" t="s">
        <v>54216</v>
      </c>
      <c r="G2398" t="s">
        <v>54217</v>
      </c>
      <c r="H2398" t="s">
        <v>54218</v>
      </c>
      <c r="I2398" t="s">
        <v>54219</v>
      </c>
      <c r="J2398" t="s">
        <v>54220</v>
      </c>
      <c r="K2398" t="s">
        <v>54221</v>
      </c>
      <c r="L2398" t="s">
        <v>54222</v>
      </c>
      <c r="M2398" t="s">
        <v>54223</v>
      </c>
      <c r="N2398" t="s">
        <v>54224</v>
      </c>
      <c r="O2398">
        <f>-606.735566332455 -18.5037712921667 -508.944409240676</f>
        <v>-1134.1837468652977</v>
      </c>
      <c r="P2398">
        <f>-634.710045016331 -40.1099166807717 -229.070824680466</f>
        <v>-903.8907863775687</v>
      </c>
      <c r="Q2398" t="s">
        <v>54225</v>
      </c>
      <c r="R2398" t="s">
        <v>54226</v>
      </c>
      <c r="S2398" t="s">
        <v>54227</v>
      </c>
      <c r="T2398" t="s">
        <v>54228</v>
      </c>
      <c r="U2398" t="s">
        <v>54229</v>
      </c>
      <c r="V2398" t="s">
        <v>54230</v>
      </c>
      <c r="W2398" t="s">
        <v>54231</v>
      </c>
      <c r="X2398" t="s">
        <v>54232</v>
      </c>
      <c r="Y2398" t="s">
        <v>54233</v>
      </c>
    </row>
    <row r="2399" spans="1:25" x14ac:dyDescent="0.3">
      <c r="A2399">
        <v>119900</v>
      </c>
      <c r="B2399" t="s">
        <v>54234</v>
      </c>
      <c r="C2399" t="s">
        <v>54235</v>
      </c>
      <c r="D2399" t="s">
        <v>54236</v>
      </c>
      <c r="E2399" t="s">
        <v>54237</v>
      </c>
      <c r="F2399" t="s">
        <v>54238</v>
      </c>
      <c r="G2399" t="s">
        <v>54239</v>
      </c>
      <c r="H2399" t="s">
        <v>54240</v>
      </c>
      <c r="I2399" t="s">
        <v>54241</v>
      </c>
      <c r="J2399" t="s">
        <v>54242</v>
      </c>
      <c r="K2399" t="s">
        <v>54243</v>
      </c>
      <c r="L2399" t="s">
        <v>54244</v>
      </c>
      <c r="M2399" t="s">
        <v>54245</v>
      </c>
      <c r="N2399" t="s">
        <v>54246</v>
      </c>
      <c r="O2399">
        <f>-605.936632432997 -18.0196182693862 -508.622244621222</f>
        <v>-1132.5784953236052</v>
      </c>
      <c r="P2399">
        <f>-633.550268824166 -38.8012318032499 -228.650419223603</f>
        <v>-901.0019198510189</v>
      </c>
      <c r="Q2399" t="s">
        <v>54247</v>
      </c>
      <c r="R2399" t="s">
        <v>54248</v>
      </c>
      <c r="S2399" t="s">
        <v>54249</v>
      </c>
      <c r="T2399" t="s">
        <v>54250</v>
      </c>
      <c r="U2399" t="s">
        <v>54251</v>
      </c>
      <c r="V2399" t="s">
        <v>54252</v>
      </c>
      <c r="W2399" t="s">
        <v>54253</v>
      </c>
      <c r="X2399" t="s">
        <v>54254</v>
      </c>
      <c r="Y2399" t="s">
        <v>54255</v>
      </c>
    </row>
    <row r="2400" spans="1:25" x14ac:dyDescent="0.3">
      <c r="A2400">
        <v>119950</v>
      </c>
      <c r="B2400" t="s">
        <v>54256</v>
      </c>
      <c r="C2400" t="s">
        <v>54257</v>
      </c>
      <c r="D2400" t="s">
        <v>54258</v>
      </c>
      <c r="E2400" t="s">
        <v>54259</v>
      </c>
      <c r="F2400" t="s">
        <v>54260</v>
      </c>
      <c r="G2400" t="s">
        <v>54261</v>
      </c>
      <c r="H2400" t="s">
        <v>54262</v>
      </c>
      <c r="I2400" t="s">
        <v>54263</v>
      </c>
      <c r="J2400" t="s">
        <v>54264</v>
      </c>
      <c r="K2400" t="s">
        <v>54265</v>
      </c>
      <c r="L2400" t="s">
        <v>54266</v>
      </c>
      <c r="M2400" t="s">
        <v>54267</v>
      </c>
      <c r="N2400" t="s">
        <v>54268</v>
      </c>
      <c r="O2400">
        <f>-605.092411160281 -17.6237777825656 -508.467872188048</f>
        <v>-1131.1840611308946</v>
      </c>
      <c r="P2400">
        <f>-632.874489462607 -38.1405795031428 -228.493204580609</f>
        <v>-899.50827354635885</v>
      </c>
      <c r="Q2400" t="s">
        <v>54269</v>
      </c>
      <c r="R2400" t="s">
        <v>54270</v>
      </c>
      <c r="S2400" t="s">
        <v>54271</v>
      </c>
      <c r="T2400" t="s">
        <v>54272</v>
      </c>
      <c r="U2400" t="s">
        <v>54273</v>
      </c>
      <c r="V2400" t="s">
        <v>54274</v>
      </c>
      <c r="W2400" t="s">
        <v>54275</v>
      </c>
      <c r="X2400" t="s">
        <v>54276</v>
      </c>
      <c r="Y2400" t="s">
        <v>54277</v>
      </c>
    </row>
    <row r="2401" spans="1:25" x14ac:dyDescent="0.3">
      <c r="A2401">
        <v>120000</v>
      </c>
      <c r="B2401" t="s">
        <v>54278</v>
      </c>
      <c r="C2401" t="s">
        <v>54279</v>
      </c>
      <c r="D2401" t="s">
        <v>54280</v>
      </c>
      <c r="E2401" t="s">
        <v>54281</v>
      </c>
      <c r="F2401" t="s">
        <v>54282</v>
      </c>
      <c r="G2401" t="s">
        <v>54283</v>
      </c>
      <c r="H2401" t="s">
        <v>54284</v>
      </c>
      <c r="I2401" t="s">
        <v>54285</v>
      </c>
      <c r="J2401" t="s">
        <v>54286</v>
      </c>
      <c r="K2401" t="s">
        <v>54287</v>
      </c>
      <c r="L2401" t="s">
        <v>54288</v>
      </c>
      <c r="M2401" t="s">
        <v>54289</v>
      </c>
      <c r="N2401" t="s">
        <v>54290</v>
      </c>
      <c r="O2401">
        <f>-604.159861399584 -17.0464699134941 -508.427069436108</f>
        <v>-1129.633400749186</v>
      </c>
      <c r="P2401">
        <f>-632.377730612717 -37.7085261156901 -228.506692565134</f>
        <v>-898.5929492935411</v>
      </c>
      <c r="Q2401" t="s">
        <v>54291</v>
      </c>
      <c r="R2401" t="s">
        <v>54292</v>
      </c>
      <c r="S2401" t="s">
        <v>54293</v>
      </c>
      <c r="T2401" t="s">
        <v>54294</v>
      </c>
      <c r="U2401" t="s">
        <v>54295</v>
      </c>
      <c r="V2401" t="s">
        <v>54296</v>
      </c>
      <c r="W2401" t="s">
        <v>54297</v>
      </c>
      <c r="X2401" t="s">
        <v>54298</v>
      </c>
      <c r="Y2401" t="s">
        <v>54299</v>
      </c>
    </row>
    <row r="2402" spans="1:25" x14ac:dyDescent="0.3">
      <c r="A2402">
        <v>120050</v>
      </c>
      <c r="B2402" t="s">
        <v>54300</v>
      </c>
      <c r="C2402" t="s">
        <v>54301</v>
      </c>
      <c r="D2402" t="s">
        <v>54302</v>
      </c>
      <c r="E2402" t="s">
        <v>54303</v>
      </c>
      <c r="F2402" t="s">
        <v>54304</v>
      </c>
      <c r="G2402" t="s">
        <v>54305</v>
      </c>
      <c r="H2402" t="s">
        <v>54306</v>
      </c>
      <c r="I2402" t="s">
        <v>54307</v>
      </c>
      <c r="J2402" t="s">
        <v>54308</v>
      </c>
      <c r="K2402" t="s">
        <v>54309</v>
      </c>
      <c r="L2402" t="s">
        <v>54310</v>
      </c>
      <c r="M2402" t="s">
        <v>54311</v>
      </c>
      <c r="N2402" t="s">
        <v>54312</v>
      </c>
      <c r="O2402">
        <f>-602.555518441006 -15.9594648156358 -508.361215238407</f>
        <v>-1126.8761984950488</v>
      </c>
      <c r="P2402">
        <f>-631.969521993272 -36.6530595121928 -228.566393820068</f>
        <v>-897.18897532553285</v>
      </c>
      <c r="Q2402" t="s">
        <v>54313</v>
      </c>
      <c r="R2402" t="s">
        <v>54314</v>
      </c>
      <c r="S2402" t="s">
        <v>54315</v>
      </c>
      <c r="T2402" t="s">
        <v>54316</v>
      </c>
      <c r="U2402" t="s">
        <v>54317</v>
      </c>
      <c r="V2402" t="s">
        <v>54318</v>
      </c>
      <c r="W2402" t="s">
        <v>54319</v>
      </c>
      <c r="X2402" t="s">
        <v>54320</v>
      </c>
      <c r="Y2402" t="s">
        <v>54321</v>
      </c>
    </row>
    <row r="2403" spans="1:25" x14ac:dyDescent="0.3">
      <c r="A2403">
        <v>120100</v>
      </c>
      <c r="B2403" t="s">
        <v>54322</v>
      </c>
      <c r="C2403" t="s">
        <v>54323</v>
      </c>
      <c r="D2403" t="s">
        <v>54324</v>
      </c>
      <c r="E2403" t="s">
        <v>54325</v>
      </c>
      <c r="F2403" t="s">
        <v>54326</v>
      </c>
      <c r="G2403" t="s">
        <v>54327</v>
      </c>
      <c r="H2403" t="s">
        <v>54328</v>
      </c>
      <c r="I2403" t="s">
        <v>54329</v>
      </c>
      <c r="J2403" t="s">
        <v>54330</v>
      </c>
      <c r="K2403" t="s">
        <v>54331</v>
      </c>
      <c r="L2403" t="s">
        <v>54332</v>
      </c>
      <c r="M2403" t="s">
        <v>54333</v>
      </c>
      <c r="N2403" t="s">
        <v>54334</v>
      </c>
      <c r="O2403">
        <f>-601.489666116953 -15.6110853852172 -508.307996731325</f>
        <v>-1125.4087482334951</v>
      </c>
      <c r="P2403">
        <f>-632.502040138733 -35.9067086020857 -228.656664808207</f>
        <v>-897.06541354902572</v>
      </c>
      <c r="Q2403" t="s">
        <v>54335</v>
      </c>
      <c r="R2403" t="s">
        <v>54336</v>
      </c>
      <c r="S2403" t="s">
        <v>54337</v>
      </c>
      <c r="T2403" t="s">
        <v>54338</v>
      </c>
      <c r="U2403" t="s">
        <v>54339</v>
      </c>
      <c r="V2403" t="s">
        <v>54340</v>
      </c>
      <c r="W2403" t="s">
        <v>54341</v>
      </c>
      <c r="X2403" t="s">
        <v>54342</v>
      </c>
      <c r="Y2403" t="s">
        <v>54343</v>
      </c>
    </row>
    <row r="2404" spans="1:25" x14ac:dyDescent="0.3">
      <c r="A2404">
        <v>120150</v>
      </c>
      <c r="B2404" t="s">
        <v>54344</v>
      </c>
      <c r="C2404" t="s">
        <v>54345</v>
      </c>
      <c r="D2404" t="s">
        <v>54346</v>
      </c>
      <c r="E2404" t="s">
        <v>54347</v>
      </c>
      <c r="F2404" t="s">
        <v>54348</v>
      </c>
      <c r="G2404" t="s">
        <v>54349</v>
      </c>
      <c r="H2404" t="s">
        <v>54350</v>
      </c>
      <c r="I2404" t="s">
        <v>54351</v>
      </c>
      <c r="J2404" t="s">
        <v>54352</v>
      </c>
      <c r="K2404" t="s">
        <v>54353</v>
      </c>
      <c r="L2404" t="s">
        <v>54354</v>
      </c>
      <c r="M2404" t="s">
        <v>54355</v>
      </c>
      <c r="N2404" t="s">
        <v>54356</v>
      </c>
      <c r="O2404">
        <f>-601.275036010123 -15.663680662022 -508.225875494499</f>
        <v>-1125.1645921666441</v>
      </c>
      <c r="P2404">
        <f>-632.908167868055 -35.5533091793411 -228.614690972925</f>
        <v>-897.07616802032112</v>
      </c>
      <c r="Q2404" t="s">
        <v>54357</v>
      </c>
      <c r="R2404" t="s">
        <v>54358</v>
      </c>
      <c r="S2404" t="s">
        <v>54359</v>
      </c>
      <c r="T2404" t="s">
        <v>54360</v>
      </c>
      <c r="U2404" t="s">
        <v>54361</v>
      </c>
      <c r="V2404" t="s">
        <v>54362</v>
      </c>
      <c r="W2404" t="s">
        <v>54363</v>
      </c>
      <c r="X2404" t="s">
        <v>54364</v>
      </c>
      <c r="Y2404" t="s">
        <v>54365</v>
      </c>
    </row>
    <row r="2405" spans="1:25" x14ac:dyDescent="0.3">
      <c r="A2405">
        <v>120200</v>
      </c>
      <c r="B2405" t="s">
        <v>54366</v>
      </c>
      <c r="C2405" t="s">
        <v>54367</v>
      </c>
      <c r="D2405" t="s">
        <v>54368</v>
      </c>
      <c r="E2405" t="s">
        <v>54369</v>
      </c>
      <c r="F2405" t="s">
        <v>54370</v>
      </c>
      <c r="G2405" t="s">
        <v>54371</v>
      </c>
      <c r="H2405" t="s">
        <v>54372</v>
      </c>
      <c r="I2405" t="s">
        <v>54373</v>
      </c>
      <c r="J2405" t="s">
        <v>54374</v>
      </c>
      <c r="K2405" t="s">
        <v>54375</v>
      </c>
      <c r="L2405" t="s">
        <v>54376</v>
      </c>
      <c r="M2405" t="s">
        <v>54377</v>
      </c>
      <c r="N2405" t="s">
        <v>54378</v>
      </c>
      <c r="O2405">
        <f>-601.44535045551 -16.0842444021275 -508.253276071021</f>
        <v>-1125.7828709286587</v>
      </c>
      <c r="P2405">
        <f>-633.726017957947 -34.3860650605834 -228.607766122545</f>
        <v>-896.71984914107543</v>
      </c>
      <c r="Q2405" t="s">
        <v>54379</v>
      </c>
      <c r="R2405" t="s">
        <v>54380</v>
      </c>
      <c r="S2405" t="s">
        <v>54381</v>
      </c>
      <c r="T2405" t="s">
        <v>54382</v>
      </c>
      <c r="U2405" t="s">
        <v>54383</v>
      </c>
      <c r="V2405" t="s">
        <v>54384</v>
      </c>
      <c r="W2405" t="s">
        <v>54385</v>
      </c>
      <c r="X2405" t="s">
        <v>54386</v>
      </c>
      <c r="Y2405" t="s">
        <v>54387</v>
      </c>
    </row>
    <row r="2406" spans="1:25" x14ac:dyDescent="0.3">
      <c r="A2406">
        <v>120250</v>
      </c>
      <c r="B2406" t="s">
        <v>54388</v>
      </c>
      <c r="C2406" t="s">
        <v>54389</v>
      </c>
      <c r="D2406" t="s">
        <v>54390</v>
      </c>
      <c r="E2406" t="s">
        <v>54391</v>
      </c>
      <c r="F2406" t="s">
        <v>54392</v>
      </c>
      <c r="G2406" t="s">
        <v>54393</v>
      </c>
      <c r="H2406" t="s">
        <v>54394</v>
      </c>
      <c r="I2406" t="s">
        <v>54395</v>
      </c>
      <c r="J2406" t="s">
        <v>54396</v>
      </c>
      <c r="K2406" t="s">
        <v>54397</v>
      </c>
      <c r="L2406" t="s">
        <v>54398</v>
      </c>
      <c r="M2406" t="s">
        <v>54399</v>
      </c>
      <c r="N2406" t="s">
        <v>54400</v>
      </c>
      <c r="O2406">
        <f>-601.7786485431 -16.4743346969251 -508.347079316035</f>
        <v>-1126.60006255606</v>
      </c>
      <c r="P2406">
        <f>-634.059555717396 -34.2672037242251 -228.668900776998</f>
        <v>-896.99566021861915</v>
      </c>
      <c r="Q2406" t="s">
        <v>54401</v>
      </c>
      <c r="R2406" t="s">
        <v>54402</v>
      </c>
      <c r="S2406" t="s">
        <v>54403</v>
      </c>
      <c r="T2406" t="s">
        <v>54404</v>
      </c>
      <c r="U2406" t="s">
        <v>54405</v>
      </c>
      <c r="V2406" t="s">
        <v>54406</v>
      </c>
      <c r="W2406" t="s">
        <v>54407</v>
      </c>
      <c r="X2406" t="s">
        <v>54408</v>
      </c>
      <c r="Y2406" t="s">
        <v>54409</v>
      </c>
    </row>
    <row r="2407" spans="1:25" x14ac:dyDescent="0.3">
      <c r="A2407">
        <v>120300</v>
      </c>
      <c r="B2407" t="s">
        <v>54410</v>
      </c>
      <c r="C2407" t="s">
        <v>54411</v>
      </c>
      <c r="D2407" t="s">
        <v>54412</v>
      </c>
      <c r="E2407" t="s">
        <v>54413</v>
      </c>
      <c r="F2407" t="s">
        <v>54414</v>
      </c>
      <c r="G2407" t="s">
        <v>54415</v>
      </c>
      <c r="H2407" t="s">
        <v>54416</v>
      </c>
      <c r="I2407" t="s">
        <v>54417</v>
      </c>
      <c r="J2407" t="s">
        <v>54418</v>
      </c>
      <c r="K2407" t="s">
        <v>54419</v>
      </c>
      <c r="L2407" t="s">
        <v>54420</v>
      </c>
      <c r="M2407" t="s">
        <v>54421</v>
      </c>
      <c r="N2407" t="s">
        <v>54422</v>
      </c>
      <c r="O2407">
        <f>-602.316721284695 -17.29753251239 -508.60202733408</f>
        <v>-1128.216281131165</v>
      </c>
      <c r="P2407">
        <f>-635.040027362 -34.333566728204 -228.927965918486</f>
        <v>-898.3015600086901</v>
      </c>
      <c r="Q2407" t="s">
        <v>54423</v>
      </c>
      <c r="R2407" t="s">
        <v>54424</v>
      </c>
      <c r="S2407" t="s">
        <v>54425</v>
      </c>
      <c r="T2407" t="s">
        <v>54426</v>
      </c>
      <c r="U2407" t="s">
        <v>54427</v>
      </c>
      <c r="V2407" t="s">
        <v>54428</v>
      </c>
      <c r="W2407" t="s">
        <v>54429</v>
      </c>
      <c r="X2407" t="s">
        <v>54430</v>
      </c>
      <c r="Y2407" t="s">
        <v>54431</v>
      </c>
    </row>
    <row r="2408" spans="1:25" x14ac:dyDescent="0.3">
      <c r="A2408">
        <v>120350</v>
      </c>
      <c r="B2408" t="s">
        <v>54432</v>
      </c>
      <c r="C2408" t="s">
        <v>54433</v>
      </c>
      <c r="D2408" t="s">
        <v>54434</v>
      </c>
      <c r="E2408" t="s">
        <v>54435</v>
      </c>
      <c r="F2408" t="s">
        <v>54436</v>
      </c>
      <c r="G2408" t="s">
        <v>54437</v>
      </c>
      <c r="H2408" t="s">
        <v>54438</v>
      </c>
      <c r="I2408" t="s">
        <v>54439</v>
      </c>
      <c r="J2408" t="s">
        <v>54440</v>
      </c>
      <c r="K2408" t="s">
        <v>54441</v>
      </c>
      <c r="L2408" t="s">
        <v>54442</v>
      </c>
      <c r="M2408" t="s">
        <v>54443</v>
      </c>
      <c r="N2408" t="s">
        <v>54444</v>
      </c>
      <c r="O2408">
        <f>-602.411307230445 -17.8521695770582 -508.74719456949</f>
        <v>-1129.0106713769933</v>
      </c>
      <c r="P2408">
        <f>-635.951495036519 -34.5922198425592 -229.152003453395</f>
        <v>-899.69571833247312</v>
      </c>
      <c r="Q2408" t="s">
        <v>54445</v>
      </c>
      <c r="R2408" t="s">
        <v>54446</v>
      </c>
      <c r="S2408" t="s">
        <v>54447</v>
      </c>
      <c r="T2408" t="s">
        <v>54448</v>
      </c>
      <c r="U2408" t="s">
        <v>54449</v>
      </c>
      <c r="V2408" t="s">
        <v>54450</v>
      </c>
      <c r="W2408" t="s">
        <v>54451</v>
      </c>
      <c r="X2408" t="s">
        <v>54452</v>
      </c>
      <c r="Y2408" t="s">
        <v>54453</v>
      </c>
    </row>
    <row r="2409" spans="1:25" x14ac:dyDescent="0.3">
      <c r="A2409">
        <v>120400</v>
      </c>
      <c r="B2409" t="s">
        <v>54454</v>
      </c>
      <c r="C2409" t="s">
        <v>54455</v>
      </c>
      <c r="D2409" t="s">
        <v>54456</v>
      </c>
      <c r="E2409" t="s">
        <v>54457</v>
      </c>
      <c r="F2409" t="s">
        <v>54458</v>
      </c>
      <c r="G2409" t="s">
        <v>54459</v>
      </c>
      <c r="H2409" t="s">
        <v>54460</v>
      </c>
      <c r="I2409" t="s">
        <v>54461</v>
      </c>
      <c r="J2409" t="s">
        <v>54462</v>
      </c>
      <c r="K2409" t="s">
        <v>54463</v>
      </c>
      <c r="L2409" t="s">
        <v>54464</v>
      </c>
      <c r="M2409" t="s">
        <v>54465</v>
      </c>
      <c r="N2409" t="s">
        <v>54466</v>
      </c>
      <c r="O2409">
        <f>-602.579296516182 -18.3594371711954 -508.96047438299</f>
        <v>-1129.8992080703674</v>
      </c>
      <c r="P2409">
        <f>-636.816161565409 -34.9715743166487 -229.442173749638</f>
        <v>-901.22990963169559</v>
      </c>
      <c r="Q2409" t="s">
        <v>54467</v>
      </c>
      <c r="R2409" t="s">
        <v>54468</v>
      </c>
      <c r="S2409" t="s">
        <v>54469</v>
      </c>
      <c r="T2409" t="s">
        <v>54470</v>
      </c>
      <c r="U2409" t="s">
        <v>54471</v>
      </c>
      <c r="V2409" t="s">
        <v>54472</v>
      </c>
      <c r="W2409" t="s">
        <v>54473</v>
      </c>
      <c r="X2409" t="s">
        <v>54474</v>
      </c>
      <c r="Y2409" t="s">
        <v>54475</v>
      </c>
    </row>
    <row r="2410" spans="1:25" x14ac:dyDescent="0.3">
      <c r="A2410">
        <v>120450</v>
      </c>
      <c r="B2410" t="s">
        <v>54476</v>
      </c>
      <c r="C2410" t="s">
        <v>54477</v>
      </c>
      <c r="D2410" t="s">
        <v>54478</v>
      </c>
      <c r="E2410" t="s">
        <v>54479</v>
      </c>
      <c r="F2410" t="s">
        <v>54480</v>
      </c>
      <c r="G2410" t="s">
        <v>54481</v>
      </c>
      <c r="H2410" t="s">
        <v>54482</v>
      </c>
      <c r="I2410" t="s">
        <v>54483</v>
      </c>
      <c r="J2410" t="s">
        <v>54484</v>
      </c>
      <c r="K2410" t="s">
        <v>54485</v>
      </c>
      <c r="L2410" t="s">
        <v>54486</v>
      </c>
      <c r="M2410" t="s">
        <v>54487</v>
      </c>
      <c r="N2410" t="s">
        <v>54488</v>
      </c>
      <c r="O2410">
        <f>-602.849374099183 -18.8738636043422 -509.1514406792</f>
        <v>-1130.8746783827253</v>
      </c>
      <c r="P2410">
        <f>-637.815705083976 -35.2665287459874 -229.71050905892</f>
        <v>-902.79274288888348</v>
      </c>
      <c r="Q2410" t="s">
        <v>54489</v>
      </c>
      <c r="R2410" t="s">
        <v>54490</v>
      </c>
      <c r="S2410" t="s">
        <v>54491</v>
      </c>
      <c r="T2410" t="s">
        <v>54492</v>
      </c>
      <c r="U2410" t="s">
        <v>54493</v>
      </c>
      <c r="V2410" t="s">
        <v>54494</v>
      </c>
      <c r="W2410" t="s">
        <v>54495</v>
      </c>
      <c r="X2410" t="s">
        <v>54496</v>
      </c>
      <c r="Y2410" t="s">
        <v>54497</v>
      </c>
    </row>
    <row r="2411" spans="1:25" x14ac:dyDescent="0.3">
      <c r="A2411">
        <v>120500</v>
      </c>
      <c r="B2411" t="s">
        <v>54498</v>
      </c>
      <c r="C2411" t="s">
        <v>54499</v>
      </c>
      <c r="D2411" t="s">
        <v>54500</v>
      </c>
      <c r="E2411" t="s">
        <v>54501</v>
      </c>
      <c r="F2411" t="s">
        <v>54502</v>
      </c>
      <c r="G2411" t="s">
        <v>54503</v>
      </c>
      <c r="H2411" t="s">
        <v>54504</v>
      </c>
      <c r="I2411" t="s">
        <v>54505</v>
      </c>
      <c r="J2411" t="s">
        <v>54506</v>
      </c>
      <c r="K2411" t="s">
        <v>54507</v>
      </c>
      <c r="L2411" t="s">
        <v>54508</v>
      </c>
      <c r="M2411" t="s">
        <v>54509</v>
      </c>
      <c r="N2411" t="s">
        <v>54510</v>
      </c>
      <c r="O2411">
        <f>-603.425129088625 -20.5319417597741 -509.568206816411</f>
        <v>-1133.5252776648101</v>
      </c>
      <c r="P2411">
        <f>-639.750162079393 -36.9900062655761 -230.304481744783</f>
        <v>-907.04465008975217</v>
      </c>
      <c r="Q2411" t="s">
        <v>54511</v>
      </c>
      <c r="R2411" t="s">
        <v>54512</v>
      </c>
      <c r="S2411" t="s">
        <v>54513</v>
      </c>
      <c r="T2411" t="s">
        <v>54514</v>
      </c>
      <c r="U2411" t="s">
        <v>54515</v>
      </c>
      <c r="V2411" t="s">
        <v>54516</v>
      </c>
      <c r="W2411" t="s">
        <v>54517</v>
      </c>
      <c r="X2411" t="s">
        <v>54518</v>
      </c>
      <c r="Y2411" t="s">
        <v>54519</v>
      </c>
    </row>
    <row r="2412" spans="1:25" x14ac:dyDescent="0.3">
      <c r="A2412">
        <v>120550</v>
      </c>
      <c r="B2412" t="s">
        <v>54520</v>
      </c>
      <c r="C2412" t="s">
        <v>54521</v>
      </c>
      <c r="D2412" t="s">
        <v>54522</v>
      </c>
      <c r="E2412" t="s">
        <v>54523</v>
      </c>
      <c r="F2412" t="s">
        <v>54524</v>
      </c>
      <c r="G2412" t="s">
        <v>54525</v>
      </c>
      <c r="H2412" t="s">
        <v>54526</v>
      </c>
      <c r="I2412" t="s">
        <v>54527</v>
      </c>
      <c r="J2412" t="s">
        <v>54528</v>
      </c>
      <c r="K2412" t="s">
        <v>54529</v>
      </c>
      <c r="L2412" t="s">
        <v>54530</v>
      </c>
      <c r="M2412" t="s">
        <v>54531</v>
      </c>
      <c r="N2412" t="s">
        <v>54532</v>
      </c>
      <c r="O2412">
        <f>-603.598303140403 -21.0778048229149 -509.754338673963</f>
        <v>-1134.430446637281</v>
      </c>
      <c r="P2412">
        <f>-639.789627853508 -38.0006154398152 -230.501167766723</f>
        <v>-908.29141106004624</v>
      </c>
      <c r="Q2412" t="s">
        <v>54533</v>
      </c>
      <c r="R2412" t="s">
        <v>54534</v>
      </c>
      <c r="S2412" t="s">
        <v>54535</v>
      </c>
      <c r="T2412" t="s">
        <v>54536</v>
      </c>
      <c r="U2412" t="s">
        <v>54537</v>
      </c>
      <c r="V2412" t="s">
        <v>54538</v>
      </c>
      <c r="W2412" t="s">
        <v>54539</v>
      </c>
      <c r="X2412" t="s">
        <v>54540</v>
      </c>
      <c r="Y2412" t="s">
        <v>54541</v>
      </c>
    </row>
    <row r="2413" spans="1:25" x14ac:dyDescent="0.3">
      <c r="A2413">
        <v>120600</v>
      </c>
      <c r="B2413" t="s">
        <v>54542</v>
      </c>
      <c r="C2413" t="s">
        <v>54543</v>
      </c>
      <c r="D2413" t="s">
        <v>54544</v>
      </c>
      <c r="E2413" t="s">
        <v>54545</v>
      </c>
      <c r="F2413" t="s">
        <v>54546</v>
      </c>
      <c r="G2413" t="s">
        <v>54547</v>
      </c>
      <c r="H2413" t="s">
        <v>54548</v>
      </c>
      <c r="I2413" t="s">
        <v>54549</v>
      </c>
      <c r="J2413" t="s">
        <v>54550</v>
      </c>
      <c r="K2413" t="s">
        <v>54551</v>
      </c>
      <c r="L2413" t="s">
        <v>54552</v>
      </c>
      <c r="M2413" t="s">
        <v>54553</v>
      </c>
      <c r="N2413" t="s">
        <v>54554</v>
      </c>
      <c r="O2413">
        <f>-603.985281498256 -22.0816139576061 -509.977290451795</f>
        <v>-1136.044185907657</v>
      </c>
      <c r="P2413">
        <f>-639.346824921356 -39.4726636588757 -230.646626468634</f>
        <v>-909.46611504886573</v>
      </c>
      <c r="Q2413" t="s">
        <v>54555</v>
      </c>
      <c r="R2413" t="s">
        <v>54556</v>
      </c>
      <c r="S2413" t="s">
        <v>54557</v>
      </c>
      <c r="T2413" t="s">
        <v>54558</v>
      </c>
      <c r="U2413" t="s">
        <v>54559</v>
      </c>
      <c r="V2413" t="s">
        <v>54560</v>
      </c>
      <c r="W2413" t="s">
        <v>54561</v>
      </c>
      <c r="X2413" t="s">
        <v>54562</v>
      </c>
      <c r="Y2413" t="s">
        <v>54563</v>
      </c>
    </row>
    <row r="2414" spans="1:25" x14ac:dyDescent="0.3">
      <c r="A2414">
        <v>120650</v>
      </c>
      <c r="B2414" t="s">
        <v>54564</v>
      </c>
      <c r="C2414" t="s">
        <v>54565</v>
      </c>
      <c r="D2414" t="s">
        <v>54566</v>
      </c>
      <c r="E2414" t="s">
        <v>54567</v>
      </c>
      <c r="F2414" t="s">
        <v>54568</v>
      </c>
      <c r="G2414" t="s">
        <v>54569</v>
      </c>
      <c r="H2414" t="s">
        <v>54570</v>
      </c>
      <c r="I2414" t="s">
        <v>54571</v>
      </c>
      <c r="J2414" t="s">
        <v>54572</v>
      </c>
      <c r="K2414" t="s">
        <v>54573</v>
      </c>
      <c r="L2414" t="s">
        <v>54574</v>
      </c>
      <c r="M2414" t="s">
        <v>54575</v>
      </c>
      <c r="N2414" t="s">
        <v>54576</v>
      </c>
      <c r="O2414">
        <f>-604.001835745859 -22.675059420927 -509.966256670997</f>
        <v>-1136.6431518377831</v>
      </c>
      <c r="P2414">
        <f>-639.127779062132 -40.1871427518611 -230.613379680788</f>
        <v>-909.92830149478118</v>
      </c>
      <c r="Q2414" t="s">
        <v>54577</v>
      </c>
      <c r="R2414" t="s">
        <v>54578</v>
      </c>
      <c r="S2414" t="s">
        <v>54579</v>
      </c>
      <c r="T2414" t="s">
        <v>54580</v>
      </c>
      <c r="U2414" t="s">
        <v>54581</v>
      </c>
      <c r="V2414" t="s">
        <v>54582</v>
      </c>
      <c r="W2414" t="s">
        <v>54583</v>
      </c>
      <c r="X2414" t="s">
        <v>54584</v>
      </c>
      <c r="Y2414" t="s">
        <v>54585</v>
      </c>
    </row>
    <row r="2415" spans="1:25" x14ac:dyDescent="0.3">
      <c r="A2415">
        <v>120700</v>
      </c>
      <c r="B2415" t="s">
        <v>54586</v>
      </c>
      <c r="C2415" t="s">
        <v>54587</v>
      </c>
      <c r="D2415" t="s">
        <v>54588</v>
      </c>
      <c r="E2415" t="s">
        <v>54589</v>
      </c>
      <c r="F2415" t="s">
        <v>54590</v>
      </c>
      <c r="G2415" t="s">
        <v>54591</v>
      </c>
      <c r="H2415" t="s">
        <v>54592</v>
      </c>
      <c r="I2415" t="s">
        <v>54593</v>
      </c>
      <c r="J2415" t="s">
        <v>54594</v>
      </c>
      <c r="K2415" t="s">
        <v>54595</v>
      </c>
      <c r="L2415" t="s">
        <v>54596</v>
      </c>
      <c r="M2415" t="s">
        <v>54597</v>
      </c>
      <c r="N2415" t="s">
        <v>54598</v>
      </c>
      <c r="O2415">
        <f>-604.004453482265 -23.038568184938 -509.948005382068</f>
        <v>-1136.991027049271</v>
      </c>
      <c r="P2415">
        <f>-639.029525812375 -40.5508389382826 -230.582398404544</f>
        <v>-910.16276315520167</v>
      </c>
      <c r="Q2415" t="s">
        <v>54599</v>
      </c>
      <c r="R2415" t="s">
        <v>54600</v>
      </c>
      <c r="S2415" t="s">
        <v>54601</v>
      </c>
      <c r="T2415" t="s">
        <v>54602</v>
      </c>
      <c r="U2415" t="s">
        <v>54603</v>
      </c>
      <c r="V2415" t="s">
        <v>54604</v>
      </c>
      <c r="W2415" t="s">
        <v>54605</v>
      </c>
      <c r="X2415" t="s">
        <v>54606</v>
      </c>
      <c r="Y2415" t="s">
        <v>54607</v>
      </c>
    </row>
    <row r="2416" spans="1:25" x14ac:dyDescent="0.3">
      <c r="A2416">
        <v>120750</v>
      </c>
      <c r="B2416" t="s">
        <v>54608</v>
      </c>
      <c r="C2416" t="s">
        <v>54609</v>
      </c>
      <c r="D2416" t="s">
        <v>54610</v>
      </c>
      <c r="E2416" t="s">
        <v>54611</v>
      </c>
      <c r="F2416" t="s">
        <v>54612</v>
      </c>
      <c r="G2416" t="s">
        <v>54613</v>
      </c>
      <c r="H2416" t="s">
        <v>54614</v>
      </c>
      <c r="I2416" t="s">
        <v>54615</v>
      </c>
      <c r="J2416" t="s">
        <v>54616</v>
      </c>
      <c r="K2416" t="s">
        <v>54617</v>
      </c>
      <c r="L2416" t="s">
        <v>54618</v>
      </c>
      <c r="M2416" t="s">
        <v>54619</v>
      </c>
      <c r="N2416" t="s">
        <v>54620</v>
      </c>
      <c r="O2416">
        <f>-603.874549421392 -23.6471404195968 -510.140142141754</f>
        <v>-1137.6618319827428</v>
      </c>
      <c r="P2416">
        <f>-638.919152800479 -41.108400484648 -230.773631810479</f>
        <v>-910.80118509560589</v>
      </c>
      <c r="Q2416" t="s">
        <v>54621</v>
      </c>
      <c r="R2416" t="s">
        <v>54622</v>
      </c>
      <c r="S2416" t="s">
        <v>54623</v>
      </c>
      <c r="T2416" t="s">
        <v>54624</v>
      </c>
      <c r="U2416" t="s">
        <v>54625</v>
      </c>
      <c r="V2416" t="s">
        <v>54626</v>
      </c>
      <c r="W2416" t="s">
        <v>54627</v>
      </c>
      <c r="X2416" t="s">
        <v>54628</v>
      </c>
      <c r="Y2416" t="s">
        <v>54629</v>
      </c>
    </row>
    <row r="2417" spans="1:25" x14ac:dyDescent="0.3">
      <c r="A2417">
        <v>120800</v>
      </c>
      <c r="B2417" t="s">
        <v>54630</v>
      </c>
      <c r="C2417" t="s">
        <v>54631</v>
      </c>
      <c r="D2417" t="s">
        <v>54632</v>
      </c>
      <c r="E2417" t="s">
        <v>54633</v>
      </c>
      <c r="F2417" t="s">
        <v>54634</v>
      </c>
      <c r="G2417" t="s">
        <v>54635</v>
      </c>
      <c r="H2417" t="s">
        <v>54636</v>
      </c>
      <c r="I2417" t="s">
        <v>54637</v>
      </c>
      <c r="J2417" t="s">
        <v>54638</v>
      </c>
      <c r="K2417" t="s">
        <v>54639</v>
      </c>
      <c r="L2417" t="s">
        <v>54640</v>
      </c>
      <c r="M2417" t="s">
        <v>54641</v>
      </c>
      <c r="N2417" t="s">
        <v>54642</v>
      </c>
      <c r="O2417">
        <f>-603.370336542098 -24.0822461256862 -510.450147973447</f>
        <v>-1137.9027306412313</v>
      </c>
      <c r="P2417">
        <f>-638.677078265471 -42.1394273699336 -231.154742707877</f>
        <v>-911.97124834328156</v>
      </c>
      <c r="Q2417" t="s">
        <v>54643</v>
      </c>
      <c r="R2417" t="s">
        <v>54644</v>
      </c>
      <c r="S2417" t="s">
        <v>54645</v>
      </c>
      <c r="T2417" t="s">
        <v>54646</v>
      </c>
      <c r="U2417" t="s">
        <v>54647</v>
      </c>
      <c r="V2417" t="s">
        <v>54648</v>
      </c>
      <c r="W2417" t="s">
        <v>54649</v>
      </c>
      <c r="X2417" t="s">
        <v>54650</v>
      </c>
      <c r="Y2417" t="s">
        <v>54651</v>
      </c>
    </row>
    <row r="2418" spans="1:25" x14ac:dyDescent="0.3">
      <c r="A2418">
        <v>120850</v>
      </c>
      <c r="B2418" t="s">
        <v>54630</v>
      </c>
      <c r="C2418" t="s">
        <v>54631</v>
      </c>
      <c r="D2418" t="s">
        <v>54632</v>
      </c>
      <c r="E2418" t="s">
        <v>54633</v>
      </c>
      <c r="F2418" t="s">
        <v>54634</v>
      </c>
      <c r="G2418" t="s">
        <v>54635</v>
      </c>
      <c r="H2418" t="s">
        <v>54636</v>
      </c>
      <c r="I2418" t="s">
        <v>54637</v>
      </c>
      <c r="J2418" t="s">
        <v>54638</v>
      </c>
      <c r="K2418" t="s">
        <v>54639</v>
      </c>
      <c r="L2418" t="s">
        <v>54640</v>
      </c>
      <c r="M2418" t="s">
        <v>54641</v>
      </c>
      <c r="N2418" t="s">
        <v>54642</v>
      </c>
      <c r="O2418">
        <f>-603.370336542098 -24.0822461256862 -510.450147973447</f>
        <v>-1137.9027306412313</v>
      </c>
      <c r="P2418">
        <f>-638.677078265471 -42.1394273699336 -231.154742707877</f>
        <v>-911.97124834328156</v>
      </c>
      <c r="Q2418" t="s">
        <v>54643</v>
      </c>
      <c r="R2418" t="s">
        <v>54644</v>
      </c>
      <c r="S2418" t="s">
        <v>54645</v>
      </c>
      <c r="T2418" t="s">
        <v>54646</v>
      </c>
      <c r="U2418" t="s">
        <v>54647</v>
      </c>
      <c r="V2418" t="s">
        <v>54648</v>
      </c>
      <c r="W2418" t="s">
        <v>54649</v>
      </c>
      <c r="X2418" t="s">
        <v>54650</v>
      </c>
      <c r="Y2418" t="s">
        <v>54651</v>
      </c>
    </row>
    <row r="2419" spans="1:25" x14ac:dyDescent="0.3">
      <c r="A2419">
        <v>120900</v>
      </c>
      <c r="B2419" t="s">
        <v>54652</v>
      </c>
      <c r="C2419" t="s">
        <v>54653</v>
      </c>
      <c r="D2419" t="s">
        <v>54654</v>
      </c>
      <c r="E2419" t="s">
        <v>54655</v>
      </c>
      <c r="F2419" t="s">
        <v>54656</v>
      </c>
      <c r="G2419" t="s">
        <v>54657</v>
      </c>
      <c r="H2419" t="s">
        <v>54658</v>
      </c>
      <c r="I2419" t="s">
        <v>54659</v>
      </c>
      <c r="J2419" t="s">
        <v>54660</v>
      </c>
      <c r="K2419" t="s">
        <v>54661</v>
      </c>
      <c r="L2419" t="s">
        <v>54662</v>
      </c>
      <c r="M2419" t="s">
        <v>54663</v>
      </c>
      <c r="N2419" t="s">
        <v>54664</v>
      </c>
      <c r="O2419">
        <f>-603.06355723521 -24.4540745073693 -510.580080668648</f>
        <v>-1138.0977124112273</v>
      </c>
      <c r="P2419">
        <f>-638.076270671285 -43.3695600234066 -231.304419488344</f>
        <v>-912.75025018303563</v>
      </c>
      <c r="Q2419" t="s">
        <v>54665</v>
      </c>
      <c r="R2419" t="s">
        <v>54666</v>
      </c>
      <c r="S2419" t="s">
        <v>54667</v>
      </c>
      <c r="T2419" t="s">
        <v>54668</v>
      </c>
      <c r="U2419" t="s">
        <v>54669</v>
      </c>
      <c r="V2419" t="s">
        <v>54670</v>
      </c>
      <c r="W2419" t="s">
        <v>54671</v>
      </c>
      <c r="X2419" t="s">
        <v>54672</v>
      </c>
      <c r="Y2419" t="s">
        <v>54673</v>
      </c>
    </row>
    <row r="2420" spans="1:25" x14ac:dyDescent="0.3">
      <c r="A2420">
        <v>120950</v>
      </c>
      <c r="B2420" t="s">
        <v>54674</v>
      </c>
      <c r="C2420" t="s">
        <v>54675</v>
      </c>
      <c r="D2420" t="s">
        <v>54676</v>
      </c>
      <c r="E2420" t="s">
        <v>54677</v>
      </c>
      <c r="F2420" t="s">
        <v>54678</v>
      </c>
      <c r="G2420" t="s">
        <v>54679</v>
      </c>
      <c r="H2420" t="s">
        <v>54680</v>
      </c>
      <c r="I2420" t="s">
        <v>54681</v>
      </c>
      <c r="J2420" t="s">
        <v>54682</v>
      </c>
      <c r="K2420" t="s">
        <v>54683</v>
      </c>
      <c r="L2420" t="s">
        <v>54684</v>
      </c>
      <c r="M2420" t="s">
        <v>54685</v>
      </c>
      <c r="N2420" t="s">
        <v>54686</v>
      </c>
      <c r="O2420">
        <f>-602.999896021605 -24.8650875747906 -510.722432058066</f>
        <v>-1138.5874156544614</v>
      </c>
      <c r="P2420">
        <f>-637.666555197762 -42.9768202357343 -231.350316215289</f>
        <v>-911.99369164878533</v>
      </c>
      <c r="Q2420" t="s">
        <v>54687</v>
      </c>
      <c r="R2420" t="s">
        <v>54688</v>
      </c>
      <c r="S2420" t="s">
        <v>54689</v>
      </c>
      <c r="T2420" t="s">
        <v>54690</v>
      </c>
      <c r="U2420" t="s">
        <v>54691</v>
      </c>
      <c r="V2420" t="s">
        <v>54692</v>
      </c>
      <c r="W2420" t="s">
        <v>54693</v>
      </c>
      <c r="X2420" t="s">
        <v>54694</v>
      </c>
      <c r="Y2420" t="s">
        <v>54695</v>
      </c>
    </row>
    <row r="2421" spans="1:25" x14ac:dyDescent="0.3">
      <c r="A2421">
        <v>121000</v>
      </c>
      <c r="B2421" t="s">
        <v>54696</v>
      </c>
      <c r="C2421" t="s">
        <v>54697</v>
      </c>
      <c r="D2421" t="s">
        <v>54698</v>
      </c>
      <c r="E2421" t="s">
        <v>54699</v>
      </c>
      <c r="F2421" t="s">
        <v>54700</v>
      </c>
      <c r="G2421" t="s">
        <v>54701</v>
      </c>
      <c r="H2421" t="s">
        <v>54702</v>
      </c>
      <c r="I2421" t="s">
        <v>54703</v>
      </c>
      <c r="J2421" t="s">
        <v>54704</v>
      </c>
      <c r="K2421" t="s">
        <v>54705</v>
      </c>
      <c r="L2421" t="s">
        <v>54706</v>
      </c>
      <c r="M2421" t="s">
        <v>54707</v>
      </c>
      <c r="N2421" t="s">
        <v>54708</v>
      </c>
      <c r="O2421">
        <f>-603.029321151606 -25.0964702757735 -511.030738336793</f>
        <v>-1139.1565297641725</v>
      </c>
      <c r="P2421">
        <f>-637.653630980948 -43.8368745028047 -231.694971481988</f>
        <v>-913.18547696574069</v>
      </c>
      <c r="Q2421" t="s">
        <v>54709</v>
      </c>
      <c r="R2421" t="s">
        <v>54710</v>
      </c>
      <c r="S2421" t="s">
        <v>54711</v>
      </c>
      <c r="T2421" t="s">
        <v>54712</v>
      </c>
      <c r="U2421" t="s">
        <v>54713</v>
      </c>
      <c r="V2421" t="s">
        <v>54714</v>
      </c>
      <c r="W2421" t="s">
        <v>54715</v>
      </c>
      <c r="X2421" t="s">
        <v>54716</v>
      </c>
      <c r="Y2421" t="s">
        <v>54717</v>
      </c>
    </row>
    <row r="2422" spans="1:25" x14ac:dyDescent="0.3">
      <c r="A2422">
        <v>121050</v>
      </c>
      <c r="B2422" t="s">
        <v>54718</v>
      </c>
      <c r="C2422" t="s">
        <v>54719</v>
      </c>
      <c r="D2422" t="s">
        <v>54720</v>
      </c>
      <c r="E2422" t="s">
        <v>54721</v>
      </c>
      <c r="F2422" t="s">
        <v>54722</v>
      </c>
      <c r="G2422" t="s">
        <v>54723</v>
      </c>
      <c r="H2422" t="s">
        <v>54724</v>
      </c>
      <c r="I2422" t="s">
        <v>54725</v>
      </c>
      <c r="J2422" t="s">
        <v>54726</v>
      </c>
      <c r="K2422" t="s">
        <v>54727</v>
      </c>
      <c r="L2422" t="s">
        <v>54728</v>
      </c>
      <c r="M2422" t="s">
        <v>54729</v>
      </c>
      <c r="N2422" t="s">
        <v>54730</v>
      </c>
      <c r="O2422">
        <f>-603.135806232697 -25.2173146769705 -511.12853229672</f>
        <v>-1139.4816532063874</v>
      </c>
      <c r="P2422">
        <f>-637.719788901444 -44.5524889293433 -231.828283026003</f>
        <v>-914.10056085679025</v>
      </c>
      <c r="Q2422" t="s">
        <v>54731</v>
      </c>
      <c r="R2422" t="s">
        <v>54732</v>
      </c>
      <c r="S2422" t="s">
        <v>54733</v>
      </c>
      <c r="T2422" t="s">
        <v>54734</v>
      </c>
      <c r="U2422" t="s">
        <v>54735</v>
      </c>
      <c r="V2422" t="s">
        <v>54736</v>
      </c>
      <c r="W2422" t="s">
        <v>54737</v>
      </c>
      <c r="X2422" t="s">
        <v>54738</v>
      </c>
      <c r="Y2422" t="s">
        <v>54739</v>
      </c>
    </row>
    <row r="2423" spans="1:25" x14ac:dyDescent="0.3">
      <c r="A2423">
        <v>121100</v>
      </c>
      <c r="B2423" t="s">
        <v>54740</v>
      </c>
      <c r="C2423" t="s">
        <v>54741</v>
      </c>
      <c r="D2423" t="s">
        <v>54742</v>
      </c>
      <c r="E2423" t="s">
        <v>54743</v>
      </c>
      <c r="F2423" t="s">
        <v>54744</v>
      </c>
      <c r="G2423" t="s">
        <v>54745</v>
      </c>
      <c r="H2423" t="s">
        <v>54746</v>
      </c>
      <c r="I2423" t="s">
        <v>54747</v>
      </c>
      <c r="J2423" t="s">
        <v>54748</v>
      </c>
      <c r="K2423" t="s">
        <v>54749</v>
      </c>
      <c r="L2423" t="s">
        <v>54750</v>
      </c>
      <c r="M2423" t="s">
        <v>54751</v>
      </c>
      <c r="N2423" t="s">
        <v>54752</v>
      </c>
      <c r="O2423">
        <f>-603.615024952506 -25.2920853136131 -511.318280766973</f>
        <v>-1140.2253910330921</v>
      </c>
      <c r="P2423">
        <f>-637.542186044619 -45.187434987902 -231.976724352439</f>
        <v>-914.70634538495995</v>
      </c>
      <c r="Q2423" t="s">
        <v>54753</v>
      </c>
      <c r="R2423" t="s">
        <v>54754</v>
      </c>
      <c r="S2423" t="s">
        <v>54755</v>
      </c>
      <c r="T2423" t="s">
        <v>54756</v>
      </c>
      <c r="U2423" t="s">
        <v>54757</v>
      </c>
      <c r="V2423" t="s">
        <v>54758</v>
      </c>
      <c r="W2423" t="s">
        <v>54759</v>
      </c>
      <c r="X2423" t="s">
        <v>54760</v>
      </c>
      <c r="Y2423" t="s">
        <v>54761</v>
      </c>
    </row>
    <row r="2424" spans="1:25" x14ac:dyDescent="0.3">
      <c r="A2424">
        <v>121150</v>
      </c>
      <c r="B2424" t="s">
        <v>54762</v>
      </c>
      <c r="C2424" t="s">
        <v>54763</v>
      </c>
      <c r="D2424" t="s">
        <v>54764</v>
      </c>
      <c r="E2424" t="s">
        <v>54765</v>
      </c>
      <c r="F2424" t="s">
        <v>54766</v>
      </c>
      <c r="G2424" t="s">
        <v>54767</v>
      </c>
      <c r="H2424" t="s">
        <v>54768</v>
      </c>
      <c r="I2424" t="s">
        <v>54769</v>
      </c>
      <c r="J2424" t="s">
        <v>54770</v>
      </c>
      <c r="K2424" t="s">
        <v>54771</v>
      </c>
      <c r="L2424" t="s">
        <v>54772</v>
      </c>
      <c r="M2424" t="s">
        <v>54773</v>
      </c>
      <c r="N2424" t="s">
        <v>54774</v>
      </c>
      <c r="O2424">
        <f>-603.999975025204 -25.46576433467 -511.302422486948</f>
        <v>-1140.7681618468218</v>
      </c>
      <c r="P2424">
        <f>-637.362042612991 -45.087769921163 -231.873411931687</f>
        <v>-914.32322446584101</v>
      </c>
      <c r="Q2424" t="s">
        <v>54775</v>
      </c>
      <c r="R2424" t="s">
        <v>54776</v>
      </c>
      <c r="S2424" t="s">
        <v>54777</v>
      </c>
      <c r="T2424" t="s">
        <v>54778</v>
      </c>
      <c r="U2424" t="s">
        <v>54779</v>
      </c>
      <c r="V2424" t="s">
        <v>54780</v>
      </c>
      <c r="W2424" t="s">
        <v>54781</v>
      </c>
      <c r="X2424" t="s">
        <v>54782</v>
      </c>
      <c r="Y2424" t="s">
        <v>54783</v>
      </c>
    </row>
    <row r="2425" spans="1:25" x14ac:dyDescent="0.3">
      <c r="A2425">
        <v>121200</v>
      </c>
      <c r="B2425" t="s">
        <v>54784</v>
      </c>
      <c r="C2425" t="s">
        <v>54785</v>
      </c>
      <c r="D2425" t="s">
        <v>54786</v>
      </c>
      <c r="E2425" t="s">
        <v>54787</v>
      </c>
      <c r="F2425" t="s">
        <v>54788</v>
      </c>
      <c r="G2425" t="s">
        <v>54789</v>
      </c>
      <c r="H2425" t="s">
        <v>54790</v>
      </c>
      <c r="I2425" t="s">
        <v>54791</v>
      </c>
      <c r="J2425" t="s">
        <v>54792</v>
      </c>
      <c r="K2425" t="s">
        <v>54793</v>
      </c>
      <c r="L2425" t="s">
        <v>54794</v>
      </c>
      <c r="M2425" t="s">
        <v>54795</v>
      </c>
      <c r="N2425" t="s">
        <v>54796</v>
      </c>
      <c r="O2425">
        <f>-604.581182946367 -25.7792659790584 -511.211537078517</f>
        <v>-1141.5719860039424</v>
      </c>
      <c r="P2425">
        <f>-637.214943574247 -44.4637906069918 -231.632316967747</f>
        <v>-913.31105114898571</v>
      </c>
      <c r="Q2425" t="s">
        <v>54797</v>
      </c>
      <c r="R2425" t="s">
        <v>54798</v>
      </c>
      <c r="S2425" t="s">
        <v>54799</v>
      </c>
      <c r="T2425" t="s">
        <v>54800</v>
      </c>
      <c r="U2425" t="s">
        <v>54801</v>
      </c>
      <c r="V2425" t="s">
        <v>54802</v>
      </c>
      <c r="W2425" t="s">
        <v>54803</v>
      </c>
      <c r="X2425" t="s">
        <v>54804</v>
      </c>
      <c r="Y2425" t="s">
        <v>54805</v>
      </c>
    </row>
    <row r="2426" spans="1:25" x14ac:dyDescent="0.3">
      <c r="A2426">
        <v>121250</v>
      </c>
      <c r="B2426" t="s">
        <v>54806</v>
      </c>
      <c r="C2426" t="s">
        <v>54807</v>
      </c>
      <c r="D2426" t="s">
        <v>54808</v>
      </c>
      <c r="E2426" t="s">
        <v>54809</v>
      </c>
      <c r="F2426" t="s">
        <v>54810</v>
      </c>
      <c r="G2426" t="s">
        <v>54811</v>
      </c>
      <c r="H2426" t="s">
        <v>54812</v>
      </c>
      <c r="I2426" t="s">
        <v>54813</v>
      </c>
      <c r="J2426" t="s">
        <v>54814</v>
      </c>
      <c r="K2426" t="s">
        <v>54815</v>
      </c>
      <c r="L2426" t="s">
        <v>54816</v>
      </c>
      <c r="M2426" t="s">
        <v>54817</v>
      </c>
      <c r="N2426" t="s">
        <v>54818</v>
      </c>
      <c r="O2426">
        <f>-605.619368226483 -26.2373673996185 -510.863633576343</f>
        <v>-1142.7203692024445</v>
      </c>
      <c r="P2426">
        <f>-636.781385742776 -42.8192979033861 -230.984093133439</f>
        <v>-910.58477677960104</v>
      </c>
      <c r="Q2426" t="s">
        <v>54819</v>
      </c>
      <c r="R2426" t="s">
        <v>54820</v>
      </c>
      <c r="S2426" t="s">
        <v>54821</v>
      </c>
      <c r="T2426" t="s">
        <v>54822</v>
      </c>
      <c r="U2426" t="s">
        <v>54823</v>
      </c>
      <c r="V2426" t="s">
        <v>54824</v>
      </c>
      <c r="W2426" t="s">
        <v>54825</v>
      </c>
      <c r="X2426" t="s">
        <v>54826</v>
      </c>
      <c r="Y2426" t="s">
        <v>54827</v>
      </c>
    </row>
    <row r="2427" spans="1:25" x14ac:dyDescent="0.3">
      <c r="A2427">
        <v>121300</v>
      </c>
      <c r="B2427" t="s">
        <v>54806</v>
      </c>
      <c r="C2427" t="s">
        <v>54807</v>
      </c>
      <c r="D2427" t="s">
        <v>54808</v>
      </c>
      <c r="E2427" t="s">
        <v>54809</v>
      </c>
      <c r="F2427" t="s">
        <v>54810</v>
      </c>
      <c r="G2427" t="s">
        <v>54811</v>
      </c>
      <c r="H2427" t="s">
        <v>54812</v>
      </c>
      <c r="I2427" t="s">
        <v>54813</v>
      </c>
      <c r="J2427" t="s">
        <v>54814</v>
      </c>
      <c r="K2427" t="s">
        <v>54815</v>
      </c>
      <c r="L2427" t="s">
        <v>54816</v>
      </c>
      <c r="M2427" t="s">
        <v>54817</v>
      </c>
      <c r="N2427" t="s">
        <v>54818</v>
      </c>
      <c r="O2427">
        <f>-605.619368226483 -26.2373673996185 -510.863633576343</f>
        <v>-1142.7203692024445</v>
      </c>
      <c r="P2427">
        <f>-636.781385742776 -42.8192979033861 -230.984093133439</f>
        <v>-910.58477677960104</v>
      </c>
      <c r="Q2427" t="s">
        <v>54819</v>
      </c>
      <c r="R2427" t="s">
        <v>54820</v>
      </c>
      <c r="S2427" t="s">
        <v>54821</v>
      </c>
      <c r="T2427" t="s">
        <v>54822</v>
      </c>
      <c r="U2427" t="s">
        <v>54823</v>
      </c>
      <c r="V2427" t="s">
        <v>54824</v>
      </c>
      <c r="W2427" t="s">
        <v>54825</v>
      </c>
      <c r="X2427" t="s">
        <v>54826</v>
      </c>
      <c r="Y2427" t="s">
        <v>54827</v>
      </c>
    </row>
    <row r="2428" spans="1:25" x14ac:dyDescent="0.3">
      <c r="A2428">
        <v>121350</v>
      </c>
      <c r="B2428" t="s">
        <v>54806</v>
      </c>
      <c r="C2428" t="s">
        <v>54807</v>
      </c>
      <c r="D2428" t="s">
        <v>54808</v>
      </c>
      <c r="E2428" t="s">
        <v>54809</v>
      </c>
      <c r="F2428" t="s">
        <v>54810</v>
      </c>
      <c r="G2428" t="s">
        <v>54811</v>
      </c>
      <c r="H2428" t="s">
        <v>54812</v>
      </c>
      <c r="I2428" t="s">
        <v>54813</v>
      </c>
      <c r="J2428" t="s">
        <v>54814</v>
      </c>
      <c r="K2428" t="s">
        <v>54815</v>
      </c>
      <c r="L2428" t="s">
        <v>54816</v>
      </c>
      <c r="M2428" t="s">
        <v>54817</v>
      </c>
      <c r="N2428" t="s">
        <v>54818</v>
      </c>
      <c r="O2428">
        <f>-605.619368226483 -26.2373673996185 -510.863633576343</f>
        <v>-1142.7203692024445</v>
      </c>
      <c r="P2428">
        <f>-636.781385742776 -42.8192979033861 -230.984093133439</f>
        <v>-910.58477677960104</v>
      </c>
      <c r="Q2428" t="s">
        <v>54819</v>
      </c>
      <c r="R2428" t="s">
        <v>54820</v>
      </c>
      <c r="S2428" t="s">
        <v>54821</v>
      </c>
      <c r="T2428" t="s">
        <v>54822</v>
      </c>
      <c r="U2428" t="s">
        <v>54823</v>
      </c>
      <c r="V2428" t="s">
        <v>54824</v>
      </c>
      <c r="W2428" t="s">
        <v>54825</v>
      </c>
      <c r="X2428" t="s">
        <v>54826</v>
      </c>
      <c r="Y2428" t="s">
        <v>54827</v>
      </c>
    </row>
    <row r="2429" spans="1:25" x14ac:dyDescent="0.3">
      <c r="A2429">
        <v>121400</v>
      </c>
      <c r="B2429" t="s">
        <v>54828</v>
      </c>
      <c r="C2429" t="s">
        <v>54829</v>
      </c>
      <c r="D2429" t="s">
        <v>54830</v>
      </c>
      <c r="E2429" t="s">
        <v>54831</v>
      </c>
      <c r="F2429" t="s">
        <v>54832</v>
      </c>
      <c r="G2429" t="s">
        <v>54833</v>
      </c>
      <c r="H2429" t="s">
        <v>54834</v>
      </c>
      <c r="I2429" t="s">
        <v>54835</v>
      </c>
      <c r="J2429" t="s">
        <v>54836</v>
      </c>
      <c r="K2429" t="s">
        <v>54837</v>
      </c>
      <c r="L2429" t="s">
        <v>54838</v>
      </c>
      <c r="M2429" t="s">
        <v>54839</v>
      </c>
      <c r="N2429" t="s">
        <v>54840</v>
      </c>
      <c r="O2429">
        <f>-605.86590841662 -26.5491168491412 -510.73377988173</f>
        <v>-1143.1488051474912</v>
      </c>
      <c r="P2429">
        <f>-636.621129693806 -42.8687770504534 -230.793850395617</f>
        <v>-910.28375713987646</v>
      </c>
      <c r="Q2429" t="s">
        <v>54841</v>
      </c>
      <c r="R2429" t="s">
        <v>54842</v>
      </c>
      <c r="S2429" t="s">
        <v>54843</v>
      </c>
      <c r="T2429" t="s">
        <v>54844</v>
      </c>
      <c r="U2429" t="s">
        <v>54845</v>
      </c>
      <c r="V2429" t="s">
        <v>54846</v>
      </c>
      <c r="W2429" t="s">
        <v>54847</v>
      </c>
      <c r="X2429" t="s">
        <v>54848</v>
      </c>
      <c r="Y2429" t="s">
        <v>54849</v>
      </c>
    </row>
    <row r="2430" spans="1:25" x14ac:dyDescent="0.3">
      <c r="A2430">
        <v>121450</v>
      </c>
      <c r="B2430" t="s">
        <v>54828</v>
      </c>
      <c r="C2430" t="s">
        <v>54829</v>
      </c>
      <c r="D2430" t="s">
        <v>54830</v>
      </c>
      <c r="E2430" t="s">
        <v>54831</v>
      </c>
      <c r="F2430" t="s">
        <v>54832</v>
      </c>
      <c r="G2430" t="s">
        <v>54833</v>
      </c>
      <c r="H2430" t="s">
        <v>54834</v>
      </c>
      <c r="I2430" t="s">
        <v>54835</v>
      </c>
      <c r="J2430" t="s">
        <v>54836</v>
      </c>
      <c r="K2430" t="s">
        <v>54837</v>
      </c>
      <c r="L2430" t="s">
        <v>54838</v>
      </c>
      <c r="M2430" t="s">
        <v>54839</v>
      </c>
      <c r="N2430" t="s">
        <v>54840</v>
      </c>
      <c r="O2430">
        <f>-605.86590841662 -26.5491168491412 -510.73377988173</f>
        <v>-1143.1488051474912</v>
      </c>
      <c r="P2430">
        <f>-636.621129693806 -42.8687770504534 -230.793850395617</f>
        <v>-910.28375713987646</v>
      </c>
      <c r="Q2430" t="s">
        <v>54841</v>
      </c>
      <c r="R2430" t="s">
        <v>54842</v>
      </c>
      <c r="S2430" t="s">
        <v>54843</v>
      </c>
      <c r="T2430" t="s">
        <v>54844</v>
      </c>
      <c r="U2430" t="s">
        <v>54845</v>
      </c>
      <c r="V2430" t="s">
        <v>54846</v>
      </c>
      <c r="W2430" t="s">
        <v>54847</v>
      </c>
      <c r="X2430" t="s">
        <v>54848</v>
      </c>
      <c r="Y2430" t="s">
        <v>54849</v>
      </c>
    </row>
    <row r="2431" spans="1:25" x14ac:dyDescent="0.3">
      <c r="A2431">
        <v>121500</v>
      </c>
      <c r="B2431" t="s">
        <v>54850</v>
      </c>
      <c r="C2431" t="s">
        <v>54851</v>
      </c>
      <c r="D2431" t="s">
        <v>54852</v>
      </c>
      <c r="E2431" t="s">
        <v>54853</v>
      </c>
      <c r="F2431" t="s">
        <v>54854</v>
      </c>
      <c r="G2431" t="s">
        <v>54855</v>
      </c>
      <c r="H2431" t="s">
        <v>54856</v>
      </c>
      <c r="I2431" t="s">
        <v>54857</v>
      </c>
      <c r="J2431" t="s">
        <v>54858</v>
      </c>
      <c r="K2431" t="s">
        <v>54859</v>
      </c>
      <c r="L2431" t="s">
        <v>54860</v>
      </c>
      <c r="M2431" t="s">
        <v>54861</v>
      </c>
      <c r="N2431" t="s">
        <v>54862</v>
      </c>
      <c r="O2431">
        <f>-606.750880910831 -26.7984782751885 -510.124472738974</f>
        <v>-1143.6738319249935</v>
      </c>
      <c r="P2431">
        <f>-638.093005225108 -43.1166949198421 -230.249475276887</f>
        <v>-911.45917542183702</v>
      </c>
      <c r="Q2431" t="s">
        <v>54863</v>
      </c>
      <c r="R2431" t="s">
        <v>54864</v>
      </c>
      <c r="S2431" t="s">
        <v>54865</v>
      </c>
      <c r="T2431" t="s">
        <v>54866</v>
      </c>
      <c r="U2431" t="s">
        <v>54867</v>
      </c>
      <c r="V2431" t="s">
        <v>54868</v>
      </c>
      <c r="W2431" t="s">
        <v>54869</v>
      </c>
      <c r="X2431" t="s">
        <v>54870</v>
      </c>
      <c r="Y2431" t="s">
        <v>54871</v>
      </c>
    </row>
    <row r="2432" spans="1:25" x14ac:dyDescent="0.3">
      <c r="A2432">
        <v>121550</v>
      </c>
      <c r="B2432" t="s">
        <v>54872</v>
      </c>
      <c r="C2432" t="s">
        <v>54873</v>
      </c>
      <c r="D2432" t="s">
        <v>54874</v>
      </c>
      <c r="E2432" t="s">
        <v>54875</v>
      </c>
      <c r="F2432" t="s">
        <v>54876</v>
      </c>
      <c r="G2432" t="s">
        <v>54877</v>
      </c>
      <c r="H2432" t="s">
        <v>54878</v>
      </c>
      <c r="I2432" t="s">
        <v>54879</v>
      </c>
      <c r="J2432" t="s">
        <v>54880</v>
      </c>
      <c r="K2432" t="s">
        <v>54881</v>
      </c>
      <c r="L2432" t="s">
        <v>54882</v>
      </c>
      <c r="M2432" t="s">
        <v>54883</v>
      </c>
      <c r="N2432" t="s">
        <v>54884</v>
      </c>
      <c r="O2432">
        <f>-606.967812995051 -26.9165811069704 -509.979854531279</f>
        <v>-1143.8642486333003</v>
      </c>
      <c r="P2432">
        <f>-638.208955933717 -42.7192260475256 -230.064157612181</f>
        <v>-910.99233959342359</v>
      </c>
      <c r="Q2432" t="s">
        <v>54885</v>
      </c>
      <c r="R2432" t="s">
        <v>54886</v>
      </c>
      <c r="S2432" t="s">
        <v>54887</v>
      </c>
      <c r="T2432" t="s">
        <v>54888</v>
      </c>
      <c r="U2432" t="s">
        <v>54889</v>
      </c>
      <c r="V2432" t="s">
        <v>54890</v>
      </c>
      <c r="W2432" t="s">
        <v>54891</v>
      </c>
      <c r="X2432" t="s">
        <v>54892</v>
      </c>
      <c r="Y2432" t="s">
        <v>54893</v>
      </c>
    </row>
    <row r="2433" spans="1:25" x14ac:dyDescent="0.3">
      <c r="A2433">
        <v>121600</v>
      </c>
      <c r="B2433" t="s">
        <v>54894</v>
      </c>
      <c r="C2433" t="s">
        <v>54895</v>
      </c>
      <c r="D2433" t="s">
        <v>54896</v>
      </c>
      <c r="E2433" t="s">
        <v>54897</v>
      </c>
      <c r="F2433" t="s">
        <v>54898</v>
      </c>
      <c r="G2433" t="s">
        <v>54899</v>
      </c>
      <c r="H2433" t="s">
        <v>54900</v>
      </c>
      <c r="I2433" t="s">
        <v>54901</v>
      </c>
      <c r="J2433" t="s">
        <v>54902</v>
      </c>
      <c r="K2433" t="s">
        <v>54903</v>
      </c>
      <c r="L2433" t="s">
        <v>54904</v>
      </c>
      <c r="M2433" t="s">
        <v>54905</v>
      </c>
      <c r="N2433" t="s">
        <v>54906</v>
      </c>
      <c r="O2433">
        <f>-607.081690712964 -26.9452252037222 -509.840288096584</f>
        <v>-1143.8672040132701</v>
      </c>
      <c r="P2433">
        <f>-638.234178969308 -42.3166832313302 -229.890442382163</f>
        <v>-910.44130458280119</v>
      </c>
      <c r="Q2433" t="s">
        <v>54907</v>
      </c>
      <c r="R2433" t="s">
        <v>54908</v>
      </c>
      <c r="S2433" t="s">
        <v>54909</v>
      </c>
      <c r="T2433" t="s">
        <v>54910</v>
      </c>
      <c r="U2433" t="s">
        <v>54911</v>
      </c>
      <c r="V2433" t="s">
        <v>54912</v>
      </c>
      <c r="W2433" t="s">
        <v>54913</v>
      </c>
      <c r="X2433" t="s">
        <v>54914</v>
      </c>
      <c r="Y2433" t="s">
        <v>54915</v>
      </c>
    </row>
    <row r="2434" spans="1:25" x14ac:dyDescent="0.3">
      <c r="A2434">
        <v>121650</v>
      </c>
      <c r="B2434" t="s">
        <v>54916</v>
      </c>
      <c r="C2434" t="s">
        <v>54917</v>
      </c>
      <c r="D2434" t="s">
        <v>54918</v>
      </c>
      <c r="E2434" t="s">
        <v>54919</v>
      </c>
      <c r="F2434" t="s">
        <v>54920</v>
      </c>
      <c r="G2434" t="s">
        <v>54921</v>
      </c>
      <c r="H2434" t="s">
        <v>54922</v>
      </c>
      <c r="I2434" t="s">
        <v>54923</v>
      </c>
      <c r="J2434" t="s">
        <v>54924</v>
      </c>
      <c r="K2434" t="s">
        <v>54925</v>
      </c>
      <c r="L2434" t="s">
        <v>54926</v>
      </c>
      <c r="M2434" t="s">
        <v>54927</v>
      </c>
      <c r="N2434" t="s">
        <v>54928</v>
      </c>
      <c r="O2434">
        <f>-606.965712752674 -26.8133519490414 -509.695077884556</f>
        <v>-1143.4741425862712</v>
      </c>
      <c r="P2434">
        <f>-638.138470798142 -41.8088190917279 -229.727189348738</f>
        <v>-909.67447923860777</v>
      </c>
      <c r="Q2434" t="s">
        <v>54929</v>
      </c>
      <c r="R2434" t="s">
        <v>54930</v>
      </c>
      <c r="S2434" t="s">
        <v>54931</v>
      </c>
      <c r="T2434" t="s">
        <v>54932</v>
      </c>
      <c r="U2434" t="s">
        <v>54933</v>
      </c>
      <c r="V2434" t="s">
        <v>54934</v>
      </c>
      <c r="W2434" t="s">
        <v>54935</v>
      </c>
      <c r="X2434" t="s">
        <v>54936</v>
      </c>
      <c r="Y2434" t="s">
        <v>54937</v>
      </c>
    </row>
    <row r="2435" spans="1:25" x14ac:dyDescent="0.3">
      <c r="A2435">
        <v>121700</v>
      </c>
      <c r="B2435" t="s">
        <v>54938</v>
      </c>
      <c r="C2435" t="s">
        <v>54939</v>
      </c>
      <c r="D2435" t="s">
        <v>54940</v>
      </c>
      <c r="E2435" t="s">
        <v>54941</v>
      </c>
      <c r="F2435" t="s">
        <v>54942</v>
      </c>
      <c r="G2435" t="s">
        <v>54943</v>
      </c>
      <c r="H2435" t="s">
        <v>54944</v>
      </c>
      <c r="I2435" t="s">
        <v>54945</v>
      </c>
      <c r="J2435" t="s">
        <v>54946</v>
      </c>
      <c r="K2435" t="s">
        <v>54947</v>
      </c>
      <c r="L2435" t="s">
        <v>54948</v>
      </c>
      <c r="M2435" t="s">
        <v>54949</v>
      </c>
      <c r="N2435" t="s">
        <v>54950</v>
      </c>
      <c r="O2435">
        <f>-606.83097209037 -26.6760808306606 -509.693240474066</f>
        <v>-1143.2002933950967</v>
      </c>
      <c r="P2435">
        <f>-638.064147437619 -41.7190371542902 -229.734666151734</f>
        <v>-909.51785074364318</v>
      </c>
      <c r="Q2435" t="s">
        <v>54951</v>
      </c>
      <c r="R2435" t="s">
        <v>54952</v>
      </c>
      <c r="S2435" t="s">
        <v>54953</v>
      </c>
      <c r="T2435" t="s">
        <v>54954</v>
      </c>
      <c r="U2435" t="s">
        <v>54955</v>
      </c>
      <c r="V2435" t="s">
        <v>54956</v>
      </c>
      <c r="W2435" t="s">
        <v>54957</v>
      </c>
      <c r="X2435" t="s">
        <v>54958</v>
      </c>
      <c r="Y2435" t="s">
        <v>54959</v>
      </c>
    </row>
    <row r="2436" spans="1:25" x14ac:dyDescent="0.3">
      <c r="A2436">
        <v>121750</v>
      </c>
      <c r="B2436" t="s">
        <v>54960</v>
      </c>
      <c r="C2436" t="s">
        <v>54961</v>
      </c>
      <c r="D2436" t="s">
        <v>54962</v>
      </c>
      <c r="E2436" t="s">
        <v>54963</v>
      </c>
      <c r="F2436" t="s">
        <v>54964</v>
      </c>
      <c r="G2436" t="s">
        <v>54965</v>
      </c>
      <c r="H2436" t="s">
        <v>54966</v>
      </c>
      <c r="I2436" t="s">
        <v>54967</v>
      </c>
      <c r="J2436" t="s">
        <v>54968</v>
      </c>
      <c r="K2436" t="s">
        <v>54969</v>
      </c>
      <c r="L2436" t="s">
        <v>54970</v>
      </c>
      <c r="M2436" t="s">
        <v>54971</v>
      </c>
      <c r="N2436" t="s">
        <v>54972</v>
      </c>
      <c r="O2436">
        <f>-606.367723215107 -26.405683160222 -509.758303222198</f>
        <v>-1142.531709597527</v>
      </c>
      <c r="P2436">
        <f>-637.772145409118 -41.8192520607665 -229.839068256021</f>
        <v>-909.43046572590561</v>
      </c>
      <c r="Q2436" t="s">
        <v>54973</v>
      </c>
      <c r="R2436" t="s">
        <v>54974</v>
      </c>
      <c r="S2436" t="s">
        <v>54975</v>
      </c>
      <c r="T2436" t="s">
        <v>54976</v>
      </c>
      <c r="U2436" t="s">
        <v>54977</v>
      </c>
      <c r="V2436" t="s">
        <v>54978</v>
      </c>
      <c r="W2436" t="s">
        <v>54979</v>
      </c>
      <c r="X2436" t="s">
        <v>54980</v>
      </c>
      <c r="Y2436" t="s">
        <v>54981</v>
      </c>
    </row>
    <row r="2437" spans="1:25" x14ac:dyDescent="0.3">
      <c r="A2437">
        <v>121800</v>
      </c>
      <c r="B2437" t="s">
        <v>54982</v>
      </c>
      <c r="C2437" t="s">
        <v>54983</v>
      </c>
      <c r="D2437" t="s">
        <v>54984</v>
      </c>
      <c r="E2437" t="s">
        <v>54985</v>
      </c>
      <c r="F2437" t="s">
        <v>54986</v>
      </c>
      <c r="G2437" t="s">
        <v>54987</v>
      </c>
      <c r="H2437" t="s">
        <v>54988</v>
      </c>
      <c r="I2437" t="s">
        <v>54989</v>
      </c>
      <c r="J2437" t="s">
        <v>54990</v>
      </c>
      <c r="K2437" t="s">
        <v>54991</v>
      </c>
      <c r="L2437" t="s">
        <v>54992</v>
      </c>
      <c r="M2437" t="s">
        <v>54993</v>
      </c>
      <c r="N2437" t="s">
        <v>54994</v>
      </c>
      <c r="O2437">
        <f>-605.871794968709 -26.0038150080702 -509.875734548418</f>
        <v>-1141.7513445251971</v>
      </c>
      <c r="P2437">
        <f>-637.247532952869 -41.6338866619863 -229.965412135069</f>
        <v>-908.84683174992426</v>
      </c>
      <c r="Q2437" t="s">
        <v>54995</v>
      </c>
      <c r="R2437" t="s">
        <v>54996</v>
      </c>
      <c r="S2437" t="s">
        <v>54997</v>
      </c>
      <c r="T2437" t="s">
        <v>54998</v>
      </c>
      <c r="U2437" t="s">
        <v>54999</v>
      </c>
      <c r="V2437" t="s">
        <v>55000</v>
      </c>
      <c r="W2437" t="s">
        <v>55001</v>
      </c>
      <c r="X2437" t="s">
        <v>55002</v>
      </c>
      <c r="Y2437" t="s">
        <v>55003</v>
      </c>
    </row>
    <row r="2438" spans="1:25" x14ac:dyDescent="0.3">
      <c r="A2438">
        <v>121850</v>
      </c>
      <c r="B2438" t="s">
        <v>55004</v>
      </c>
      <c r="C2438" t="s">
        <v>55005</v>
      </c>
      <c r="D2438" t="s">
        <v>55006</v>
      </c>
      <c r="E2438" t="s">
        <v>55007</v>
      </c>
      <c r="F2438" t="s">
        <v>55008</v>
      </c>
      <c r="G2438" t="s">
        <v>55009</v>
      </c>
      <c r="H2438" t="s">
        <v>55010</v>
      </c>
      <c r="I2438" t="s">
        <v>55011</v>
      </c>
      <c r="J2438" t="s">
        <v>55012</v>
      </c>
      <c r="K2438" t="s">
        <v>55013</v>
      </c>
      <c r="L2438" t="s">
        <v>55014</v>
      </c>
      <c r="M2438" t="s">
        <v>55015</v>
      </c>
      <c r="N2438" t="s">
        <v>55016</v>
      </c>
      <c r="O2438">
        <f>-605.569636661225 -25.9279710245814 -509.91758988665</f>
        <v>-1141.4151975724565</v>
      </c>
      <c r="P2438">
        <f>-636.848151223943 -41.6349533905882 -230.00060100281</f>
        <v>-908.48370561734112</v>
      </c>
      <c r="Q2438" t="s">
        <v>55017</v>
      </c>
      <c r="R2438" t="s">
        <v>55018</v>
      </c>
      <c r="S2438" t="s">
        <v>55019</v>
      </c>
      <c r="T2438" t="s">
        <v>55020</v>
      </c>
      <c r="U2438" t="s">
        <v>55021</v>
      </c>
      <c r="V2438" t="s">
        <v>55022</v>
      </c>
      <c r="W2438" t="s">
        <v>55023</v>
      </c>
      <c r="X2438" t="s">
        <v>55024</v>
      </c>
      <c r="Y2438" t="s">
        <v>55025</v>
      </c>
    </row>
    <row r="2439" spans="1:25" x14ac:dyDescent="0.3">
      <c r="A2439">
        <v>121900</v>
      </c>
      <c r="B2439" t="s">
        <v>55026</v>
      </c>
      <c r="C2439" t="s">
        <v>55027</v>
      </c>
      <c r="D2439" t="s">
        <v>55028</v>
      </c>
      <c r="E2439" t="s">
        <v>55029</v>
      </c>
      <c r="F2439" t="s">
        <v>55030</v>
      </c>
      <c r="G2439" t="s">
        <v>55031</v>
      </c>
      <c r="H2439" t="s">
        <v>55032</v>
      </c>
      <c r="I2439" t="s">
        <v>55033</v>
      </c>
      <c r="J2439" t="s">
        <v>55034</v>
      </c>
      <c r="K2439" t="s">
        <v>55035</v>
      </c>
      <c r="L2439" t="s">
        <v>55036</v>
      </c>
      <c r="M2439" t="s">
        <v>55037</v>
      </c>
      <c r="N2439" t="s">
        <v>55038</v>
      </c>
      <c r="O2439">
        <f>-604.910534273024 -25.9358462385296 -509.98294734933</f>
        <v>-1140.8293278608837</v>
      </c>
      <c r="P2439">
        <f>-635.90927807228 -41.74208903507 -230.040444451459</f>
        <v>-907.69181155880892</v>
      </c>
      <c r="Q2439" t="s">
        <v>55039</v>
      </c>
      <c r="R2439" t="s">
        <v>55040</v>
      </c>
      <c r="S2439" t="s">
        <v>55041</v>
      </c>
      <c r="T2439" t="s">
        <v>55042</v>
      </c>
      <c r="U2439" t="s">
        <v>55043</v>
      </c>
      <c r="V2439" t="s">
        <v>55044</v>
      </c>
      <c r="W2439" t="s">
        <v>55045</v>
      </c>
      <c r="X2439" t="s">
        <v>55046</v>
      </c>
      <c r="Y2439" t="s">
        <v>55047</v>
      </c>
    </row>
    <row r="2440" spans="1:25" x14ac:dyDescent="0.3">
      <c r="A2440">
        <v>121950</v>
      </c>
      <c r="B2440" t="s">
        <v>55048</v>
      </c>
      <c r="C2440" t="s">
        <v>55049</v>
      </c>
      <c r="D2440" t="s">
        <v>55050</v>
      </c>
      <c r="E2440" t="s">
        <v>55051</v>
      </c>
      <c r="F2440" t="s">
        <v>55052</v>
      </c>
      <c r="G2440" t="s">
        <v>55053</v>
      </c>
      <c r="H2440" t="s">
        <v>55054</v>
      </c>
      <c r="I2440" t="s">
        <v>55055</v>
      </c>
      <c r="J2440" t="s">
        <v>55056</v>
      </c>
      <c r="K2440" t="s">
        <v>55057</v>
      </c>
      <c r="L2440" t="s">
        <v>55058</v>
      </c>
      <c r="M2440" t="s">
        <v>55059</v>
      </c>
      <c r="N2440" t="s">
        <v>55060</v>
      </c>
      <c r="O2440">
        <f>-604.508924177283 -25.8696566111032 -510.031096624336</f>
        <v>-1140.4096774127222</v>
      </c>
      <c r="P2440">
        <f>-635.573757634757 -41.7706821917711 -230.1013202578</f>
        <v>-907.44576008432819</v>
      </c>
      <c r="Q2440" t="s">
        <v>55061</v>
      </c>
      <c r="R2440" t="s">
        <v>55062</v>
      </c>
      <c r="S2440" t="s">
        <v>55063</v>
      </c>
      <c r="T2440" t="s">
        <v>55064</v>
      </c>
      <c r="U2440" t="s">
        <v>55065</v>
      </c>
      <c r="V2440" t="s">
        <v>55066</v>
      </c>
      <c r="W2440" t="s">
        <v>55067</v>
      </c>
      <c r="X2440" t="s">
        <v>55068</v>
      </c>
      <c r="Y2440" t="s">
        <v>55069</v>
      </c>
    </row>
    <row r="2441" spans="1:25" x14ac:dyDescent="0.3">
      <c r="A2441">
        <v>122000</v>
      </c>
      <c r="B2441" t="s">
        <v>55070</v>
      </c>
      <c r="C2441" t="s">
        <v>55071</v>
      </c>
      <c r="D2441" t="s">
        <v>55072</v>
      </c>
      <c r="E2441" t="s">
        <v>55073</v>
      </c>
      <c r="F2441" t="s">
        <v>55074</v>
      </c>
      <c r="G2441" t="s">
        <v>55075</v>
      </c>
      <c r="H2441" t="s">
        <v>55076</v>
      </c>
      <c r="I2441" t="s">
        <v>55077</v>
      </c>
      <c r="J2441" t="s">
        <v>55078</v>
      </c>
      <c r="K2441" t="s">
        <v>55079</v>
      </c>
      <c r="L2441" t="s">
        <v>55080</v>
      </c>
      <c r="M2441" t="s">
        <v>55081</v>
      </c>
      <c r="N2441" t="s">
        <v>55082</v>
      </c>
      <c r="O2441">
        <f>-603.570546670655 -25.508355832347 -510.274671464316</f>
        <v>-1139.353573967318</v>
      </c>
      <c r="P2441">
        <f>-634.635297128467 -41.6209588590557 -230.356960469309</f>
        <v>-906.61321645683165</v>
      </c>
      <c r="Q2441" t="s">
        <v>55083</v>
      </c>
      <c r="R2441" t="s">
        <v>55084</v>
      </c>
      <c r="S2441" t="s">
        <v>55085</v>
      </c>
      <c r="T2441" t="s">
        <v>55086</v>
      </c>
      <c r="U2441" t="s">
        <v>55087</v>
      </c>
      <c r="V2441" t="s">
        <v>55088</v>
      </c>
      <c r="W2441" t="s">
        <v>55089</v>
      </c>
      <c r="X2441" t="s">
        <v>55090</v>
      </c>
      <c r="Y2441" t="s">
        <v>55091</v>
      </c>
    </row>
    <row r="2442" spans="1:25" x14ac:dyDescent="0.3">
      <c r="A2442">
        <v>122050</v>
      </c>
      <c r="B2442" t="s">
        <v>55092</v>
      </c>
      <c r="C2442" t="s">
        <v>55093</v>
      </c>
      <c r="D2442" t="s">
        <v>55094</v>
      </c>
      <c r="E2442" t="s">
        <v>55095</v>
      </c>
      <c r="F2442" t="s">
        <v>55096</v>
      </c>
      <c r="G2442" t="s">
        <v>55097</v>
      </c>
      <c r="H2442" t="s">
        <v>55098</v>
      </c>
      <c r="I2442" t="s">
        <v>55099</v>
      </c>
      <c r="J2442" t="s">
        <v>55100</v>
      </c>
      <c r="K2442" t="s">
        <v>55101</v>
      </c>
      <c r="L2442" t="s">
        <v>55102</v>
      </c>
      <c r="M2442" t="s">
        <v>55103</v>
      </c>
      <c r="N2442" t="s">
        <v>55104</v>
      </c>
      <c r="O2442">
        <f>-602.893898983131 -25.4933163070887 -510.46558182235</f>
        <v>-1138.8527971125695</v>
      </c>
      <c r="P2442">
        <f>-634.046558308857 -41.8309199405978 -230.570584689292</f>
        <v>-906.44806293874683</v>
      </c>
      <c r="Q2442" t="s">
        <v>55105</v>
      </c>
      <c r="R2442" t="s">
        <v>55106</v>
      </c>
      <c r="S2442" t="s">
        <v>55107</v>
      </c>
      <c r="T2442" t="s">
        <v>55108</v>
      </c>
      <c r="U2442" t="s">
        <v>55109</v>
      </c>
      <c r="V2442" t="s">
        <v>55110</v>
      </c>
      <c r="W2442" t="s">
        <v>55111</v>
      </c>
      <c r="X2442" t="s">
        <v>55112</v>
      </c>
      <c r="Y2442" t="s">
        <v>55113</v>
      </c>
    </row>
    <row r="2443" spans="1:25" x14ac:dyDescent="0.3">
      <c r="A2443">
        <v>122100</v>
      </c>
      <c r="B2443" t="s">
        <v>55114</v>
      </c>
      <c r="C2443" t="s">
        <v>55115</v>
      </c>
      <c r="D2443" t="s">
        <v>55116</v>
      </c>
      <c r="E2443" t="s">
        <v>55117</v>
      </c>
      <c r="F2443" t="s">
        <v>55118</v>
      </c>
      <c r="G2443" t="s">
        <v>55119</v>
      </c>
      <c r="H2443" t="s">
        <v>55120</v>
      </c>
      <c r="I2443" t="s">
        <v>55121</v>
      </c>
      <c r="J2443" t="s">
        <v>55122</v>
      </c>
      <c r="K2443" t="s">
        <v>55123</v>
      </c>
      <c r="L2443" t="s">
        <v>55124</v>
      </c>
      <c r="M2443" t="s">
        <v>55125</v>
      </c>
      <c r="N2443" t="s">
        <v>55126</v>
      </c>
      <c r="O2443">
        <f>-601.358708552111 -25.4246875381907 -510.785422768944</f>
        <v>-1137.5688188592458</v>
      </c>
      <c r="P2443">
        <f>-632.812169623649 -42.4179542368704 -230.963241978216</f>
        <v>-906.19336583873542</v>
      </c>
      <c r="Q2443" t="s">
        <v>55127</v>
      </c>
      <c r="R2443" t="s">
        <v>55128</v>
      </c>
      <c r="S2443" t="s">
        <v>55129</v>
      </c>
      <c r="T2443" t="s">
        <v>55130</v>
      </c>
      <c r="U2443" t="s">
        <v>55131</v>
      </c>
      <c r="V2443" t="s">
        <v>55132</v>
      </c>
      <c r="W2443" t="s">
        <v>55133</v>
      </c>
      <c r="X2443" t="s">
        <v>55134</v>
      </c>
      <c r="Y2443" t="s">
        <v>55135</v>
      </c>
    </row>
    <row r="2444" spans="1:25" x14ac:dyDescent="0.3">
      <c r="A2444">
        <v>122150</v>
      </c>
      <c r="B2444" t="s">
        <v>55136</v>
      </c>
      <c r="C2444" t="s">
        <v>55137</v>
      </c>
      <c r="D2444" t="s">
        <v>55138</v>
      </c>
      <c r="E2444" t="s">
        <v>55139</v>
      </c>
      <c r="F2444" t="s">
        <v>55140</v>
      </c>
      <c r="G2444" t="s">
        <v>55141</v>
      </c>
      <c r="H2444" t="s">
        <v>55142</v>
      </c>
      <c r="I2444" t="s">
        <v>55143</v>
      </c>
      <c r="J2444" t="s">
        <v>55144</v>
      </c>
      <c r="K2444" t="s">
        <v>55145</v>
      </c>
      <c r="L2444" t="s">
        <v>55146</v>
      </c>
      <c r="M2444" t="s">
        <v>55147</v>
      </c>
      <c r="N2444" t="s">
        <v>55148</v>
      </c>
      <c r="O2444">
        <f>-600.606840047213 -25.3349935317942 -510.939608958711</f>
        <v>-1136.8814425377182</v>
      </c>
      <c r="P2444">
        <f>-632.157420514945 -42.4688777846673 -231.136992921314</f>
        <v>-905.76329122092625</v>
      </c>
      <c r="Q2444" t="s">
        <v>55149</v>
      </c>
      <c r="R2444" t="s">
        <v>55150</v>
      </c>
      <c r="S2444" t="s">
        <v>55151</v>
      </c>
      <c r="T2444" t="s">
        <v>55152</v>
      </c>
      <c r="U2444" t="s">
        <v>55153</v>
      </c>
      <c r="V2444" t="s">
        <v>55154</v>
      </c>
      <c r="W2444" t="s">
        <v>55155</v>
      </c>
      <c r="X2444" t="s">
        <v>55156</v>
      </c>
      <c r="Y2444" t="s">
        <v>55157</v>
      </c>
    </row>
    <row r="2445" spans="1:25" x14ac:dyDescent="0.3">
      <c r="A2445">
        <v>122200</v>
      </c>
      <c r="B2445" t="s">
        <v>55158</v>
      </c>
      <c r="C2445" t="s">
        <v>55159</v>
      </c>
      <c r="D2445" t="s">
        <v>55160</v>
      </c>
      <c r="E2445" t="s">
        <v>55161</v>
      </c>
      <c r="F2445" t="s">
        <v>55162</v>
      </c>
      <c r="G2445" t="s">
        <v>55163</v>
      </c>
      <c r="H2445" t="s">
        <v>55164</v>
      </c>
      <c r="I2445" t="s">
        <v>55165</v>
      </c>
      <c r="J2445" t="s">
        <v>55166</v>
      </c>
      <c r="K2445" t="s">
        <v>55167</v>
      </c>
      <c r="L2445" t="s">
        <v>55168</v>
      </c>
      <c r="M2445" t="s">
        <v>55169</v>
      </c>
      <c r="N2445" t="s">
        <v>55170</v>
      </c>
      <c r="O2445">
        <f>-598.985054705521 -25.3268000730709 -511.223612952221</f>
        <v>-1135.5354677308128</v>
      </c>
      <c r="P2445">
        <f>-631.033011096643 -42.4919177453385 -231.479340296395</f>
        <v>-905.00426913837646</v>
      </c>
      <c r="Q2445" t="s">
        <v>55171</v>
      </c>
      <c r="R2445" t="s">
        <v>55172</v>
      </c>
      <c r="S2445" t="s">
        <v>55173</v>
      </c>
      <c r="T2445" t="s">
        <v>55174</v>
      </c>
      <c r="U2445" t="s">
        <v>55175</v>
      </c>
      <c r="V2445" t="s">
        <v>55176</v>
      </c>
      <c r="W2445" t="s">
        <v>55177</v>
      </c>
      <c r="X2445" t="s">
        <v>55178</v>
      </c>
      <c r="Y2445" t="s">
        <v>55179</v>
      </c>
    </row>
    <row r="2446" spans="1:25" x14ac:dyDescent="0.3">
      <c r="A2446">
        <v>122250</v>
      </c>
      <c r="B2446" t="s">
        <v>55180</v>
      </c>
      <c r="C2446" t="s">
        <v>55181</v>
      </c>
      <c r="D2446" t="s">
        <v>55182</v>
      </c>
      <c r="E2446" t="s">
        <v>55183</v>
      </c>
      <c r="F2446" t="s">
        <v>55184</v>
      </c>
      <c r="G2446" t="s">
        <v>55185</v>
      </c>
      <c r="H2446" t="s">
        <v>55186</v>
      </c>
      <c r="I2446" t="s">
        <v>55187</v>
      </c>
      <c r="J2446" t="s">
        <v>55188</v>
      </c>
      <c r="K2446" t="s">
        <v>55189</v>
      </c>
      <c r="L2446" t="s">
        <v>55190</v>
      </c>
      <c r="M2446" t="s">
        <v>55191</v>
      </c>
      <c r="N2446" t="s">
        <v>55192</v>
      </c>
      <c r="O2446">
        <f>-598.192775846635 -25.317188681506 -511.34194583171</f>
        <v>-1134.851910359851</v>
      </c>
      <c r="P2446">
        <f>-630.587418572584 -42.599048201844 -231.644899380161</f>
        <v>-904.83136615458898</v>
      </c>
      <c r="Q2446" t="s">
        <v>55193</v>
      </c>
      <c r="R2446" t="s">
        <v>55194</v>
      </c>
      <c r="S2446" t="s">
        <v>55195</v>
      </c>
      <c r="T2446" t="s">
        <v>55196</v>
      </c>
      <c r="U2446" t="s">
        <v>55197</v>
      </c>
      <c r="V2446" t="s">
        <v>55198</v>
      </c>
      <c r="W2446" t="s">
        <v>55199</v>
      </c>
      <c r="X2446" t="s">
        <v>55200</v>
      </c>
      <c r="Y2446" t="s">
        <v>55201</v>
      </c>
    </row>
    <row r="2447" spans="1:25" x14ac:dyDescent="0.3">
      <c r="A2447">
        <v>122300</v>
      </c>
      <c r="B2447" t="s">
        <v>55202</v>
      </c>
      <c r="C2447" t="s">
        <v>55203</v>
      </c>
      <c r="D2447" t="s">
        <v>55204</v>
      </c>
      <c r="E2447" t="s">
        <v>55205</v>
      </c>
      <c r="F2447" t="s">
        <v>55206</v>
      </c>
      <c r="G2447" t="s">
        <v>55207</v>
      </c>
      <c r="H2447" t="s">
        <v>55208</v>
      </c>
      <c r="I2447" t="s">
        <v>55209</v>
      </c>
      <c r="J2447" t="s">
        <v>55210</v>
      </c>
      <c r="K2447" t="s">
        <v>55211</v>
      </c>
      <c r="L2447" t="s">
        <v>55212</v>
      </c>
      <c r="M2447" t="s">
        <v>55213</v>
      </c>
      <c r="N2447" t="s">
        <v>55214</v>
      </c>
      <c r="O2447">
        <f>-597.483959820564 -25.2248573240972 -511.506665798312</f>
        <v>-1134.2154829429733</v>
      </c>
      <c r="P2447">
        <f>-630.159849717959 -42.7491717248338 -231.857285036776</f>
        <v>-904.76630647956881</v>
      </c>
      <c r="Q2447" t="s">
        <v>55215</v>
      </c>
      <c r="R2447" t="s">
        <v>55216</v>
      </c>
      <c r="S2447" t="s">
        <v>55217</v>
      </c>
      <c r="T2447" t="s">
        <v>55218</v>
      </c>
      <c r="U2447" t="s">
        <v>55219</v>
      </c>
      <c r="V2447" t="s">
        <v>55220</v>
      </c>
      <c r="W2447" t="s">
        <v>55221</v>
      </c>
      <c r="X2447" t="s">
        <v>55222</v>
      </c>
      <c r="Y2447" t="s">
        <v>55223</v>
      </c>
    </row>
    <row r="2448" spans="1:25" x14ac:dyDescent="0.3">
      <c r="A2448">
        <v>122350</v>
      </c>
      <c r="B2448" t="s">
        <v>55224</v>
      </c>
      <c r="C2448" t="s">
        <v>55225</v>
      </c>
      <c r="D2448" t="s">
        <v>55226</v>
      </c>
      <c r="E2448" t="s">
        <v>55227</v>
      </c>
      <c r="F2448" t="s">
        <v>55228</v>
      </c>
      <c r="G2448" t="s">
        <v>55229</v>
      </c>
      <c r="H2448" t="s">
        <v>55230</v>
      </c>
      <c r="I2448" t="s">
        <v>55231</v>
      </c>
      <c r="J2448" t="s">
        <v>55232</v>
      </c>
      <c r="K2448" t="s">
        <v>55233</v>
      </c>
      <c r="L2448" t="s">
        <v>55234</v>
      </c>
      <c r="M2448" t="s">
        <v>55235</v>
      </c>
      <c r="N2448" t="s">
        <v>55236</v>
      </c>
      <c r="O2448">
        <f>-596.276328320341 -25.2901061529644 -511.748502936408</f>
        <v>-1133.3149374097134</v>
      </c>
      <c r="P2448">
        <f>-629.2543157501 -43.5193752331263 -232.179731327954</f>
        <v>-904.95342231118025</v>
      </c>
      <c r="Q2448" t="s">
        <v>55237</v>
      </c>
      <c r="R2448" t="s">
        <v>55238</v>
      </c>
      <c r="S2448" t="s">
        <v>55239</v>
      </c>
      <c r="T2448" t="s">
        <v>55240</v>
      </c>
      <c r="U2448" t="s">
        <v>55241</v>
      </c>
      <c r="V2448" t="s">
        <v>55242</v>
      </c>
      <c r="W2448" t="s">
        <v>55243</v>
      </c>
      <c r="X2448" t="s">
        <v>55244</v>
      </c>
      <c r="Y2448" t="s">
        <v>55245</v>
      </c>
    </row>
    <row r="2449" spans="1:25" x14ac:dyDescent="0.3">
      <c r="A2449">
        <v>122400</v>
      </c>
      <c r="B2449" t="s">
        <v>55246</v>
      </c>
      <c r="C2449" t="s">
        <v>55247</v>
      </c>
      <c r="D2449" t="s">
        <v>55248</v>
      </c>
      <c r="E2449" t="s">
        <v>55249</v>
      </c>
      <c r="F2449" t="s">
        <v>55250</v>
      </c>
      <c r="G2449" t="s">
        <v>55251</v>
      </c>
      <c r="H2449" t="s">
        <v>55252</v>
      </c>
      <c r="I2449" t="s">
        <v>55253</v>
      </c>
      <c r="J2449" t="s">
        <v>55254</v>
      </c>
      <c r="K2449" t="s">
        <v>55255</v>
      </c>
      <c r="L2449" t="s">
        <v>55256</v>
      </c>
      <c r="M2449" t="s">
        <v>55257</v>
      </c>
      <c r="N2449" t="s">
        <v>55258</v>
      </c>
      <c r="O2449">
        <f>-595.349381715734 -25.630638687777 -511.683509532678</f>
        <v>-1132.663529936189</v>
      </c>
      <c r="P2449">
        <f>-628.305715717474 -43.7910641170561 -232.107645043612</f>
        <v>-904.20442487814205</v>
      </c>
      <c r="Q2449" t="s">
        <v>55259</v>
      </c>
      <c r="R2449" t="s">
        <v>55260</v>
      </c>
      <c r="S2449" t="s">
        <v>55261</v>
      </c>
      <c r="T2449" t="s">
        <v>55262</v>
      </c>
      <c r="U2449" t="s">
        <v>55263</v>
      </c>
      <c r="V2449" t="s">
        <v>55264</v>
      </c>
      <c r="W2449" t="s">
        <v>55265</v>
      </c>
      <c r="X2449" t="s">
        <v>55266</v>
      </c>
      <c r="Y2449" t="s">
        <v>55267</v>
      </c>
    </row>
    <row r="2450" spans="1:25" x14ac:dyDescent="0.3">
      <c r="A2450">
        <v>122450</v>
      </c>
      <c r="B2450" t="s">
        <v>55268</v>
      </c>
      <c r="C2450" t="s">
        <v>55269</v>
      </c>
      <c r="D2450" t="s">
        <v>55270</v>
      </c>
      <c r="E2450" t="s">
        <v>55271</v>
      </c>
      <c r="F2450" t="s">
        <v>55272</v>
      </c>
      <c r="G2450" t="s">
        <v>55273</v>
      </c>
      <c r="H2450" t="s">
        <v>55274</v>
      </c>
      <c r="I2450" t="s">
        <v>55275</v>
      </c>
      <c r="J2450" t="s">
        <v>55276</v>
      </c>
      <c r="K2450" t="s">
        <v>55277</v>
      </c>
      <c r="L2450" t="s">
        <v>55278</v>
      </c>
      <c r="M2450" t="s">
        <v>55279</v>
      </c>
      <c r="N2450" t="s">
        <v>55280</v>
      </c>
      <c r="O2450">
        <f>-595.058293155163 -25.8001667607227 -511.530951189853</f>
        <v>-1132.3894111057389</v>
      </c>
      <c r="P2450">
        <f>-627.981435593286 -43.578015678303 -231.926610242997</f>
        <v>-903.48606151458603</v>
      </c>
      <c r="Q2450" t="s">
        <v>55281</v>
      </c>
      <c r="R2450" t="s">
        <v>55282</v>
      </c>
      <c r="S2450" t="s">
        <v>55283</v>
      </c>
      <c r="T2450" t="s">
        <v>55284</v>
      </c>
      <c r="U2450" t="s">
        <v>55285</v>
      </c>
      <c r="V2450" t="s">
        <v>55286</v>
      </c>
      <c r="W2450" t="s">
        <v>55287</v>
      </c>
      <c r="X2450" t="s">
        <v>55288</v>
      </c>
      <c r="Y2450" t="s">
        <v>55289</v>
      </c>
    </row>
    <row r="2451" spans="1:25" x14ac:dyDescent="0.3">
      <c r="A2451">
        <v>122500</v>
      </c>
      <c r="B2451" t="s">
        <v>55290</v>
      </c>
      <c r="C2451" t="s">
        <v>55291</v>
      </c>
      <c r="D2451" t="s">
        <v>55292</v>
      </c>
      <c r="E2451" t="s">
        <v>55293</v>
      </c>
      <c r="F2451" t="s">
        <v>55294</v>
      </c>
      <c r="G2451" t="s">
        <v>55295</v>
      </c>
      <c r="H2451" t="s">
        <v>55296</v>
      </c>
      <c r="I2451" t="s">
        <v>55297</v>
      </c>
      <c r="J2451" t="s">
        <v>55298</v>
      </c>
      <c r="K2451" t="s">
        <v>55299</v>
      </c>
      <c r="L2451" t="s">
        <v>55300</v>
      </c>
      <c r="M2451" t="s">
        <v>55301</v>
      </c>
      <c r="N2451" t="s">
        <v>55302</v>
      </c>
      <c r="O2451">
        <f>-594.742978816858 -26.2760041750257 -511.277682176763</f>
        <v>-1132.2966651686468</v>
      </c>
      <c r="P2451">
        <f>-627.519129202643 -43.4276665502009 -231.617034323215</f>
        <v>-902.56383007605882</v>
      </c>
      <c r="Q2451" t="s">
        <v>55303</v>
      </c>
      <c r="R2451" t="s">
        <v>55304</v>
      </c>
      <c r="S2451" t="s">
        <v>55305</v>
      </c>
      <c r="T2451" t="s">
        <v>55306</v>
      </c>
      <c r="U2451" t="s">
        <v>55307</v>
      </c>
      <c r="V2451" t="s">
        <v>55308</v>
      </c>
      <c r="W2451" t="s">
        <v>55309</v>
      </c>
      <c r="X2451" t="s">
        <v>55310</v>
      </c>
      <c r="Y2451" t="s">
        <v>55311</v>
      </c>
    </row>
    <row r="2452" spans="1:25" x14ac:dyDescent="0.3">
      <c r="A2452">
        <v>122550</v>
      </c>
      <c r="B2452" t="s">
        <v>55312</v>
      </c>
      <c r="C2452" t="s">
        <v>55313</v>
      </c>
      <c r="D2452" t="s">
        <v>55314</v>
      </c>
      <c r="E2452" t="s">
        <v>55315</v>
      </c>
      <c r="F2452" t="s">
        <v>55316</v>
      </c>
      <c r="G2452" t="s">
        <v>55317</v>
      </c>
      <c r="H2452" t="s">
        <v>55318</v>
      </c>
      <c r="I2452" t="s">
        <v>55319</v>
      </c>
      <c r="J2452" t="s">
        <v>55320</v>
      </c>
      <c r="K2452" t="s">
        <v>55321</v>
      </c>
      <c r="L2452" t="s">
        <v>55322</v>
      </c>
      <c r="M2452" t="s">
        <v>55323</v>
      </c>
      <c r="N2452" t="s">
        <v>55324</v>
      </c>
      <c r="O2452">
        <f>-594.542316629314 -26.3925631886218 -511.259367015003</f>
        <v>-1132.1942468329389</v>
      </c>
      <c r="P2452">
        <f>-627.447726402124 -43.5075880229354 -231.611591377798</f>
        <v>-902.56690580285726</v>
      </c>
      <c r="Q2452" t="s">
        <v>55325</v>
      </c>
      <c r="R2452" t="s">
        <v>55326</v>
      </c>
      <c r="S2452" t="s">
        <v>55327</v>
      </c>
      <c r="T2452" t="s">
        <v>55328</v>
      </c>
      <c r="U2452" t="s">
        <v>55329</v>
      </c>
      <c r="V2452" t="s">
        <v>55330</v>
      </c>
      <c r="W2452" t="s">
        <v>55331</v>
      </c>
      <c r="X2452" t="s">
        <v>55332</v>
      </c>
      <c r="Y2452" t="s">
        <v>55333</v>
      </c>
    </row>
    <row r="2453" spans="1:25" x14ac:dyDescent="0.3">
      <c r="A2453">
        <v>122600</v>
      </c>
      <c r="B2453" t="s">
        <v>55334</v>
      </c>
      <c r="C2453" t="s">
        <v>55335</v>
      </c>
      <c r="D2453" t="s">
        <v>55336</v>
      </c>
      <c r="E2453" t="s">
        <v>55337</v>
      </c>
      <c r="F2453" t="s">
        <v>55338</v>
      </c>
      <c r="G2453" t="s">
        <v>55339</v>
      </c>
      <c r="H2453" t="s">
        <v>55340</v>
      </c>
      <c r="I2453" t="s">
        <v>55341</v>
      </c>
      <c r="J2453" t="s">
        <v>55342</v>
      </c>
      <c r="K2453" t="s">
        <v>55343</v>
      </c>
      <c r="L2453" t="s">
        <v>55344</v>
      </c>
      <c r="M2453" t="s">
        <v>55345</v>
      </c>
      <c r="N2453" t="s">
        <v>55346</v>
      </c>
      <c r="O2453">
        <f>-593.961524257811 -26.4064405249467 -511.330760831203</f>
        <v>-1131.6987256139607</v>
      </c>
      <c r="P2453">
        <f>-627.318866983679 -44.002978473115 -231.766501413099</f>
        <v>-903.08834686989303</v>
      </c>
      <c r="Q2453" t="s">
        <v>55347</v>
      </c>
      <c r="R2453" t="s">
        <v>55348</v>
      </c>
      <c r="S2453" t="s">
        <v>55349</v>
      </c>
      <c r="T2453" t="s">
        <v>55350</v>
      </c>
      <c r="U2453" t="s">
        <v>55351</v>
      </c>
      <c r="V2453" t="s">
        <v>55352</v>
      </c>
      <c r="W2453" t="s">
        <v>55353</v>
      </c>
      <c r="X2453" t="s">
        <v>55354</v>
      </c>
      <c r="Y2453" t="s">
        <v>55355</v>
      </c>
    </row>
    <row r="2454" spans="1:25" x14ac:dyDescent="0.3">
      <c r="A2454">
        <v>122650</v>
      </c>
      <c r="B2454" t="s">
        <v>55356</v>
      </c>
      <c r="C2454" t="s">
        <v>55357</v>
      </c>
      <c r="D2454" t="s">
        <v>55358</v>
      </c>
      <c r="E2454" t="s">
        <v>55359</v>
      </c>
      <c r="F2454" t="s">
        <v>55360</v>
      </c>
      <c r="G2454" t="s">
        <v>55361</v>
      </c>
      <c r="H2454" t="s">
        <v>55362</v>
      </c>
      <c r="I2454" t="s">
        <v>55363</v>
      </c>
      <c r="J2454" t="s">
        <v>55364</v>
      </c>
      <c r="K2454" t="s">
        <v>55365</v>
      </c>
      <c r="L2454" t="s">
        <v>55366</v>
      </c>
      <c r="M2454" t="s">
        <v>55367</v>
      </c>
      <c r="N2454" t="s">
        <v>55368</v>
      </c>
      <c r="O2454">
        <f>-593.777994746907 -26.3011891289264 -511.367478348891</f>
        <v>-1131.4466622247244</v>
      </c>
      <c r="P2454">
        <f>-627.330450470285 -44.141331682174 -231.84189254139</f>
        <v>-903.31367469384895</v>
      </c>
      <c r="Q2454" t="s">
        <v>55369</v>
      </c>
      <c r="R2454" t="s">
        <v>55370</v>
      </c>
      <c r="S2454" t="s">
        <v>55371</v>
      </c>
      <c r="T2454" t="s">
        <v>55372</v>
      </c>
      <c r="U2454" t="s">
        <v>55373</v>
      </c>
      <c r="V2454" t="s">
        <v>55374</v>
      </c>
      <c r="W2454" t="s">
        <v>55375</v>
      </c>
      <c r="X2454" t="s">
        <v>55376</v>
      </c>
      <c r="Y2454" t="s">
        <v>55377</v>
      </c>
    </row>
    <row r="2455" spans="1:25" x14ac:dyDescent="0.3">
      <c r="A2455">
        <v>122700</v>
      </c>
      <c r="B2455" t="s">
        <v>55378</v>
      </c>
      <c r="C2455" t="s">
        <v>55379</v>
      </c>
      <c r="D2455" t="s">
        <v>55380</v>
      </c>
      <c r="E2455" t="s">
        <v>55381</v>
      </c>
      <c r="F2455" t="s">
        <v>55382</v>
      </c>
      <c r="G2455" t="s">
        <v>55383</v>
      </c>
      <c r="H2455" t="s">
        <v>55384</v>
      </c>
      <c r="I2455" t="s">
        <v>55385</v>
      </c>
      <c r="J2455" t="s">
        <v>55386</v>
      </c>
      <c r="K2455" t="s">
        <v>55387</v>
      </c>
      <c r="L2455" t="s">
        <v>55388</v>
      </c>
      <c r="M2455" t="s">
        <v>55389</v>
      </c>
      <c r="N2455" t="s">
        <v>55390</v>
      </c>
      <c r="O2455">
        <f>-593.700074513733 -26.1527040408293 -511.4646065245</f>
        <v>-1131.3173850790622</v>
      </c>
      <c r="P2455">
        <f>-627.445983333372 -44.154609126746 -231.972785948097</f>
        <v>-903.57337840821504</v>
      </c>
      <c r="Q2455" t="s">
        <v>55391</v>
      </c>
      <c r="R2455" t="s">
        <v>55392</v>
      </c>
      <c r="S2455" t="s">
        <v>55393</v>
      </c>
      <c r="T2455" t="s">
        <v>55394</v>
      </c>
      <c r="U2455" t="s">
        <v>55395</v>
      </c>
      <c r="V2455" t="s">
        <v>55396</v>
      </c>
      <c r="W2455" t="s">
        <v>55397</v>
      </c>
      <c r="X2455" t="s">
        <v>55398</v>
      </c>
      <c r="Y2455" t="s">
        <v>55399</v>
      </c>
    </row>
    <row r="2456" spans="1:25" x14ac:dyDescent="0.3">
      <c r="A2456">
        <v>122750</v>
      </c>
      <c r="B2456" t="s">
        <v>55400</v>
      </c>
      <c r="C2456" t="s">
        <v>55401</v>
      </c>
      <c r="D2456" t="s">
        <v>55402</v>
      </c>
      <c r="E2456" t="s">
        <v>55403</v>
      </c>
      <c r="F2456" t="s">
        <v>55404</v>
      </c>
      <c r="G2456" t="s">
        <v>55405</v>
      </c>
      <c r="H2456" t="s">
        <v>55406</v>
      </c>
      <c r="I2456" t="s">
        <v>55407</v>
      </c>
      <c r="J2456" t="s">
        <v>55408</v>
      </c>
      <c r="K2456" t="s">
        <v>55409</v>
      </c>
      <c r="L2456" t="s">
        <v>55410</v>
      </c>
      <c r="M2456" t="s">
        <v>55411</v>
      </c>
      <c r="N2456" t="s">
        <v>55412</v>
      </c>
      <c r="O2456">
        <f>-593.608286997194 -25.958578916285 -511.542440453125</f>
        <v>-1131.109306366604</v>
      </c>
      <c r="P2456">
        <f>-627.434010747932 -43.9591753607051 -232.060203189124</f>
        <v>-903.45338929776108</v>
      </c>
      <c r="Q2456" t="s">
        <v>55413</v>
      </c>
      <c r="R2456" t="s">
        <v>55414</v>
      </c>
      <c r="S2456" t="s">
        <v>55415</v>
      </c>
      <c r="T2456" t="s">
        <v>55416</v>
      </c>
      <c r="U2456" t="s">
        <v>55417</v>
      </c>
      <c r="V2456" t="s">
        <v>55418</v>
      </c>
      <c r="W2456" t="s">
        <v>55419</v>
      </c>
      <c r="X2456" t="s">
        <v>55420</v>
      </c>
      <c r="Y2456" t="s">
        <v>55421</v>
      </c>
    </row>
    <row r="2457" spans="1:25" x14ac:dyDescent="0.3">
      <c r="A2457">
        <v>122800</v>
      </c>
      <c r="B2457" t="s">
        <v>55422</v>
      </c>
      <c r="C2457" t="s">
        <v>55423</v>
      </c>
      <c r="D2457" t="s">
        <v>55424</v>
      </c>
      <c r="E2457" t="s">
        <v>55425</v>
      </c>
      <c r="F2457" t="s">
        <v>55426</v>
      </c>
      <c r="G2457" t="s">
        <v>55427</v>
      </c>
      <c r="H2457" t="s">
        <v>55428</v>
      </c>
      <c r="I2457" t="s">
        <v>55429</v>
      </c>
      <c r="J2457" t="s">
        <v>55430</v>
      </c>
      <c r="K2457" t="s">
        <v>55431</v>
      </c>
      <c r="L2457" t="s">
        <v>55432</v>
      </c>
      <c r="M2457" t="s">
        <v>55433</v>
      </c>
      <c r="N2457" t="s">
        <v>55434</v>
      </c>
      <c r="O2457">
        <f>-593.580364702548 -25.8443793564541 -511.620001410413</f>
        <v>-1131.0447454694149</v>
      </c>
      <c r="P2457">
        <f>-627.418306271925 -43.984411805978 -232.148106299576</f>
        <v>-903.55082437747888</v>
      </c>
      <c r="Q2457" t="s">
        <v>55435</v>
      </c>
      <c r="R2457" t="s">
        <v>55436</v>
      </c>
      <c r="S2457" t="s">
        <v>55437</v>
      </c>
      <c r="T2457" t="s">
        <v>55438</v>
      </c>
      <c r="U2457" t="s">
        <v>55439</v>
      </c>
      <c r="V2457" t="s">
        <v>55440</v>
      </c>
      <c r="W2457" t="s">
        <v>55441</v>
      </c>
      <c r="X2457" t="s">
        <v>55442</v>
      </c>
      <c r="Y2457" t="s">
        <v>55443</v>
      </c>
    </row>
    <row r="2458" spans="1:25" x14ac:dyDescent="0.3">
      <c r="A2458">
        <v>122850</v>
      </c>
      <c r="B2458" t="s">
        <v>55444</v>
      </c>
      <c r="C2458" t="s">
        <v>55445</v>
      </c>
      <c r="D2458" t="s">
        <v>55446</v>
      </c>
      <c r="E2458" t="s">
        <v>55447</v>
      </c>
      <c r="F2458" t="s">
        <v>55448</v>
      </c>
      <c r="G2458" t="s">
        <v>55449</v>
      </c>
      <c r="H2458" t="s">
        <v>55450</v>
      </c>
      <c r="I2458" t="s">
        <v>55451</v>
      </c>
      <c r="J2458" t="s">
        <v>55452</v>
      </c>
      <c r="K2458" t="s">
        <v>55453</v>
      </c>
      <c r="L2458" t="s">
        <v>55454</v>
      </c>
      <c r="M2458" t="s">
        <v>55455</v>
      </c>
      <c r="N2458" t="s">
        <v>55456</v>
      </c>
      <c r="O2458">
        <f>-593.646814272951 -25.9944463663917 -511.666065204779</f>
        <v>-1131.3073258441218</v>
      </c>
      <c r="P2458">
        <f>-627.456770971633 -44.478190595463 -232.213270503561</f>
        <v>-904.14823207065706</v>
      </c>
      <c r="Q2458" t="s">
        <v>55457</v>
      </c>
      <c r="R2458" t="s">
        <v>55458</v>
      </c>
      <c r="S2458" t="s">
        <v>55459</v>
      </c>
      <c r="T2458" t="s">
        <v>55460</v>
      </c>
      <c r="U2458" t="s">
        <v>55461</v>
      </c>
      <c r="V2458" t="s">
        <v>55462</v>
      </c>
      <c r="W2458" t="s">
        <v>55463</v>
      </c>
      <c r="X2458" t="s">
        <v>55464</v>
      </c>
      <c r="Y2458" t="s">
        <v>55465</v>
      </c>
    </row>
    <row r="2459" spans="1:25" x14ac:dyDescent="0.3">
      <c r="A2459">
        <v>122900</v>
      </c>
      <c r="B2459" t="s">
        <v>55466</v>
      </c>
      <c r="C2459" t="s">
        <v>55467</v>
      </c>
      <c r="D2459" t="s">
        <v>55468</v>
      </c>
      <c r="E2459" t="s">
        <v>55469</v>
      </c>
      <c r="F2459" t="s">
        <v>55470</v>
      </c>
      <c r="G2459" t="s">
        <v>55471</v>
      </c>
      <c r="H2459" t="s">
        <v>55472</v>
      </c>
      <c r="I2459" t="s">
        <v>55473</v>
      </c>
      <c r="J2459" t="s">
        <v>55474</v>
      </c>
      <c r="K2459" t="s">
        <v>55475</v>
      </c>
      <c r="L2459" t="s">
        <v>55476</v>
      </c>
      <c r="M2459" t="s">
        <v>55477</v>
      </c>
      <c r="N2459" t="s">
        <v>55478</v>
      </c>
      <c r="O2459">
        <f>-593.715168566768 -26.0282886993048 -511.642812860318</f>
        <v>-1131.3862701263909</v>
      </c>
      <c r="P2459">
        <f>-627.505916313614 -44.5224596892908 -232.188357747546</f>
        <v>-904.21673375045077</v>
      </c>
      <c r="Q2459" t="s">
        <v>55479</v>
      </c>
      <c r="R2459" t="s">
        <v>55480</v>
      </c>
      <c r="S2459" t="s">
        <v>55481</v>
      </c>
      <c r="T2459" t="s">
        <v>55482</v>
      </c>
      <c r="U2459" t="s">
        <v>55483</v>
      </c>
      <c r="V2459" t="s">
        <v>55484</v>
      </c>
      <c r="W2459" t="s">
        <v>55485</v>
      </c>
      <c r="X2459" t="s">
        <v>55486</v>
      </c>
      <c r="Y2459" t="s">
        <v>55487</v>
      </c>
    </row>
    <row r="2460" spans="1:25" x14ac:dyDescent="0.3">
      <c r="A2460">
        <v>122950</v>
      </c>
      <c r="B2460" t="s">
        <v>55488</v>
      </c>
      <c r="C2460" t="s">
        <v>55489</v>
      </c>
      <c r="D2460" t="s">
        <v>55490</v>
      </c>
      <c r="E2460" t="s">
        <v>55491</v>
      </c>
      <c r="F2460" t="s">
        <v>55492</v>
      </c>
      <c r="G2460" t="s">
        <v>55493</v>
      </c>
      <c r="H2460" t="s">
        <v>55494</v>
      </c>
      <c r="I2460" t="s">
        <v>55495</v>
      </c>
      <c r="J2460" t="s">
        <v>55496</v>
      </c>
      <c r="K2460" t="s">
        <v>55497</v>
      </c>
      <c r="L2460" t="s">
        <v>55498</v>
      </c>
      <c r="M2460" t="s">
        <v>55499</v>
      </c>
      <c r="N2460" t="s">
        <v>55500</v>
      </c>
      <c r="O2460">
        <f>-594.229394452955 -26.2941019556638 -511.494585931751</f>
        <v>-1132.0180823403698</v>
      </c>
      <c r="P2460">
        <f>-627.794814522809 -44.5158969995291 -231.99515139955</f>
        <v>-904.30586292188809</v>
      </c>
      <c r="Q2460" t="s">
        <v>55501</v>
      </c>
      <c r="R2460" t="s">
        <v>55502</v>
      </c>
      <c r="S2460" t="s">
        <v>55503</v>
      </c>
      <c r="T2460" t="s">
        <v>55504</v>
      </c>
      <c r="U2460" t="s">
        <v>55505</v>
      </c>
      <c r="V2460" t="s">
        <v>55506</v>
      </c>
      <c r="W2460" t="s">
        <v>55507</v>
      </c>
      <c r="X2460" t="s">
        <v>55508</v>
      </c>
      <c r="Y2460" t="s">
        <v>55509</v>
      </c>
    </row>
    <row r="2461" spans="1:25" x14ac:dyDescent="0.3">
      <c r="A2461">
        <v>123000</v>
      </c>
      <c r="B2461" t="s">
        <v>55510</v>
      </c>
      <c r="C2461" t="s">
        <v>55511</v>
      </c>
      <c r="D2461" t="s">
        <v>55512</v>
      </c>
      <c r="E2461" t="s">
        <v>55513</v>
      </c>
      <c r="F2461" t="s">
        <v>55514</v>
      </c>
      <c r="G2461" t="s">
        <v>55515</v>
      </c>
      <c r="H2461" t="s">
        <v>55516</v>
      </c>
      <c r="I2461" t="s">
        <v>55517</v>
      </c>
      <c r="J2461" t="s">
        <v>55518</v>
      </c>
      <c r="K2461" t="s">
        <v>55519</v>
      </c>
      <c r="L2461" t="s">
        <v>55520</v>
      </c>
      <c r="M2461" t="s">
        <v>55521</v>
      </c>
      <c r="N2461" t="s">
        <v>55522</v>
      </c>
      <c r="O2461">
        <f>-595.001225590998 -26.520437014557 -511.203555568898</f>
        <v>-1132.7252181744532</v>
      </c>
      <c r="P2461">
        <f>-628.181286871925 -44.1623215502827 -231.620925011058</f>
        <v>-903.96453343326573</v>
      </c>
      <c r="Q2461" t="s">
        <v>55523</v>
      </c>
      <c r="R2461" t="s">
        <v>55524</v>
      </c>
      <c r="S2461" t="s">
        <v>55525</v>
      </c>
      <c r="T2461" t="s">
        <v>55526</v>
      </c>
      <c r="U2461" t="s">
        <v>55527</v>
      </c>
      <c r="V2461" t="s">
        <v>55528</v>
      </c>
      <c r="W2461" t="s">
        <v>55529</v>
      </c>
      <c r="X2461" t="s">
        <v>55530</v>
      </c>
      <c r="Y2461" t="s">
        <v>55531</v>
      </c>
    </row>
    <row r="2462" spans="1:25" x14ac:dyDescent="0.3">
      <c r="A2462">
        <v>123050</v>
      </c>
      <c r="B2462" t="s">
        <v>55532</v>
      </c>
      <c r="C2462" t="s">
        <v>55533</v>
      </c>
      <c r="D2462" t="s">
        <v>55534</v>
      </c>
      <c r="E2462" t="s">
        <v>55535</v>
      </c>
      <c r="F2462" t="s">
        <v>55536</v>
      </c>
      <c r="G2462" t="s">
        <v>55537</v>
      </c>
      <c r="H2462" t="s">
        <v>55538</v>
      </c>
      <c r="I2462" t="s">
        <v>55539</v>
      </c>
      <c r="J2462" t="s">
        <v>55540</v>
      </c>
      <c r="K2462" t="s">
        <v>55541</v>
      </c>
      <c r="L2462" t="s">
        <v>55542</v>
      </c>
      <c r="M2462" t="s">
        <v>55543</v>
      </c>
      <c r="N2462" t="s">
        <v>55544</v>
      </c>
      <c r="O2462">
        <f>-595.360160603818 -26.5262654996741 -511.059159914594</f>
        <v>-1132.945586018086</v>
      </c>
      <c r="P2462">
        <f>-628.323223398114 -43.9396838756868 -231.43654038031</f>
        <v>-903.69944765411083</v>
      </c>
      <c r="Q2462" t="s">
        <v>55545</v>
      </c>
      <c r="R2462" t="s">
        <v>55546</v>
      </c>
      <c r="S2462" t="s">
        <v>55547</v>
      </c>
      <c r="T2462" t="s">
        <v>55548</v>
      </c>
      <c r="U2462" t="s">
        <v>55549</v>
      </c>
      <c r="V2462" t="s">
        <v>55550</v>
      </c>
      <c r="W2462" t="s">
        <v>55551</v>
      </c>
      <c r="X2462" t="s">
        <v>55552</v>
      </c>
      <c r="Y2462" t="s">
        <v>55553</v>
      </c>
    </row>
    <row r="2463" spans="1:25" x14ac:dyDescent="0.3">
      <c r="A2463">
        <v>123100</v>
      </c>
      <c r="B2463" t="s">
        <v>55554</v>
      </c>
      <c r="C2463" t="s">
        <v>55555</v>
      </c>
      <c r="D2463" t="s">
        <v>55556</v>
      </c>
      <c r="E2463" t="s">
        <v>55557</v>
      </c>
      <c r="F2463" t="s">
        <v>55558</v>
      </c>
      <c r="G2463" t="s">
        <v>55559</v>
      </c>
      <c r="H2463" t="s">
        <v>55560</v>
      </c>
      <c r="I2463" t="s">
        <v>55561</v>
      </c>
      <c r="J2463" t="s">
        <v>55562</v>
      </c>
      <c r="K2463" t="s">
        <v>55563</v>
      </c>
      <c r="L2463" t="s">
        <v>55564</v>
      </c>
      <c r="M2463" t="s">
        <v>55565</v>
      </c>
      <c r="N2463" t="s">
        <v>55566</v>
      </c>
      <c r="O2463">
        <f>-596.210603583183 -26.4147397680083 -510.689325586593</f>
        <v>-1133.3146689377843</v>
      </c>
      <c r="P2463">
        <f>-628.512886212853 -43.3165881289594 -230.958354495801</f>
        <v>-902.78782883761346</v>
      </c>
      <c r="Q2463" t="s">
        <v>55567</v>
      </c>
      <c r="R2463" t="s">
        <v>55568</v>
      </c>
      <c r="S2463" t="s">
        <v>55569</v>
      </c>
      <c r="T2463" t="s">
        <v>55570</v>
      </c>
      <c r="U2463" t="s">
        <v>55571</v>
      </c>
      <c r="V2463" t="s">
        <v>55572</v>
      </c>
      <c r="W2463" t="s">
        <v>55573</v>
      </c>
      <c r="X2463" t="s">
        <v>55574</v>
      </c>
      <c r="Y2463" t="s">
        <v>55575</v>
      </c>
    </row>
    <row r="2464" spans="1:25" x14ac:dyDescent="0.3">
      <c r="A2464">
        <v>123150</v>
      </c>
      <c r="B2464" t="s">
        <v>55576</v>
      </c>
      <c r="C2464" t="s">
        <v>55577</v>
      </c>
      <c r="D2464" t="s">
        <v>55578</v>
      </c>
      <c r="E2464" t="s">
        <v>55579</v>
      </c>
      <c r="F2464" t="s">
        <v>55580</v>
      </c>
      <c r="G2464" t="s">
        <v>55581</v>
      </c>
      <c r="H2464" t="s">
        <v>55582</v>
      </c>
      <c r="I2464" t="s">
        <v>55583</v>
      </c>
      <c r="J2464" t="s">
        <v>55584</v>
      </c>
      <c r="K2464" t="s">
        <v>55585</v>
      </c>
      <c r="L2464" t="s">
        <v>55586</v>
      </c>
      <c r="M2464" t="s">
        <v>55587</v>
      </c>
      <c r="N2464" t="s">
        <v>55588</v>
      </c>
      <c r="O2464">
        <f>-596.554447546768 -26.190871356933 -510.566581665965</f>
        <v>-1133.311900569666</v>
      </c>
      <c r="P2464">
        <f>-628.452133698119 -42.9412342357475 -230.779893215767</f>
        <v>-902.17326114963362</v>
      </c>
      <c r="Q2464" t="s">
        <v>55589</v>
      </c>
      <c r="R2464" t="s">
        <v>55590</v>
      </c>
      <c r="S2464" t="s">
        <v>55591</v>
      </c>
      <c r="T2464" t="s">
        <v>55592</v>
      </c>
      <c r="U2464" t="s">
        <v>55593</v>
      </c>
      <c r="V2464" t="s">
        <v>55594</v>
      </c>
      <c r="W2464" t="s">
        <v>55595</v>
      </c>
      <c r="X2464" t="s">
        <v>55596</v>
      </c>
      <c r="Y2464" t="s">
        <v>55597</v>
      </c>
    </row>
    <row r="2465" spans="1:25" x14ac:dyDescent="0.3">
      <c r="A2465">
        <v>123200</v>
      </c>
      <c r="B2465" t="s">
        <v>55598</v>
      </c>
      <c r="C2465" t="s">
        <v>55599</v>
      </c>
      <c r="D2465" t="s">
        <v>55600</v>
      </c>
      <c r="E2465" t="s">
        <v>55601</v>
      </c>
      <c r="F2465" t="s">
        <v>55602</v>
      </c>
      <c r="G2465" t="s">
        <v>55603</v>
      </c>
      <c r="H2465" t="s">
        <v>55604</v>
      </c>
      <c r="I2465" t="s">
        <v>55605</v>
      </c>
      <c r="J2465" t="s">
        <v>55606</v>
      </c>
      <c r="K2465" t="s">
        <v>55607</v>
      </c>
      <c r="L2465" t="s">
        <v>55608</v>
      </c>
      <c r="M2465" t="s">
        <v>55609</v>
      </c>
      <c r="N2465" t="s">
        <v>55610</v>
      </c>
      <c r="O2465">
        <f>-597.125770370168 -25.9386884545713 -510.379521688236</f>
        <v>-1133.4439805129753</v>
      </c>
      <c r="P2465">
        <f>-628.508616306882 -42.7262425347292 -230.536972959787</f>
        <v>-901.77183180139821</v>
      </c>
      <c r="Q2465" t="s">
        <v>55611</v>
      </c>
      <c r="R2465" t="s">
        <v>55612</v>
      </c>
      <c r="S2465" t="s">
        <v>55613</v>
      </c>
      <c r="T2465" t="s">
        <v>55614</v>
      </c>
      <c r="U2465" t="s">
        <v>55615</v>
      </c>
      <c r="V2465" t="s">
        <v>55616</v>
      </c>
      <c r="W2465" t="s">
        <v>55617</v>
      </c>
      <c r="X2465" t="s">
        <v>55618</v>
      </c>
      <c r="Y2465" t="s">
        <v>55619</v>
      </c>
    </row>
    <row r="2466" spans="1:25" x14ac:dyDescent="0.3">
      <c r="A2466">
        <v>123250</v>
      </c>
      <c r="B2466" t="s">
        <v>55620</v>
      </c>
      <c r="C2466" t="s">
        <v>55621</v>
      </c>
      <c r="D2466" t="s">
        <v>55622</v>
      </c>
      <c r="E2466" t="s">
        <v>55623</v>
      </c>
      <c r="F2466" t="s">
        <v>55624</v>
      </c>
      <c r="G2466" t="s">
        <v>55625</v>
      </c>
      <c r="H2466" t="s">
        <v>55626</v>
      </c>
      <c r="I2466" t="s">
        <v>55627</v>
      </c>
      <c r="J2466" t="s">
        <v>55628</v>
      </c>
      <c r="K2466" t="s">
        <v>55629</v>
      </c>
      <c r="L2466" t="s">
        <v>55630</v>
      </c>
      <c r="M2466" t="s">
        <v>55631</v>
      </c>
      <c r="N2466" t="s">
        <v>55632</v>
      </c>
      <c r="O2466">
        <f>-597.505276992995 -25.8186526257473 -510.319952118681</f>
        <v>-1133.6438817374233</v>
      </c>
      <c r="P2466">
        <f>-628.638942308101 -42.6917215527512 -230.454699294466</f>
        <v>-901.78536315531824</v>
      </c>
      <c r="Q2466" t="s">
        <v>55633</v>
      </c>
      <c r="R2466" t="s">
        <v>55634</v>
      </c>
      <c r="S2466" t="s">
        <v>55635</v>
      </c>
      <c r="T2466" t="s">
        <v>55636</v>
      </c>
      <c r="U2466" t="s">
        <v>55637</v>
      </c>
      <c r="V2466" t="s">
        <v>55638</v>
      </c>
      <c r="W2466" t="s">
        <v>55639</v>
      </c>
      <c r="X2466" t="s">
        <v>55640</v>
      </c>
      <c r="Y2466" t="s">
        <v>55641</v>
      </c>
    </row>
    <row r="2467" spans="1:25" x14ac:dyDescent="0.3">
      <c r="A2467">
        <v>123300</v>
      </c>
      <c r="B2467" t="s">
        <v>55642</v>
      </c>
      <c r="C2467" t="s">
        <v>55643</v>
      </c>
      <c r="D2467" t="s">
        <v>55644</v>
      </c>
      <c r="E2467" t="s">
        <v>55645</v>
      </c>
      <c r="F2467" t="s">
        <v>55646</v>
      </c>
      <c r="G2467" t="s">
        <v>55647</v>
      </c>
      <c r="H2467" t="s">
        <v>55648</v>
      </c>
      <c r="I2467" t="s">
        <v>55649</v>
      </c>
      <c r="J2467" t="s">
        <v>55650</v>
      </c>
      <c r="K2467" t="s">
        <v>55651</v>
      </c>
      <c r="L2467" t="s">
        <v>55652</v>
      </c>
      <c r="M2467" t="s">
        <v>55653</v>
      </c>
      <c r="N2467" t="s">
        <v>55654</v>
      </c>
      <c r="O2467">
        <f>-597.799487207329 -25.6901201122116 -510.247809070316</f>
        <v>-1133.7374163898567</v>
      </c>
      <c r="P2467">
        <f>-628.790748397069 -42.512011278757 -230.363612242386</f>
        <v>-901.66637191821201</v>
      </c>
      <c r="Q2467" t="s">
        <v>55655</v>
      </c>
      <c r="R2467" t="s">
        <v>55656</v>
      </c>
      <c r="S2467" t="s">
        <v>55657</v>
      </c>
      <c r="T2467" t="s">
        <v>55658</v>
      </c>
      <c r="U2467" t="s">
        <v>55659</v>
      </c>
      <c r="V2467" t="s">
        <v>55660</v>
      </c>
      <c r="W2467" t="s">
        <v>55661</v>
      </c>
      <c r="X2467" t="s">
        <v>55662</v>
      </c>
      <c r="Y2467" t="s">
        <v>55663</v>
      </c>
    </row>
    <row r="2468" spans="1:25" x14ac:dyDescent="0.3">
      <c r="A2468">
        <v>123350</v>
      </c>
      <c r="B2468" t="s">
        <v>55664</v>
      </c>
      <c r="C2468" t="s">
        <v>55665</v>
      </c>
      <c r="D2468" t="s">
        <v>55666</v>
      </c>
      <c r="E2468" t="s">
        <v>55667</v>
      </c>
      <c r="F2468" t="s">
        <v>55668</v>
      </c>
      <c r="G2468" t="s">
        <v>55669</v>
      </c>
      <c r="H2468" t="s">
        <v>55670</v>
      </c>
      <c r="I2468" t="s">
        <v>55671</v>
      </c>
      <c r="J2468" t="s">
        <v>55672</v>
      </c>
      <c r="K2468" t="s">
        <v>55673</v>
      </c>
      <c r="L2468" t="s">
        <v>55674</v>
      </c>
      <c r="M2468" t="s">
        <v>55675</v>
      </c>
      <c r="N2468" t="s">
        <v>55676</v>
      </c>
      <c r="O2468">
        <f>-598.170733858275 -25.7783792212397 -509.963639280894</f>
        <v>-1133.9127523604086</v>
      </c>
      <c r="P2468">
        <f>-629.179036830368 -42.149439309949 -230.054542396849</f>
        <v>-901.38301853716598</v>
      </c>
      <c r="Q2468" t="s">
        <v>55677</v>
      </c>
      <c r="R2468" t="s">
        <v>55678</v>
      </c>
      <c r="S2468" t="s">
        <v>55679</v>
      </c>
      <c r="T2468" t="s">
        <v>55680</v>
      </c>
      <c r="U2468" t="s">
        <v>55681</v>
      </c>
      <c r="V2468" t="s">
        <v>55682</v>
      </c>
      <c r="W2468" t="s">
        <v>55683</v>
      </c>
      <c r="X2468" t="s">
        <v>55684</v>
      </c>
      <c r="Y2468" t="s">
        <v>55685</v>
      </c>
    </row>
    <row r="2469" spans="1:25" x14ac:dyDescent="0.3">
      <c r="A2469">
        <v>123400</v>
      </c>
      <c r="B2469" t="s">
        <v>55686</v>
      </c>
      <c r="C2469" t="s">
        <v>55687</v>
      </c>
      <c r="D2469" t="s">
        <v>55688</v>
      </c>
      <c r="E2469" t="s">
        <v>55689</v>
      </c>
      <c r="F2469" t="s">
        <v>55690</v>
      </c>
      <c r="G2469" t="s">
        <v>55691</v>
      </c>
      <c r="H2469" t="s">
        <v>55692</v>
      </c>
      <c r="I2469" t="s">
        <v>55693</v>
      </c>
      <c r="J2469" t="s">
        <v>55694</v>
      </c>
      <c r="K2469" t="s">
        <v>55695</v>
      </c>
      <c r="L2469" t="s">
        <v>55696</v>
      </c>
      <c r="M2469" t="s">
        <v>55697</v>
      </c>
      <c r="N2469" t="s">
        <v>55698</v>
      </c>
      <c r="O2469">
        <f>-598.932565680147 -25.9475152053139 -509.842720311508</f>
        <v>-1134.7228011969689</v>
      </c>
      <c r="P2469">
        <f>-630.028285169256 -41.5835500903552 -229.901350536718</f>
        <v>-901.51318579632925</v>
      </c>
      <c r="Q2469" t="s">
        <v>55699</v>
      </c>
      <c r="R2469" t="s">
        <v>55700</v>
      </c>
      <c r="S2469" t="s">
        <v>55701</v>
      </c>
      <c r="T2469" t="s">
        <v>55702</v>
      </c>
      <c r="U2469" t="s">
        <v>55703</v>
      </c>
      <c r="V2469" t="s">
        <v>55704</v>
      </c>
      <c r="W2469" t="s">
        <v>55705</v>
      </c>
      <c r="X2469" t="s">
        <v>55706</v>
      </c>
      <c r="Y2469" t="s">
        <v>55707</v>
      </c>
    </row>
    <row r="2470" spans="1:25" x14ac:dyDescent="0.3">
      <c r="A2470">
        <v>123450</v>
      </c>
      <c r="B2470" t="s">
        <v>55708</v>
      </c>
      <c r="C2470" t="s">
        <v>55709</v>
      </c>
      <c r="D2470" t="s">
        <v>55710</v>
      </c>
      <c r="E2470" t="s">
        <v>55711</v>
      </c>
      <c r="F2470" t="s">
        <v>55712</v>
      </c>
      <c r="G2470" t="s">
        <v>55713</v>
      </c>
      <c r="H2470" t="s">
        <v>55714</v>
      </c>
      <c r="I2470" t="s">
        <v>55715</v>
      </c>
      <c r="J2470" t="s">
        <v>55716</v>
      </c>
      <c r="K2470" t="s">
        <v>55717</v>
      </c>
      <c r="L2470" t="s">
        <v>55718</v>
      </c>
      <c r="M2470" t="s">
        <v>55719</v>
      </c>
      <c r="N2470" t="s">
        <v>55720</v>
      </c>
      <c r="O2470">
        <f>-599.405779402586 -25.944807458148 -509.811222870945</f>
        <v>-1135.1618097316791</v>
      </c>
      <c r="P2470">
        <f>-630.382040598729 -41.4116018630689 -229.847246965102</f>
        <v>-901.64088942689978</v>
      </c>
      <c r="Q2470" t="s">
        <v>55721</v>
      </c>
      <c r="R2470" t="s">
        <v>55722</v>
      </c>
      <c r="S2470" t="s">
        <v>55723</v>
      </c>
      <c r="T2470" t="s">
        <v>55724</v>
      </c>
      <c r="U2470" t="s">
        <v>55725</v>
      </c>
      <c r="V2470" t="s">
        <v>55726</v>
      </c>
      <c r="W2470" t="s">
        <v>55727</v>
      </c>
      <c r="X2470" t="s">
        <v>55728</v>
      </c>
      <c r="Y2470" t="s">
        <v>55729</v>
      </c>
    </row>
    <row r="2471" spans="1:25" x14ac:dyDescent="0.3">
      <c r="A2471">
        <v>123500</v>
      </c>
      <c r="B2471" t="s">
        <v>55730</v>
      </c>
      <c r="C2471" t="s">
        <v>55731</v>
      </c>
      <c r="D2471" t="s">
        <v>55732</v>
      </c>
      <c r="E2471" t="s">
        <v>55733</v>
      </c>
      <c r="F2471" t="s">
        <v>55734</v>
      </c>
      <c r="G2471" t="s">
        <v>55735</v>
      </c>
      <c r="H2471" t="s">
        <v>55736</v>
      </c>
      <c r="I2471" t="s">
        <v>55737</v>
      </c>
      <c r="J2471" t="s">
        <v>55738</v>
      </c>
      <c r="K2471" t="s">
        <v>55739</v>
      </c>
      <c r="L2471" t="s">
        <v>55740</v>
      </c>
      <c r="M2471" t="s">
        <v>55741</v>
      </c>
      <c r="N2471" t="s">
        <v>55742</v>
      </c>
      <c r="O2471">
        <f>-600.142023816746 -26.2837854075356 -509.655895576501</f>
        <v>-1136.0817048007825</v>
      </c>
      <c r="P2471">
        <f>-631.107697317625 -41.4587826825161 -229.674732448366</f>
        <v>-902.24121244850721</v>
      </c>
      <c r="Q2471" t="s">
        <v>55743</v>
      </c>
      <c r="R2471" t="s">
        <v>55744</v>
      </c>
      <c r="S2471" t="s">
        <v>55745</v>
      </c>
      <c r="T2471" t="s">
        <v>55746</v>
      </c>
      <c r="U2471" t="s">
        <v>55747</v>
      </c>
      <c r="V2471" t="s">
        <v>55748</v>
      </c>
      <c r="W2471" t="s">
        <v>55749</v>
      </c>
      <c r="X2471" t="s">
        <v>55750</v>
      </c>
      <c r="Y2471" t="s">
        <v>55751</v>
      </c>
    </row>
    <row r="2472" spans="1:25" x14ac:dyDescent="0.3">
      <c r="A2472">
        <v>123550</v>
      </c>
      <c r="B2472" t="s">
        <v>55752</v>
      </c>
      <c r="C2472" t="s">
        <v>55753</v>
      </c>
      <c r="D2472" t="s">
        <v>55754</v>
      </c>
      <c r="E2472" t="s">
        <v>55755</v>
      </c>
      <c r="F2472" t="s">
        <v>55756</v>
      </c>
      <c r="G2472" t="s">
        <v>55757</v>
      </c>
      <c r="H2472" t="s">
        <v>55758</v>
      </c>
      <c r="I2472" t="s">
        <v>55759</v>
      </c>
      <c r="J2472" t="s">
        <v>55760</v>
      </c>
      <c r="K2472" t="s">
        <v>55761</v>
      </c>
      <c r="L2472" t="s">
        <v>55762</v>
      </c>
      <c r="M2472" t="s">
        <v>55763</v>
      </c>
      <c r="N2472" t="s">
        <v>55764</v>
      </c>
      <c r="O2472">
        <f>-600.6577204502 -26.503371425204 -509.578999931618</f>
        <v>-1136.7400918070221</v>
      </c>
      <c r="P2472">
        <f>-631.750569020225 -41.5155888262586 -229.603231502789</f>
        <v>-902.86938934927264</v>
      </c>
      <c r="Q2472" t="s">
        <v>55765</v>
      </c>
      <c r="R2472" t="s">
        <v>55766</v>
      </c>
      <c r="S2472" t="s">
        <v>55767</v>
      </c>
      <c r="T2472" t="s">
        <v>55768</v>
      </c>
      <c r="U2472" t="s">
        <v>55769</v>
      </c>
      <c r="V2472" t="s">
        <v>55770</v>
      </c>
      <c r="W2472" t="s">
        <v>55771</v>
      </c>
      <c r="X2472" t="s">
        <v>55772</v>
      </c>
      <c r="Y2472" t="s">
        <v>55773</v>
      </c>
    </row>
    <row r="2473" spans="1:25" x14ac:dyDescent="0.3">
      <c r="A2473">
        <v>123600</v>
      </c>
      <c r="B2473" t="s">
        <v>55774</v>
      </c>
      <c r="C2473" t="s">
        <v>55775</v>
      </c>
      <c r="D2473" t="s">
        <v>55776</v>
      </c>
      <c r="E2473" t="s">
        <v>55777</v>
      </c>
      <c r="F2473" t="s">
        <v>55778</v>
      </c>
      <c r="G2473" t="s">
        <v>55779</v>
      </c>
      <c r="H2473" t="s">
        <v>55780</v>
      </c>
      <c r="I2473" t="s">
        <v>55781</v>
      </c>
      <c r="J2473" t="s">
        <v>55782</v>
      </c>
      <c r="K2473" t="s">
        <v>55783</v>
      </c>
      <c r="L2473" t="s">
        <v>55784</v>
      </c>
      <c r="M2473" t="s">
        <v>55785</v>
      </c>
      <c r="N2473" t="s">
        <v>55786</v>
      </c>
      <c r="O2473">
        <f>-602.135078566129 -26.7228664454603 -509.346566876353</f>
        <v>-1138.2045118879423</v>
      </c>
      <c r="P2473">
        <f>-633.344468742767 -41.5150211717014 -229.371976229081</f>
        <v>-904.23146614354948</v>
      </c>
      <c r="Q2473" t="s">
        <v>55787</v>
      </c>
      <c r="R2473" t="s">
        <v>55788</v>
      </c>
      <c r="S2473" t="s">
        <v>55789</v>
      </c>
      <c r="T2473" t="s">
        <v>55790</v>
      </c>
      <c r="U2473" t="s">
        <v>55791</v>
      </c>
      <c r="V2473" t="s">
        <v>55792</v>
      </c>
      <c r="W2473" t="s">
        <v>55793</v>
      </c>
      <c r="X2473" t="s">
        <v>55794</v>
      </c>
      <c r="Y2473" t="s">
        <v>55795</v>
      </c>
    </row>
    <row r="2474" spans="1:25" x14ac:dyDescent="0.3">
      <c r="A2474">
        <v>123650</v>
      </c>
      <c r="B2474" t="s">
        <v>55796</v>
      </c>
      <c r="C2474" t="s">
        <v>55797</v>
      </c>
      <c r="D2474" t="s">
        <v>55798</v>
      </c>
      <c r="E2474" t="s">
        <v>55799</v>
      </c>
      <c r="F2474" t="s">
        <v>55800</v>
      </c>
      <c r="G2474" t="s">
        <v>55801</v>
      </c>
      <c r="H2474" t="s">
        <v>55802</v>
      </c>
      <c r="I2474" t="s">
        <v>55803</v>
      </c>
      <c r="J2474" t="s">
        <v>55804</v>
      </c>
      <c r="K2474" t="s">
        <v>55805</v>
      </c>
      <c r="L2474" t="s">
        <v>55806</v>
      </c>
      <c r="M2474" t="s">
        <v>55807</v>
      </c>
      <c r="N2474" t="s">
        <v>55808</v>
      </c>
      <c r="O2474">
        <f>-602.821678249273 -26.954900582816 -509.107003685921</f>
        <v>-1138.8835825180099</v>
      </c>
      <c r="P2474">
        <f>-634.217441349692 -41.5148971746339 -229.141098329342</f>
        <v>-904.87343685366784</v>
      </c>
      <c r="Q2474" t="s">
        <v>55809</v>
      </c>
      <c r="R2474" t="s">
        <v>55810</v>
      </c>
      <c r="S2474" t="s">
        <v>55811</v>
      </c>
      <c r="T2474" t="s">
        <v>55812</v>
      </c>
      <c r="U2474" t="s">
        <v>55813</v>
      </c>
      <c r="V2474" t="s">
        <v>55814</v>
      </c>
      <c r="W2474" t="s">
        <v>55815</v>
      </c>
      <c r="X2474" t="s">
        <v>55816</v>
      </c>
      <c r="Y2474" t="s">
        <v>55817</v>
      </c>
    </row>
    <row r="2475" spans="1:25" x14ac:dyDescent="0.3">
      <c r="A2475">
        <v>123700</v>
      </c>
      <c r="B2475" t="s">
        <v>55818</v>
      </c>
      <c r="C2475" t="s">
        <v>55819</v>
      </c>
      <c r="D2475" t="s">
        <v>55820</v>
      </c>
      <c r="E2475" t="s">
        <v>55821</v>
      </c>
      <c r="F2475" t="s">
        <v>55822</v>
      </c>
      <c r="G2475" t="s">
        <v>55823</v>
      </c>
      <c r="H2475" t="s">
        <v>55824</v>
      </c>
      <c r="I2475" t="s">
        <v>55825</v>
      </c>
      <c r="J2475" t="s">
        <v>55826</v>
      </c>
      <c r="K2475" t="s">
        <v>55827</v>
      </c>
      <c r="L2475" t="s">
        <v>55828</v>
      </c>
      <c r="M2475" t="s">
        <v>55829</v>
      </c>
      <c r="N2475" t="s">
        <v>55830</v>
      </c>
      <c r="O2475">
        <f>-603.490430661627 -27.0522807681682 -508.958710851944</f>
        <v>-1139.5014222817392</v>
      </c>
      <c r="P2475">
        <f>-635.209408250646 -41.2877549468656 -229.012526127082</f>
        <v>-905.50968932459352</v>
      </c>
      <c r="Q2475" t="s">
        <v>55831</v>
      </c>
      <c r="R2475" t="s">
        <v>55832</v>
      </c>
      <c r="S2475" t="s">
        <v>55833</v>
      </c>
      <c r="T2475" t="s">
        <v>55834</v>
      </c>
      <c r="U2475" t="s">
        <v>55835</v>
      </c>
      <c r="V2475" t="s">
        <v>55836</v>
      </c>
      <c r="W2475" t="s">
        <v>55837</v>
      </c>
      <c r="X2475" t="s">
        <v>55838</v>
      </c>
      <c r="Y2475" t="s">
        <v>55839</v>
      </c>
    </row>
    <row r="2476" spans="1:25" x14ac:dyDescent="0.3">
      <c r="A2476">
        <v>123750</v>
      </c>
      <c r="B2476" t="s">
        <v>55840</v>
      </c>
      <c r="C2476" t="s">
        <v>55841</v>
      </c>
      <c r="D2476" t="s">
        <v>55842</v>
      </c>
      <c r="E2476" t="s">
        <v>55843</v>
      </c>
      <c r="F2476" t="s">
        <v>55844</v>
      </c>
      <c r="G2476" t="s">
        <v>55845</v>
      </c>
      <c r="H2476" t="s">
        <v>55846</v>
      </c>
      <c r="I2476" t="s">
        <v>55847</v>
      </c>
      <c r="J2476" t="s">
        <v>55848</v>
      </c>
      <c r="K2476" t="s">
        <v>55849</v>
      </c>
      <c r="L2476" t="s">
        <v>55850</v>
      </c>
      <c r="M2476" t="s">
        <v>55851</v>
      </c>
      <c r="N2476" t="s">
        <v>55852</v>
      </c>
      <c r="O2476">
        <f>-604.9019757956 -26.7180183792877 -508.927566904292</f>
        <v>-1140.5475610791798</v>
      </c>
      <c r="P2476">
        <f>-637.690939122318 -39.7075961348762 -229.044174747589</f>
        <v>-906.44271000478329</v>
      </c>
      <c r="Q2476" t="s">
        <v>55853</v>
      </c>
      <c r="R2476" t="s">
        <v>55854</v>
      </c>
      <c r="S2476" t="s">
        <v>55855</v>
      </c>
      <c r="T2476" t="s">
        <v>55856</v>
      </c>
      <c r="U2476" t="s">
        <v>55857</v>
      </c>
      <c r="V2476" t="s">
        <v>55858</v>
      </c>
      <c r="W2476" t="s">
        <v>55859</v>
      </c>
      <c r="X2476" t="s">
        <v>55860</v>
      </c>
      <c r="Y2476" t="s">
        <v>55861</v>
      </c>
    </row>
    <row r="2477" spans="1:25" x14ac:dyDescent="0.3">
      <c r="A2477">
        <v>123800</v>
      </c>
      <c r="B2477" t="s">
        <v>55862</v>
      </c>
      <c r="C2477" t="s">
        <v>55863</v>
      </c>
      <c r="D2477" t="s">
        <v>55864</v>
      </c>
      <c r="E2477" t="s">
        <v>55865</v>
      </c>
      <c r="F2477" t="s">
        <v>55866</v>
      </c>
      <c r="G2477" t="s">
        <v>55867</v>
      </c>
      <c r="H2477" t="s">
        <v>55868</v>
      </c>
      <c r="I2477" t="s">
        <v>55869</v>
      </c>
      <c r="J2477" t="s">
        <v>55870</v>
      </c>
      <c r="K2477" t="s">
        <v>55871</v>
      </c>
      <c r="L2477" t="s">
        <v>55872</v>
      </c>
      <c r="M2477" t="s">
        <v>55873</v>
      </c>
      <c r="N2477" t="s">
        <v>55874</v>
      </c>
      <c r="O2477">
        <f>-606.654024802788 -26.3837140253036 -508.602776179493</f>
        <v>-1141.6405150075846</v>
      </c>
      <c r="P2477">
        <f>-640.312494377441 -37.6281374178855 -228.746999212819</f>
        <v>-906.68763100814544</v>
      </c>
      <c r="Q2477" t="s">
        <v>55875</v>
      </c>
      <c r="R2477" t="s">
        <v>55876</v>
      </c>
      <c r="S2477" t="s">
        <v>55877</v>
      </c>
      <c r="T2477" t="s">
        <v>55878</v>
      </c>
      <c r="U2477" t="s">
        <v>55879</v>
      </c>
      <c r="V2477" t="s">
        <v>55880</v>
      </c>
      <c r="W2477" t="s">
        <v>55881</v>
      </c>
      <c r="X2477" t="s">
        <v>55882</v>
      </c>
      <c r="Y2477" t="s">
        <v>55883</v>
      </c>
    </row>
    <row r="2478" spans="1:25" x14ac:dyDescent="0.3">
      <c r="A2478">
        <v>123850</v>
      </c>
      <c r="B2478" t="s">
        <v>55884</v>
      </c>
      <c r="C2478" t="s">
        <v>55885</v>
      </c>
      <c r="D2478" t="s">
        <v>55886</v>
      </c>
      <c r="E2478" t="s">
        <v>55887</v>
      </c>
      <c r="F2478" t="s">
        <v>55888</v>
      </c>
      <c r="G2478" t="s">
        <v>55889</v>
      </c>
      <c r="H2478" t="s">
        <v>55890</v>
      </c>
      <c r="I2478" t="s">
        <v>55891</v>
      </c>
      <c r="J2478" t="s">
        <v>55892</v>
      </c>
      <c r="K2478" t="s">
        <v>55893</v>
      </c>
      <c r="L2478" t="s">
        <v>55894</v>
      </c>
      <c r="M2478" t="s">
        <v>55895</v>
      </c>
      <c r="N2478" t="s">
        <v>55896</v>
      </c>
      <c r="O2478">
        <f>-607.586298611692 -26.1254617918855 -508.364398237104</f>
        <v>-1142.0761586406816</v>
      </c>
      <c r="P2478">
        <f>-641.893443000722 -36.5787857954062 -228.556705713764</f>
        <v>-907.02893450989222</v>
      </c>
      <c r="Q2478" t="s">
        <v>55897</v>
      </c>
      <c r="R2478" t="s">
        <v>55898</v>
      </c>
      <c r="S2478" t="s">
        <v>55899</v>
      </c>
      <c r="T2478" t="s">
        <v>55900</v>
      </c>
      <c r="U2478" t="s">
        <v>55901</v>
      </c>
      <c r="V2478" t="s">
        <v>55902</v>
      </c>
      <c r="W2478" t="s">
        <v>55903</v>
      </c>
      <c r="X2478" t="s">
        <v>55904</v>
      </c>
      <c r="Y2478" t="s">
        <v>55905</v>
      </c>
    </row>
    <row r="2479" spans="1:25" x14ac:dyDescent="0.3">
      <c r="A2479">
        <v>123900</v>
      </c>
      <c r="B2479" t="s">
        <v>55906</v>
      </c>
      <c r="C2479" t="s">
        <v>55907</v>
      </c>
      <c r="D2479" t="s">
        <v>55908</v>
      </c>
      <c r="E2479" t="s">
        <v>55909</v>
      </c>
      <c r="F2479" t="s">
        <v>55910</v>
      </c>
      <c r="G2479" t="s">
        <v>55911</v>
      </c>
      <c r="H2479" t="s">
        <v>55912</v>
      </c>
      <c r="I2479" t="s">
        <v>55913</v>
      </c>
      <c r="J2479" t="s">
        <v>55914</v>
      </c>
      <c r="K2479" t="s">
        <v>55915</v>
      </c>
      <c r="L2479" t="s">
        <v>55916</v>
      </c>
      <c r="M2479" t="s">
        <v>55917</v>
      </c>
      <c r="N2479" t="s">
        <v>55918</v>
      </c>
      <c r="O2479">
        <f>-609.596256103395 -25.8667756778423 -508.085441600485</f>
        <v>-1143.5484733817223</v>
      </c>
      <c r="P2479">
        <f>-645.358699877338 -35.3617034976294 -228.425990381524</f>
        <v>-909.14639375649142</v>
      </c>
      <c r="Q2479" t="s">
        <v>55919</v>
      </c>
      <c r="R2479" t="s">
        <v>55920</v>
      </c>
      <c r="S2479" t="s">
        <v>55921</v>
      </c>
      <c r="T2479" t="s">
        <v>55922</v>
      </c>
      <c r="U2479" t="s">
        <v>55923</v>
      </c>
      <c r="V2479" t="s">
        <v>55924</v>
      </c>
      <c r="W2479" t="s">
        <v>55925</v>
      </c>
      <c r="X2479" t="s">
        <v>55926</v>
      </c>
      <c r="Y2479" t="s">
        <v>55927</v>
      </c>
    </row>
    <row r="2480" spans="1:25" x14ac:dyDescent="0.3">
      <c r="A2480">
        <v>123950</v>
      </c>
      <c r="B2480" t="s">
        <v>55928</v>
      </c>
      <c r="C2480" t="s">
        <v>55929</v>
      </c>
      <c r="D2480" t="s">
        <v>55930</v>
      </c>
      <c r="E2480" t="s">
        <v>55931</v>
      </c>
      <c r="F2480" t="s">
        <v>55932</v>
      </c>
      <c r="G2480" t="s">
        <v>55933</v>
      </c>
      <c r="H2480" t="s">
        <v>55934</v>
      </c>
      <c r="I2480" t="s">
        <v>55935</v>
      </c>
      <c r="J2480" t="s">
        <v>55936</v>
      </c>
      <c r="K2480" t="s">
        <v>55937</v>
      </c>
      <c r="L2480" t="s">
        <v>55938</v>
      </c>
      <c r="M2480" t="s">
        <v>55939</v>
      </c>
      <c r="N2480" t="s">
        <v>55940</v>
      </c>
      <c r="O2480">
        <f>-610.39970976639 -25.6796380752935 -507.981051452925</f>
        <v>-1144.0603992946085</v>
      </c>
      <c r="P2480">
        <f>-646.606911153875 -34.666768446664 -228.361952249079</f>
        <v>-909.63563184961799</v>
      </c>
      <c r="Q2480" t="s">
        <v>55941</v>
      </c>
      <c r="R2480" t="s">
        <v>55942</v>
      </c>
      <c r="S2480" t="s">
        <v>55943</v>
      </c>
      <c r="T2480" t="s">
        <v>55944</v>
      </c>
      <c r="U2480" t="s">
        <v>55945</v>
      </c>
      <c r="V2480" t="s">
        <v>55946</v>
      </c>
      <c r="W2480" t="s">
        <v>55947</v>
      </c>
      <c r="X2480" t="s">
        <v>55948</v>
      </c>
      <c r="Y2480" t="s">
        <v>55949</v>
      </c>
    </row>
    <row r="2481" spans="1:25" x14ac:dyDescent="0.3">
      <c r="A2481">
        <v>124000</v>
      </c>
      <c r="B2481" t="s">
        <v>55950</v>
      </c>
      <c r="C2481" t="s">
        <v>55951</v>
      </c>
      <c r="D2481" t="s">
        <v>55952</v>
      </c>
      <c r="E2481" t="s">
        <v>55953</v>
      </c>
      <c r="F2481" t="s">
        <v>55954</v>
      </c>
      <c r="G2481" t="s">
        <v>55955</v>
      </c>
      <c r="H2481" t="s">
        <v>55956</v>
      </c>
      <c r="I2481" t="s">
        <v>55957</v>
      </c>
      <c r="J2481" t="s">
        <v>55958</v>
      </c>
      <c r="K2481" t="s">
        <v>55959</v>
      </c>
      <c r="L2481" t="s">
        <v>55960</v>
      </c>
      <c r="M2481" t="s">
        <v>55961</v>
      </c>
      <c r="N2481" t="s">
        <v>55962</v>
      </c>
      <c r="O2481">
        <f>-610.999196488636 -25.3204998040796 -507.87992337489</f>
        <v>-1144.1996196676057</v>
      </c>
      <c r="P2481">
        <f>-647.673044066045 -33.8968353787707 -228.308673057217</f>
        <v>-909.87855250203268</v>
      </c>
      <c r="Q2481" t="s">
        <v>55963</v>
      </c>
      <c r="R2481" t="s">
        <v>55964</v>
      </c>
      <c r="S2481" t="s">
        <v>55965</v>
      </c>
      <c r="T2481" t="s">
        <v>55966</v>
      </c>
      <c r="U2481" t="s">
        <v>55967</v>
      </c>
      <c r="V2481" t="s">
        <v>55968</v>
      </c>
      <c r="W2481" t="s">
        <v>55969</v>
      </c>
      <c r="X2481" t="s">
        <v>55970</v>
      </c>
      <c r="Y2481" t="s">
        <v>55971</v>
      </c>
    </row>
    <row r="2482" spans="1:25" x14ac:dyDescent="0.3">
      <c r="A2482">
        <v>124050</v>
      </c>
      <c r="B2482" t="s">
        <v>55972</v>
      </c>
      <c r="C2482" t="s">
        <v>55973</v>
      </c>
      <c r="D2482" t="s">
        <v>55974</v>
      </c>
      <c r="E2482" t="s">
        <v>55975</v>
      </c>
      <c r="F2482" t="s">
        <v>55976</v>
      </c>
      <c r="G2482" t="s">
        <v>55977</v>
      </c>
      <c r="H2482" t="s">
        <v>55978</v>
      </c>
      <c r="I2482" t="s">
        <v>55979</v>
      </c>
      <c r="J2482" t="s">
        <v>55980</v>
      </c>
      <c r="K2482" t="s">
        <v>55981</v>
      </c>
      <c r="L2482" t="s">
        <v>55982</v>
      </c>
      <c r="M2482" t="s">
        <v>55983</v>
      </c>
      <c r="N2482" t="s">
        <v>55984</v>
      </c>
      <c r="O2482">
        <f>-611.821204742235 -24.2232721518376 -507.988193521855</f>
        <v>-1144.0326704159274</v>
      </c>
      <c r="P2482">
        <f>-649.09642485909 -32.8358526210604 -228.497554931974</f>
        <v>-910.42983241212448</v>
      </c>
      <c r="Q2482" t="s">
        <v>55985</v>
      </c>
      <c r="R2482" t="s">
        <v>55986</v>
      </c>
      <c r="S2482" t="s">
        <v>55987</v>
      </c>
      <c r="T2482" t="s">
        <v>55988</v>
      </c>
      <c r="U2482" t="s">
        <v>55989</v>
      </c>
      <c r="V2482" t="s">
        <v>55990</v>
      </c>
      <c r="W2482" t="s">
        <v>55991</v>
      </c>
      <c r="X2482" t="s">
        <v>55992</v>
      </c>
      <c r="Y2482" t="s">
        <v>55993</v>
      </c>
    </row>
    <row r="2483" spans="1:25" x14ac:dyDescent="0.3">
      <c r="A2483">
        <v>124100</v>
      </c>
      <c r="B2483" t="s">
        <v>55994</v>
      </c>
      <c r="C2483" t="s">
        <v>55995</v>
      </c>
      <c r="D2483" t="s">
        <v>55996</v>
      </c>
      <c r="E2483" t="s">
        <v>55997</v>
      </c>
      <c r="F2483" t="s">
        <v>55998</v>
      </c>
      <c r="G2483" t="s">
        <v>55999</v>
      </c>
      <c r="H2483" t="s">
        <v>56000</v>
      </c>
      <c r="I2483" t="s">
        <v>56001</v>
      </c>
      <c r="J2483" t="s">
        <v>56002</v>
      </c>
      <c r="K2483" t="s">
        <v>56003</v>
      </c>
      <c r="L2483" t="s">
        <v>56004</v>
      </c>
      <c r="M2483" t="s">
        <v>56005</v>
      </c>
      <c r="N2483" t="s">
        <v>56006</v>
      </c>
      <c r="O2483">
        <f>-612.1456346781 -22.6737131926702 -508.528701423354</f>
        <v>-1143.3480492941242</v>
      </c>
      <c r="P2483">
        <f>-649.390389468011 -32.2757314138062 -229.066289096502</f>
        <v>-910.7324099783192</v>
      </c>
      <c r="Q2483" t="s">
        <v>56007</v>
      </c>
      <c r="R2483" t="s">
        <v>56008</v>
      </c>
      <c r="S2483" t="s">
        <v>56009</v>
      </c>
      <c r="T2483" t="s">
        <v>56010</v>
      </c>
      <c r="U2483" t="s">
        <v>56011</v>
      </c>
      <c r="V2483" t="s">
        <v>56012</v>
      </c>
      <c r="W2483" t="s">
        <v>56013</v>
      </c>
      <c r="X2483" t="s">
        <v>56014</v>
      </c>
      <c r="Y2483" t="s">
        <v>56015</v>
      </c>
    </row>
    <row r="2484" spans="1:25" x14ac:dyDescent="0.3">
      <c r="A2484">
        <v>124150</v>
      </c>
      <c r="B2484" t="s">
        <v>56016</v>
      </c>
      <c r="C2484" t="s">
        <v>56017</v>
      </c>
      <c r="D2484" t="s">
        <v>56018</v>
      </c>
      <c r="E2484" t="s">
        <v>56019</v>
      </c>
      <c r="F2484" t="s">
        <v>56020</v>
      </c>
      <c r="G2484" t="s">
        <v>56021</v>
      </c>
      <c r="H2484" t="s">
        <v>56022</v>
      </c>
      <c r="I2484" t="s">
        <v>56023</v>
      </c>
      <c r="J2484" t="s">
        <v>56024</v>
      </c>
      <c r="K2484" t="s">
        <v>56025</v>
      </c>
      <c r="L2484" t="s">
        <v>56026</v>
      </c>
      <c r="M2484" t="s">
        <v>56027</v>
      </c>
      <c r="N2484" t="s">
        <v>56028</v>
      </c>
      <c r="O2484">
        <f>-611.995891069888 -21.8327355295046 -508.839268237112</f>
        <v>-1142.6678948365045</v>
      </c>
      <c r="P2484">
        <f>-648.994576465477 -32.1383532915179 -229.369377398504</f>
        <v>-910.50230715549901</v>
      </c>
      <c r="Q2484" t="s">
        <v>56029</v>
      </c>
      <c r="R2484" t="s">
        <v>56030</v>
      </c>
      <c r="S2484" t="s">
        <v>56031</v>
      </c>
      <c r="T2484" t="s">
        <v>56032</v>
      </c>
      <c r="U2484" t="s">
        <v>56033</v>
      </c>
      <c r="V2484" t="s">
        <v>56034</v>
      </c>
      <c r="W2484" t="s">
        <v>56035</v>
      </c>
      <c r="X2484" t="s">
        <v>56036</v>
      </c>
      <c r="Y2484" t="s">
        <v>56037</v>
      </c>
    </row>
    <row r="2485" spans="1:25" x14ac:dyDescent="0.3">
      <c r="A2485">
        <v>124200</v>
      </c>
      <c r="B2485" t="s">
        <v>56038</v>
      </c>
      <c r="C2485" t="s">
        <v>56039</v>
      </c>
      <c r="D2485" t="s">
        <v>56040</v>
      </c>
      <c r="E2485" t="s">
        <v>56041</v>
      </c>
      <c r="F2485" t="s">
        <v>56042</v>
      </c>
      <c r="G2485" t="s">
        <v>56043</v>
      </c>
      <c r="H2485" t="s">
        <v>56044</v>
      </c>
      <c r="I2485" t="s">
        <v>56045</v>
      </c>
      <c r="J2485" t="s">
        <v>56046</v>
      </c>
      <c r="K2485" t="s">
        <v>56047</v>
      </c>
      <c r="L2485" t="s">
        <v>56048</v>
      </c>
      <c r="M2485" t="s">
        <v>56049</v>
      </c>
      <c r="N2485" t="s">
        <v>56050</v>
      </c>
      <c r="O2485">
        <f>-611.427343093583 -19.9620996106826 -509.543075435038</f>
        <v>-1140.9325181393035</v>
      </c>
      <c r="P2485">
        <f>-647.603585128346 -31.8364114263245 -230.02758408198</f>
        <v>-909.4675806366505</v>
      </c>
      <c r="Q2485" t="s">
        <v>56051</v>
      </c>
      <c r="R2485" t="s">
        <v>56052</v>
      </c>
      <c r="S2485" t="s">
        <v>56053</v>
      </c>
      <c r="T2485" t="s">
        <v>56054</v>
      </c>
      <c r="U2485" t="s">
        <v>56055</v>
      </c>
      <c r="V2485" t="s">
        <v>56056</v>
      </c>
      <c r="W2485" t="s">
        <v>56057</v>
      </c>
      <c r="X2485" t="s">
        <v>56058</v>
      </c>
      <c r="Y2485" t="s">
        <v>56059</v>
      </c>
    </row>
    <row r="2486" spans="1:25" x14ac:dyDescent="0.3">
      <c r="A2486">
        <v>124250</v>
      </c>
      <c r="B2486" t="s">
        <v>56060</v>
      </c>
      <c r="C2486" t="s">
        <v>56061</v>
      </c>
      <c r="D2486" t="s">
        <v>56062</v>
      </c>
      <c r="E2486" t="s">
        <v>56063</v>
      </c>
      <c r="F2486" t="s">
        <v>56064</v>
      </c>
      <c r="G2486" t="s">
        <v>56065</v>
      </c>
      <c r="H2486" t="s">
        <v>56066</v>
      </c>
      <c r="I2486" t="s">
        <v>56067</v>
      </c>
      <c r="J2486" t="s">
        <v>56068</v>
      </c>
      <c r="K2486" t="s">
        <v>56069</v>
      </c>
      <c r="L2486" t="s">
        <v>56070</v>
      </c>
      <c r="M2486" t="s">
        <v>56071</v>
      </c>
      <c r="N2486" t="s">
        <v>56072</v>
      </c>
      <c r="O2486">
        <f>-611.19024469237 -19.1025281790364 -509.931068157784</f>
        <v>-1140.2238410291905</v>
      </c>
      <c r="P2486">
        <f>-646.675296620377 -31.6970895123279 -230.358611617947</f>
        <v>-908.73099775065191</v>
      </c>
      <c r="Q2486" t="s">
        <v>56073</v>
      </c>
      <c r="R2486" t="s">
        <v>56074</v>
      </c>
      <c r="S2486" t="s">
        <v>56075</v>
      </c>
      <c r="T2486" t="s">
        <v>56076</v>
      </c>
      <c r="U2486" t="s">
        <v>56077</v>
      </c>
      <c r="V2486" t="s">
        <v>56078</v>
      </c>
      <c r="W2486" t="s">
        <v>56079</v>
      </c>
      <c r="X2486" t="s">
        <v>56080</v>
      </c>
      <c r="Y2486" t="s">
        <v>56081</v>
      </c>
    </row>
    <row r="2487" spans="1:25" x14ac:dyDescent="0.3">
      <c r="A2487">
        <v>124300</v>
      </c>
      <c r="B2487" t="s">
        <v>56082</v>
      </c>
      <c r="C2487" t="s">
        <v>56083</v>
      </c>
      <c r="D2487" t="s">
        <v>56084</v>
      </c>
      <c r="E2487" t="s">
        <v>56085</v>
      </c>
      <c r="F2487" t="s">
        <v>56086</v>
      </c>
      <c r="G2487" t="s">
        <v>56087</v>
      </c>
      <c r="H2487" t="s">
        <v>56088</v>
      </c>
      <c r="I2487" t="s">
        <v>56089</v>
      </c>
      <c r="J2487" t="s">
        <v>56090</v>
      </c>
      <c r="K2487" t="s">
        <v>56091</v>
      </c>
      <c r="L2487" t="s">
        <v>56092</v>
      </c>
      <c r="M2487" t="s">
        <v>56093</v>
      </c>
      <c r="N2487" t="s">
        <v>56094</v>
      </c>
      <c r="O2487">
        <f>-610.877889911085 -18.3178587362809 -510.300190835602</f>
        <v>-1139.495939482968</v>
      </c>
      <c r="P2487">
        <f>-645.605408143584 -31.6442482960433 -230.666451236295</f>
        <v>-907.91610767592226</v>
      </c>
      <c r="Q2487" t="s">
        <v>56095</v>
      </c>
      <c r="R2487" t="s">
        <v>56096</v>
      </c>
      <c r="S2487" t="s">
        <v>56097</v>
      </c>
      <c r="T2487" t="s">
        <v>56098</v>
      </c>
      <c r="U2487" t="s">
        <v>56099</v>
      </c>
      <c r="V2487" t="s">
        <v>56100</v>
      </c>
      <c r="W2487" t="s">
        <v>56101</v>
      </c>
      <c r="X2487" t="s">
        <v>56102</v>
      </c>
      <c r="Y2487" t="s">
        <v>56103</v>
      </c>
    </row>
    <row r="2488" spans="1:25" x14ac:dyDescent="0.3">
      <c r="A2488">
        <v>124350</v>
      </c>
      <c r="B2488" t="s">
        <v>56104</v>
      </c>
      <c r="C2488" t="s">
        <v>56105</v>
      </c>
      <c r="D2488" t="s">
        <v>56106</v>
      </c>
      <c r="E2488" t="s">
        <v>56107</v>
      </c>
      <c r="F2488" t="s">
        <v>56108</v>
      </c>
      <c r="G2488" t="s">
        <v>56109</v>
      </c>
      <c r="H2488" t="s">
        <v>56110</v>
      </c>
      <c r="I2488" t="s">
        <v>56111</v>
      </c>
      <c r="J2488" t="s">
        <v>56112</v>
      </c>
      <c r="K2488" t="s">
        <v>56113</v>
      </c>
      <c r="L2488" t="s">
        <v>56114</v>
      </c>
      <c r="M2488" t="s">
        <v>56115</v>
      </c>
      <c r="N2488" t="s">
        <v>56116</v>
      </c>
      <c r="O2488">
        <f>-610.000250224447 -17.1643068695212 -510.903946455148</f>
        <v>-1138.068503549116</v>
      </c>
      <c r="P2488">
        <f>-643.3841818062 -31.8067932665012 -231.17237524785</f>
        <v>-906.36335032055126</v>
      </c>
      <c r="Q2488" t="s">
        <v>56117</v>
      </c>
      <c r="R2488" t="s">
        <v>56118</v>
      </c>
      <c r="S2488" t="s">
        <v>56119</v>
      </c>
      <c r="T2488" t="s">
        <v>56120</v>
      </c>
      <c r="U2488" t="s">
        <v>56121</v>
      </c>
      <c r="V2488" t="s">
        <v>56122</v>
      </c>
      <c r="W2488" t="s">
        <v>56123</v>
      </c>
      <c r="X2488" t="s">
        <v>56124</v>
      </c>
      <c r="Y2488" t="s">
        <v>56125</v>
      </c>
    </row>
    <row r="2489" spans="1:25" x14ac:dyDescent="0.3">
      <c r="A2489">
        <v>124400</v>
      </c>
      <c r="B2489" t="s">
        <v>56126</v>
      </c>
      <c r="C2489" t="s">
        <v>56127</v>
      </c>
      <c r="D2489" t="s">
        <v>56128</v>
      </c>
      <c r="E2489" t="s">
        <v>56129</v>
      </c>
      <c r="F2489" t="s">
        <v>56130</v>
      </c>
      <c r="G2489" t="s">
        <v>56131</v>
      </c>
      <c r="H2489" t="s">
        <v>56132</v>
      </c>
      <c r="I2489" t="s">
        <v>56133</v>
      </c>
      <c r="J2489" t="s">
        <v>56134</v>
      </c>
      <c r="K2489" t="s">
        <v>56135</v>
      </c>
      <c r="L2489" t="s">
        <v>56136</v>
      </c>
      <c r="M2489" t="s">
        <v>56137</v>
      </c>
      <c r="N2489" t="s">
        <v>56138</v>
      </c>
      <c r="O2489">
        <f>-609.664192228198 -16.7464082250613 -511.104886379725</f>
        <v>-1137.5154868329842</v>
      </c>
      <c r="P2489">
        <f>-642.481085985231 -31.8862965683122 -231.332846823999</f>
        <v>-905.7002293775422</v>
      </c>
      <c r="Q2489" t="s">
        <v>56139</v>
      </c>
      <c r="R2489" t="s">
        <v>56140</v>
      </c>
      <c r="S2489" t="s">
        <v>56141</v>
      </c>
      <c r="T2489" t="s">
        <v>56142</v>
      </c>
      <c r="U2489" t="s">
        <v>56143</v>
      </c>
      <c r="V2489" t="s">
        <v>56144</v>
      </c>
      <c r="W2489" t="s">
        <v>56145</v>
      </c>
      <c r="X2489" t="s">
        <v>56146</v>
      </c>
      <c r="Y2489" t="s">
        <v>56147</v>
      </c>
    </row>
    <row r="2490" spans="1:25" x14ac:dyDescent="0.3">
      <c r="A2490">
        <v>124450</v>
      </c>
      <c r="B2490" t="s">
        <v>56148</v>
      </c>
      <c r="C2490" t="s">
        <v>56149</v>
      </c>
      <c r="D2490" t="s">
        <v>56150</v>
      </c>
      <c r="E2490" t="s">
        <v>56151</v>
      </c>
      <c r="F2490" t="s">
        <v>56152</v>
      </c>
      <c r="G2490" t="s">
        <v>56153</v>
      </c>
      <c r="H2490" t="s">
        <v>56154</v>
      </c>
      <c r="I2490" t="s">
        <v>56155</v>
      </c>
      <c r="J2490" t="s">
        <v>56156</v>
      </c>
      <c r="K2490" t="s">
        <v>56157</v>
      </c>
      <c r="L2490" t="s">
        <v>56158</v>
      </c>
      <c r="M2490" t="s">
        <v>56159</v>
      </c>
      <c r="N2490" t="s">
        <v>56160</v>
      </c>
      <c r="O2490">
        <f>-609.2871263303 -15.7789213501399 -511.59631657739</f>
        <v>-1136.6623642578297</v>
      </c>
      <c r="P2490">
        <f>-641.1529411524 -31.5855726854843 -231.751185407117</f>
        <v>-904.48969924500125</v>
      </c>
      <c r="Q2490" t="s">
        <v>56161</v>
      </c>
      <c r="R2490" t="s">
        <v>56162</v>
      </c>
      <c r="S2490" t="s">
        <v>56163</v>
      </c>
      <c r="T2490" t="s">
        <v>56164</v>
      </c>
      <c r="U2490" t="s">
        <v>56165</v>
      </c>
      <c r="V2490" t="s">
        <v>56166</v>
      </c>
      <c r="W2490" t="s">
        <v>56167</v>
      </c>
      <c r="X2490" t="s">
        <v>56168</v>
      </c>
      <c r="Y2490" t="s">
        <v>56169</v>
      </c>
    </row>
    <row r="2491" spans="1:25" x14ac:dyDescent="0.3">
      <c r="A2491">
        <v>124500</v>
      </c>
      <c r="B2491" t="s">
        <v>56170</v>
      </c>
      <c r="C2491" t="s">
        <v>56171</v>
      </c>
      <c r="D2491" t="s">
        <v>56172</v>
      </c>
      <c r="E2491" t="s">
        <v>56173</v>
      </c>
      <c r="F2491" t="s">
        <v>56174</v>
      </c>
      <c r="G2491" t="s">
        <v>56175</v>
      </c>
      <c r="H2491" t="s">
        <v>56176</v>
      </c>
      <c r="I2491" t="s">
        <v>56177</v>
      </c>
      <c r="J2491" t="s">
        <v>56178</v>
      </c>
      <c r="K2491" t="s">
        <v>56179</v>
      </c>
      <c r="L2491" t="s">
        <v>56180</v>
      </c>
      <c r="M2491" t="s">
        <v>56181</v>
      </c>
      <c r="N2491" t="s">
        <v>56182</v>
      </c>
      <c r="O2491">
        <f>-609.128131078226 -15.311293770751 -511.89442693277</f>
        <v>-1136.3338517817469</v>
      </c>
      <c r="P2491">
        <f>-640.67330872655 -31.374388379915 -232.027481600184</f>
        <v>-904.07517870664901</v>
      </c>
      <c r="Q2491" t="s">
        <v>56183</v>
      </c>
      <c r="R2491" t="s">
        <v>56184</v>
      </c>
      <c r="S2491" t="s">
        <v>56185</v>
      </c>
      <c r="T2491" t="s">
        <v>56186</v>
      </c>
      <c r="U2491" t="s">
        <v>56187</v>
      </c>
      <c r="V2491" t="s">
        <v>56188</v>
      </c>
      <c r="W2491" t="s">
        <v>56189</v>
      </c>
      <c r="X2491" t="s">
        <v>56190</v>
      </c>
      <c r="Y2491" t="s">
        <v>56191</v>
      </c>
    </row>
    <row r="2492" spans="1:25" x14ac:dyDescent="0.3">
      <c r="A2492">
        <v>124550</v>
      </c>
      <c r="B2492" t="s">
        <v>56192</v>
      </c>
      <c r="C2492" t="s">
        <v>56193</v>
      </c>
      <c r="D2492" t="s">
        <v>56194</v>
      </c>
      <c r="E2492" t="s">
        <v>56195</v>
      </c>
      <c r="F2492" t="s">
        <v>56196</v>
      </c>
      <c r="G2492" t="s">
        <v>56197</v>
      </c>
      <c r="H2492" t="s">
        <v>56198</v>
      </c>
      <c r="I2492" t="s">
        <v>56199</v>
      </c>
      <c r="J2492" t="s">
        <v>56200</v>
      </c>
      <c r="K2492" t="s">
        <v>56201</v>
      </c>
      <c r="L2492" t="s">
        <v>56202</v>
      </c>
      <c r="M2492" t="s">
        <v>56203</v>
      </c>
      <c r="N2492" t="s">
        <v>56204</v>
      </c>
      <c r="O2492">
        <f>-608.535069934049 -14.5390634210873 -512.346607578485</f>
        <v>-1135.4207409336213</v>
      </c>
      <c r="P2492">
        <f>-639.786784836912 -31.5615651357214 -232.503516209161</f>
        <v>-903.85186618179443</v>
      </c>
      <c r="Q2492" t="s">
        <v>56205</v>
      </c>
      <c r="R2492" t="s">
        <v>56206</v>
      </c>
      <c r="S2492" t="s">
        <v>56207</v>
      </c>
      <c r="T2492" t="s">
        <v>56208</v>
      </c>
      <c r="U2492" t="s">
        <v>56209</v>
      </c>
      <c r="V2492" t="s">
        <v>56210</v>
      </c>
      <c r="W2492" t="s">
        <v>56211</v>
      </c>
      <c r="X2492" t="s">
        <v>56212</v>
      </c>
      <c r="Y2492" t="s">
        <v>56213</v>
      </c>
    </row>
    <row r="2493" spans="1:25" x14ac:dyDescent="0.3">
      <c r="A2493">
        <v>124600</v>
      </c>
      <c r="B2493" t="s">
        <v>56214</v>
      </c>
      <c r="C2493" t="s">
        <v>56215</v>
      </c>
      <c r="D2493" t="s">
        <v>56216</v>
      </c>
      <c r="E2493" t="s">
        <v>56217</v>
      </c>
      <c r="F2493" t="s">
        <v>56218</v>
      </c>
      <c r="G2493" t="s">
        <v>56219</v>
      </c>
      <c r="H2493" t="s">
        <v>56220</v>
      </c>
      <c r="I2493" t="s">
        <v>56221</v>
      </c>
      <c r="J2493" t="s">
        <v>56222</v>
      </c>
      <c r="K2493" t="s">
        <v>56223</v>
      </c>
      <c r="L2493" t="s">
        <v>56224</v>
      </c>
      <c r="M2493" t="s">
        <v>56225</v>
      </c>
      <c r="N2493" t="s">
        <v>56226</v>
      </c>
      <c r="O2493">
        <f>-607.596749433306 -13.8173243690358 -512.755371403175</f>
        <v>-1134.1694452055167</v>
      </c>
      <c r="P2493">
        <f>-638.561207439454 -31.709108650128 -232.934574034539</f>
        <v>-903.20489012412099</v>
      </c>
      <c r="Q2493" t="s">
        <v>56227</v>
      </c>
      <c r="R2493" t="s">
        <v>56228</v>
      </c>
      <c r="S2493" t="s">
        <v>56229</v>
      </c>
      <c r="T2493" t="s">
        <v>56230</v>
      </c>
      <c r="U2493" t="s">
        <v>56231</v>
      </c>
      <c r="V2493" t="s">
        <v>56232</v>
      </c>
      <c r="W2493" t="s">
        <v>56233</v>
      </c>
      <c r="X2493" t="s">
        <v>56234</v>
      </c>
      <c r="Y2493" t="s">
        <v>56235</v>
      </c>
    </row>
    <row r="2494" spans="1:25" x14ac:dyDescent="0.3">
      <c r="A2494">
        <v>124650</v>
      </c>
      <c r="B2494" t="s">
        <v>56236</v>
      </c>
      <c r="C2494" t="s">
        <v>56237</v>
      </c>
      <c r="D2494" t="s">
        <v>56238</v>
      </c>
      <c r="E2494" t="s">
        <v>56239</v>
      </c>
      <c r="F2494" t="s">
        <v>56240</v>
      </c>
      <c r="G2494" t="s">
        <v>56241</v>
      </c>
      <c r="H2494" t="s">
        <v>56242</v>
      </c>
      <c r="I2494" t="s">
        <v>56243</v>
      </c>
      <c r="J2494" t="s">
        <v>56244</v>
      </c>
      <c r="K2494" t="s">
        <v>56245</v>
      </c>
      <c r="L2494" t="s">
        <v>56246</v>
      </c>
      <c r="M2494" t="s">
        <v>56247</v>
      </c>
      <c r="N2494" t="s">
        <v>56248</v>
      </c>
      <c r="O2494">
        <f>-607.03905702067 -13.5233233325632 -512.894442437988</f>
        <v>-1133.4568227912214</v>
      </c>
      <c r="P2494">
        <f>-637.934531106302 -31.6445526524533 -233.080839677547</f>
        <v>-902.65992343630228</v>
      </c>
      <c r="Q2494" t="s">
        <v>56249</v>
      </c>
      <c r="R2494" t="s">
        <v>56250</v>
      </c>
      <c r="S2494" t="s">
        <v>56251</v>
      </c>
      <c r="T2494" t="s">
        <v>56252</v>
      </c>
      <c r="U2494" t="s">
        <v>56253</v>
      </c>
      <c r="V2494" t="s">
        <v>56254</v>
      </c>
      <c r="W2494" t="s">
        <v>56255</v>
      </c>
      <c r="X2494" t="s">
        <v>56256</v>
      </c>
      <c r="Y2494" t="s">
        <v>56257</v>
      </c>
    </row>
    <row r="2495" spans="1:25" x14ac:dyDescent="0.3">
      <c r="A2495">
        <v>124700</v>
      </c>
      <c r="B2495" t="s">
        <v>56258</v>
      </c>
      <c r="C2495" t="s">
        <v>56259</v>
      </c>
      <c r="D2495" t="s">
        <v>56260</v>
      </c>
      <c r="E2495" t="s">
        <v>56261</v>
      </c>
      <c r="F2495" t="s">
        <v>56262</v>
      </c>
      <c r="G2495" t="s">
        <v>56263</v>
      </c>
      <c r="H2495" t="s">
        <v>56264</v>
      </c>
      <c r="I2495" t="s">
        <v>56265</v>
      </c>
      <c r="J2495" t="s">
        <v>56266</v>
      </c>
      <c r="K2495" t="s">
        <v>56267</v>
      </c>
      <c r="L2495" t="s">
        <v>56268</v>
      </c>
      <c r="M2495" t="s">
        <v>56269</v>
      </c>
      <c r="N2495" t="s">
        <v>56270</v>
      </c>
      <c r="O2495">
        <f>-606.103604450504 -13.0106417709026 -513.197080858379</f>
        <v>-1132.3113270797855</v>
      </c>
      <c r="P2495">
        <f>-637.070132646026 -31.9504137379865 -233.445440040766</f>
        <v>-902.46598642477852</v>
      </c>
      <c r="Q2495" t="s">
        <v>56271</v>
      </c>
      <c r="R2495" t="s">
        <v>56272</v>
      </c>
      <c r="S2495" t="s">
        <v>56273</v>
      </c>
      <c r="T2495" t="s">
        <v>56274</v>
      </c>
      <c r="U2495" t="s">
        <v>56275</v>
      </c>
      <c r="V2495" t="s">
        <v>56276</v>
      </c>
      <c r="W2495" t="s">
        <v>56277</v>
      </c>
      <c r="X2495" t="s">
        <v>56278</v>
      </c>
      <c r="Y2495" t="s">
        <v>56279</v>
      </c>
    </row>
    <row r="2496" spans="1:25" x14ac:dyDescent="0.3">
      <c r="A2496">
        <v>124750</v>
      </c>
      <c r="B2496" t="s">
        <v>56280</v>
      </c>
      <c r="C2496" t="s">
        <v>56281</v>
      </c>
      <c r="D2496" t="s">
        <v>56282</v>
      </c>
      <c r="E2496" t="s">
        <v>56283</v>
      </c>
      <c r="F2496" t="s">
        <v>56284</v>
      </c>
      <c r="G2496" t="s">
        <v>56285</v>
      </c>
      <c r="H2496" t="s">
        <v>56286</v>
      </c>
      <c r="I2496" t="s">
        <v>56287</v>
      </c>
      <c r="J2496" t="s">
        <v>56288</v>
      </c>
      <c r="K2496" t="s">
        <v>56289</v>
      </c>
      <c r="L2496" t="s">
        <v>56290</v>
      </c>
      <c r="M2496" t="s">
        <v>56291</v>
      </c>
      <c r="N2496" t="s">
        <v>56292</v>
      </c>
      <c r="O2496">
        <f>-605.381312130763 -12.7015258737531 -513.397742655068</f>
        <v>-1131.4805806595841</v>
      </c>
      <c r="P2496">
        <f>-636.42260695767 -32.0497176391507 -233.682269160445</f>
        <v>-902.15459375726573</v>
      </c>
      <c r="Q2496" t="s">
        <v>56293</v>
      </c>
      <c r="R2496" t="s">
        <v>56294</v>
      </c>
      <c r="S2496" t="s">
        <v>56295</v>
      </c>
      <c r="T2496" t="s">
        <v>56296</v>
      </c>
      <c r="U2496" t="s">
        <v>56297</v>
      </c>
      <c r="V2496" t="s">
        <v>56298</v>
      </c>
      <c r="W2496" t="s">
        <v>56299</v>
      </c>
      <c r="X2496" t="s">
        <v>56300</v>
      </c>
      <c r="Y2496" t="s">
        <v>56301</v>
      </c>
    </row>
    <row r="2497" spans="1:25" x14ac:dyDescent="0.3">
      <c r="A2497">
        <v>124800</v>
      </c>
      <c r="B2497" t="s">
        <v>56302</v>
      </c>
      <c r="C2497" t="s">
        <v>56303</v>
      </c>
      <c r="D2497" t="s">
        <v>56304</v>
      </c>
      <c r="E2497" t="s">
        <v>56305</v>
      </c>
      <c r="F2497" t="s">
        <v>56306</v>
      </c>
      <c r="G2497" t="s">
        <v>56307</v>
      </c>
      <c r="H2497" t="s">
        <v>56308</v>
      </c>
      <c r="I2497" t="s">
        <v>56309</v>
      </c>
      <c r="J2497" t="s">
        <v>56310</v>
      </c>
      <c r="K2497" t="s">
        <v>56311</v>
      </c>
      <c r="L2497" t="s">
        <v>56312</v>
      </c>
      <c r="M2497" t="s">
        <v>56313</v>
      </c>
      <c r="N2497" t="s">
        <v>56314</v>
      </c>
      <c r="O2497">
        <f>-603.657015917409 -12.1369631987718 -513.60666405711</f>
        <v>-1129.400643173291</v>
      </c>
      <c r="P2497">
        <f>-634.852260103981 -32.0674762543467 -233.949302660444</f>
        <v>-900.86903901877179</v>
      </c>
      <c r="Q2497" t="s">
        <v>56315</v>
      </c>
      <c r="R2497" t="s">
        <v>56316</v>
      </c>
      <c r="S2497" t="s">
        <v>56317</v>
      </c>
      <c r="T2497" t="s">
        <v>56318</v>
      </c>
      <c r="U2497" t="s">
        <v>56319</v>
      </c>
      <c r="V2497" t="s">
        <v>56320</v>
      </c>
      <c r="W2497" t="s">
        <v>56321</v>
      </c>
      <c r="X2497" t="s">
        <v>56322</v>
      </c>
      <c r="Y2497" t="s">
        <v>56323</v>
      </c>
    </row>
    <row r="2498" spans="1:25" x14ac:dyDescent="0.3">
      <c r="A2498">
        <v>124850</v>
      </c>
      <c r="B2498" t="s">
        <v>56324</v>
      </c>
      <c r="C2498" t="s">
        <v>56325</v>
      </c>
      <c r="D2498" t="s">
        <v>56326</v>
      </c>
      <c r="E2498" t="s">
        <v>56327</v>
      </c>
      <c r="F2498" t="s">
        <v>56328</v>
      </c>
      <c r="G2498" t="s">
        <v>56329</v>
      </c>
      <c r="H2498" t="s">
        <v>56330</v>
      </c>
      <c r="I2498" t="s">
        <v>56331</v>
      </c>
      <c r="J2498" t="s">
        <v>56332</v>
      </c>
      <c r="K2498" t="s">
        <v>56333</v>
      </c>
      <c r="L2498" t="s">
        <v>56334</v>
      </c>
      <c r="M2498" t="s">
        <v>56335</v>
      </c>
      <c r="N2498" t="s">
        <v>56336</v>
      </c>
      <c r="O2498">
        <f>-602.926910110788 -12.0002417185995 -513.65396279108</f>
        <v>-1128.5811146204674</v>
      </c>
      <c r="P2498">
        <f>-634.086431211865 -31.9961406554266 -233.997230883245</f>
        <v>-900.07980275053671</v>
      </c>
      <c r="Q2498" t="s">
        <v>56337</v>
      </c>
      <c r="R2498" t="s">
        <v>56338</v>
      </c>
      <c r="S2498" t="s">
        <v>56339</v>
      </c>
      <c r="T2498" t="s">
        <v>56340</v>
      </c>
      <c r="U2498" t="s">
        <v>56341</v>
      </c>
      <c r="V2498" t="s">
        <v>56342</v>
      </c>
      <c r="W2498" t="s">
        <v>56343</v>
      </c>
      <c r="X2498" t="s">
        <v>56344</v>
      </c>
      <c r="Y2498" t="s">
        <v>56345</v>
      </c>
    </row>
    <row r="2499" spans="1:25" x14ac:dyDescent="0.3">
      <c r="A2499">
        <v>124900</v>
      </c>
      <c r="B2499" t="s">
        <v>56346</v>
      </c>
      <c r="C2499" t="s">
        <v>56347</v>
      </c>
      <c r="D2499" t="s">
        <v>56348</v>
      </c>
      <c r="E2499" t="s">
        <v>56349</v>
      </c>
      <c r="F2499" t="s">
        <v>56350</v>
      </c>
      <c r="G2499" t="s">
        <v>56351</v>
      </c>
      <c r="H2499" t="s">
        <v>56352</v>
      </c>
      <c r="I2499" t="s">
        <v>56353</v>
      </c>
      <c r="J2499" t="s">
        <v>56354</v>
      </c>
      <c r="K2499" t="s">
        <v>56355</v>
      </c>
      <c r="L2499" t="s">
        <v>56356</v>
      </c>
      <c r="M2499" t="s">
        <v>56357</v>
      </c>
      <c r="N2499" t="s">
        <v>56358</v>
      </c>
      <c r="O2499">
        <f>-601.650396181086 -11.7512939460439 -513.711731222412</f>
        <v>-1127.113421349542</v>
      </c>
      <c r="P2499">
        <f>-632.618686128536 -31.9578665845743 -234.048963163403</f>
        <v>-898.62551587651319</v>
      </c>
      <c r="Q2499" t="s">
        <v>56359</v>
      </c>
      <c r="R2499" t="s">
        <v>56360</v>
      </c>
      <c r="S2499" t="s">
        <v>56361</v>
      </c>
      <c r="T2499" t="s">
        <v>56362</v>
      </c>
      <c r="U2499" t="s">
        <v>56363</v>
      </c>
      <c r="V2499" t="s">
        <v>56364</v>
      </c>
      <c r="W2499" t="s">
        <v>56365</v>
      </c>
      <c r="X2499" t="s">
        <v>56366</v>
      </c>
      <c r="Y2499" t="s">
        <v>56367</v>
      </c>
    </row>
    <row r="2500" spans="1:25" x14ac:dyDescent="0.3">
      <c r="A2500">
        <v>124950</v>
      </c>
      <c r="B2500" t="s">
        <v>56368</v>
      </c>
      <c r="C2500" t="s">
        <v>56369</v>
      </c>
      <c r="D2500" t="s">
        <v>56370</v>
      </c>
      <c r="E2500" t="s">
        <v>56371</v>
      </c>
      <c r="F2500" t="s">
        <v>56372</v>
      </c>
      <c r="G2500" t="s">
        <v>56373</v>
      </c>
      <c r="H2500" t="s">
        <v>56374</v>
      </c>
      <c r="I2500" t="s">
        <v>56375</v>
      </c>
      <c r="J2500" t="s">
        <v>56376</v>
      </c>
      <c r="K2500" t="s">
        <v>56377</v>
      </c>
      <c r="L2500" t="s">
        <v>56378</v>
      </c>
      <c r="M2500" t="s">
        <v>56379</v>
      </c>
      <c r="N2500" t="s">
        <v>56380</v>
      </c>
      <c r="O2500">
        <f>-601.100154655284 -11.7770330320616 -513.714934850949</f>
        <v>-1126.5921225382945</v>
      </c>
      <c r="P2500">
        <f>-632.008791967609 -32.0785281925416 -234.052544840513</f>
        <v>-898.13986500066358</v>
      </c>
      <c r="Q2500" t="s">
        <v>56381</v>
      </c>
      <c r="R2500" t="s">
        <v>56382</v>
      </c>
      <c r="S2500" t="s">
        <v>56383</v>
      </c>
      <c r="T2500" t="s">
        <v>56384</v>
      </c>
      <c r="U2500" t="s">
        <v>56385</v>
      </c>
      <c r="V2500" t="s">
        <v>56386</v>
      </c>
      <c r="W2500" t="s">
        <v>56387</v>
      </c>
      <c r="X2500" t="s">
        <v>56388</v>
      </c>
      <c r="Y2500" t="s">
        <v>56389</v>
      </c>
    </row>
    <row r="2501" spans="1:25" x14ac:dyDescent="0.3">
      <c r="A2501">
        <v>125000</v>
      </c>
      <c r="B2501" t="s">
        <v>56390</v>
      </c>
      <c r="C2501" t="s">
        <v>56391</v>
      </c>
      <c r="D2501" t="s">
        <v>56392</v>
      </c>
      <c r="E2501" t="s">
        <v>56393</v>
      </c>
      <c r="F2501" t="s">
        <v>56394</v>
      </c>
      <c r="G2501" t="s">
        <v>56395</v>
      </c>
      <c r="H2501" t="s">
        <v>56396</v>
      </c>
      <c r="I2501" t="s">
        <v>56397</v>
      </c>
      <c r="J2501" t="s">
        <v>56398</v>
      </c>
      <c r="K2501" t="s">
        <v>56399</v>
      </c>
      <c r="L2501" t="s">
        <v>56400</v>
      </c>
      <c r="M2501" t="s">
        <v>56401</v>
      </c>
      <c r="N2501" t="s">
        <v>56402</v>
      </c>
      <c r="O2501">
        <f>-600.311924615328 -11.7016076739883 -513.637288165909</f>
        <v>-1125.6508204552254</v>
      </c>
      <c r="P2501">
        <f>-631.115034141709 -31.8322113932886 -233.950868112314</f>
        <v>-896.89811364731156</v>
      </c>
      <c r="Q2501" t="s">
        <v>56403</v>
      </c>
      <c r="R2501" t="s">
        <v>56404</v>
      </c>
      <c r="S2501" t="s">
        <v>56405</v>
      </c>
      <c r="T2501" t="s">
        <v>56406</v>
      </c>
      <c r="U2501" t="s">
        <v>56407</v>
      </c>
      <c r="V2501" t="s">
        <v>56408</v>
      </c>
      <c r="W2501" t="s">
        <v>56409</v>
      </c>
      <c r="X2501" t="s">
        <v>56410</v>
      </c>
      <c r="Y2501" t="s">
        <v>56411</v>
      </c>
    </row>
    <row r="2502" spans="1:25" x14ac:dyDescent="0.3">
      <c r="A2502">
        <v>125050</v>
      </c>
      <c r="B2502" t="s">
        <v>56412</v>
      </c>
      <c r="C2502" t="s">
        <v>56413</v>
      </c>
      <c r="D2502" t="s">
        <v>56414</v>
      </c>
      <c r="E2502" t="s">
        <v>56415</v>
      </c>
      <c r="F2502" t="s">
        <v>56416</v>
      </c>
      <c r="G2502" t="s">
        <v>56417</v>
      </c>
      <c r="H2502" t="s">
        <v>56418</v>
      </c>
      <c r="I2502" t="s">
        <v>56419</v>
      </c>
      <c r="J2502" t="s">
        <v>56420</v>
      </c>
      <c r="K2502" t="s">
        <v>56421</v>
      </c>
      <c r="L2502" t="s">
        <v>56422</v>
      </c>
      <c r="M2502" t="s">
        <v>56423</v>
      </c>
      <c r="N2502" t="s">
        <v>56424</v>
      </c>
      <c r="O2502">
        <f>-599.760144718409 -11.4509995128055 -513.565308237091</f>
        <v>-1124.7764524683057</v>
      </c>
      <c r="P2502">
        <f>-630.67998542525 -31.3919027349493 -233.878218502721</f>
        <v>-895.95010666292035</v>
      </c>
      <c r="Q2502" t="s">
        <v>56425</v>
      </c>
      <c r="R2502" t="s">
        <v>56426</v>
      </c>
      <c r="S2502" t="s">
        <v>56427</v>
      </c>
      <c r="T2502" t="s">
        <v>56428</v>
      </c>
      <c r="U2502" t="s">
        <v>56429</v>
      </c>
      <c r="V2502" t="s">
        <v>56430</v>
      </c>
      <c r="W2502" t="s">
        <v>56431</v>
      </c>
      <c r="X2502" t="s">
        <v>56432</v>
      </c>
      <c r="Y2502" t="s">
        <v>56433</v>
      </c>
    </row>
    <row r="2503" spans="1:25" x14ac:dyDescent="0.3">
      <c r="A2503">
        <v>125100</v>
      </c>
      <c r="B2503" t="s">
        <v>56434</v>
      </c>
      <c r="C2503" t="s">
        <v>56435</v>
      </c>
      <c r="D2503" t="s">
        <v>56436</v>
      </c>
      <c r="E2503" t="s">
        <v>56437</v>
      </c>
      <c r="F2503" t="s">
        <v>56438</v>
      </c>
      <c r="G2503" t="s">
        <v>56439</v>
      </c>
      <c r="H2503" t="s">
        <v>56440</v>
      </c>
      <c r="I2503" t="s">
        <v>56441</v>
      </c>
      <c r="J2503" t="s">
        <v>56442</v>
      </c>
      <c r="K2503" t="s">
        <v>56443</v>
      </c>
      <c r="L2503" t="s">
        <v>56444</v>
      </c>
      <c r="M2503" t="s">
        <v>56445</v>
      </c>
      <c r="N2503" t="s">
        <v>56446</v>
      </c>
      <c r="O2503">
        <f>-598.499947895366 -11.2539664503201 -513.413531185522</f>
        <v>-1123.1674455312082</v>
      </c>
      <c r="P2503">
        <f>-630.102612515621 -31.2647314126966 -233.807662745317</f>
        <v>-895.17500667363458</v>
      </c>
      <c r="Q2503" t="s">
        <v>56447</v>
      </c>
      <c r="R2503" t="s">
        <v>56448</v>
      </c>
      <c r="S2503" t="s">
        <v>56449</v>
      </c>
      <c r="T2503" t="s">
        <v>56450</v>
      </c>
      <c r="U2503" t="s">
        <v>56451</v>
      </c>
      <c r="V2503" t="s">
        <v>56452</v>
      </c>
      <c r="W2503" t="s">
        <v>56453</v>
      </c>
      <c r="X2503" t="s">
        <v>56454</v>
      </c>
      <c r="Y2503" t="s">
        <v>56455</v>
      </c>
    </row>
    <row r="2504" spans="1:25" x14ac:dyDescent="0.3">
      <c r="A2504">
        <v>125150</v>
      </c>
      <c r="B2504" t="s">
        <v>56456</v>
      </c>
      <c r="C2504" t="s">
        <v>56457</v>
      </c>
      <c r="D2504" t="s">
        <v>56458</v>
      </c>
      <c r="E2504" t="s">
        <v>56459</v>
      </c>
      <c r="F2504" t="s">
        <v>56460</v>
      </c>
      <c r="G2504" t="s">
        <v>56461</v>
      </c>
      <c r="H2504" t="s">
        <v>56462</v>
      </c>
      <c r="I2504" t="s">
        <v>56463</v>
      </c>
      <c r="J2504" t="s">
        <v>56464</v>
      </c>
      <c r="K2504" t="s">
        <v>56465</v>
      </c>
      <c r="L2504" t="s">
        <v>56466</v>
      </c>
      <c r="M2504" t="s">
        <v>56467</v>
      </c>
      <c r="N2504" t="s">
        <v>56468</v>
      </c>
      <c r="O2504">
        <f>-598.05381024135 -11.2526685571211 -513.274592859074</f>
        <v>-1122.5810716575452</v>
      </c>
      <c r="P2504">
        <f>-629.944901566816 -31.3830071322345 -233.710219816338</f>
        <v>-895.03812851538851</v>
      </c>
      <c r="Q2504" t="s">
        <v>56469</v>
      </c>
      <c r="R2504" t="s">
        <v>56470</v>
      </c>
      <c r="S2504" t="s">
        <v>56471</v>
      </c>
      <c r="T2504" t="s">
        <v>56472</v>
      </c>
      <c r="U2504" t="s">
        <v>56473</v>
      </c>
      <c r="V2504" t="s">
        <v>56474</v>
      </c>
      <c r="W2504" t="s">
        <v>56475</v>
      </c>
      <c r="X2504" t="s">
        <v>56476</v>
      </c>
      <c r="Y2504" t="s">
        <v>56477</v>
      </c>
    </row>
    <row r="2505" spans="1:25" x14ac:dyDescent="0.3">
      <c r="A2505">
        <v>125200</v>
      </c>
      <c r="B2505" t="s">
        <v>56478</v>
      </c>
      <c r="C2505" t="s">
        <v>56479</v>
      </c>
      <c r="D2505" t="s">
        <v>56480</v>
      </c>
      <c r="E2505" t="s">
        <v>56481</v>
      </c>
      <c r="F2505" t="s">
        <v>56482</v>
      </c>
      <c r="G2505" t="s">
        <v>56483</v>
      </c>
      <c r="H2505" t="s">
        <v>56484</v>
      </c>
      <c r="I2505" t="s">
        <v>56485</v>
      </c>
      <c r="J2505" t="s">
        <v>56486</v>
      </c>
      <c r="K2505" t="s">
        <v>56487</v>
      </c>
      <c r="L2505" t="s">
        <v>56488</v>
      </c>
      <c r="M2505" t="s">
        <v>56489</v>
      </c>
      <c r="N2505" t="s">
        <v>56490</v>
      </c>
      <c r="O2505">
        <f>-597.340529381811 -11.1477477595761 -512.976709581658</f>
        <v>-1121.4649867230451</v>
      </c>
      <c r="P2505">
        <f>-629.580189526078 -31.1407002315409 -233.44236418696</f>
        <v>-894.16325394457886</v>
      </c>
      <c r="Q2505" t="s">
        <v>56491</v>
      </c>
      <c r="R2505" t="s">
        <v>56492</v>
      </c>
      <c r="S2505" t="s">
        <v>56493</v>
      </c>
      <c r="T2505" t="s">
        <v>56494</v>
      </c>
      <c r="U2505" t="s">
        <v>56495</v>
      </c>
      <c r="V2505" t="s">
        <v>56496</v>
      </c>
      <c r="W2505" t="s">
        <v>56497</v>
      </c>
      <c r="X2505" t="s">
        <v>56498</v>
      </c>
      <c r="Y2505" t="s">
        <v>56499</v>
      </c>
    </row>
    <row r="2506" spans="1:25" x14ac:dyDescent="0.3">
      <c r="A2506">
        <v>125250</v>
      </c>
      <c r="B2506" t="s">
        <v>56500</v>
      </c>
      <c r="C2506" t="s">
        <v>56501</v>
      </c>
      <c r="D2506" t="s">
        <v>56502</v>
      </c>
      <c r="E2506" t="s">
        <v>56503</v>
      </c>
      <c r="F2506" t="s">
        <v>56504</v>
      </c>
      <c r="G2506" t="s">
        <v>56505</v>
      </c>
      <c r="H2506" t="s">
        <v>56506</v>
      </c>
      <c r="I2506" t="s">
        <v>56507</v>
      </c>
      <c r="J2506" t="s">
        <v>56508</v>
      </c>
      <c r="K2506" t="s">
        <v>56509</v>
      </c>
      <c r="L2506" t="s">
        <v>56510</v>
      </c>
      <c r="M2506" t="s">
        <v>56511</v>
      </c>
      <c r="N2506" t="s">
        <v>56512</v>
      </c>
      <c r="O2506">
        <f>-597.14534277286 -11.0600423713586 -512.81278462752</f>
        <v>-1121.0181697717385</v>
      </c>
      <c r="P2506">
        <f>-629.427133244904 -30.9087853741862 -233.273034515271</f>
        <v>-893.60895313436117</v>
      </c>
      <c r="Q2506" t="s">
        <v>56513</v>
      </c>
      <c r="R2506" t="s">
        <v>56514</v>
      </c>
      <c r="S2506" t="s">
        <v>56515</v>
      </c>
      <c r="T2506" t="s">
        <v>56516</v>
      </c>
      <c r="U2506" t="s">
        <v>56517</v>
      </c>
      <c r="V2506" t="s">
        <v>56518</v>
      </c>
      <c r="W2506" t="s">
        <v>56519</v>
      </c>
      <c r="X2506" t="s">
        <v>56520</v>
      </c>
      <c r="Y2506" t="s">
        <v>56521</v>
      </c>
    </row>
    <row r="2507" spans="1:25" x14ac:dyDescent="0.3">
      <c r="A2507">
        <v>125300</v>
      </c>
      <c r="B2507" t="s">
        <v>56522</v>
      </c>
      <c r="C2507" t="s">
        <v>56523</v>
      </c>
      <c r="D2507" t="s">
        <v>56524</v>
      </c>
      <c r="E2507" t="s">
        <v>56525</v>
      </c>
      <c r="F2507" t="s">
        <v>56526</v>
      </c>
      <c r="G2507" t="s">
        <v>56527</v>
      </c>
      <c r="H2507" t="s">
        <v>56528</v>
      </c>
      <c r="I2507" t="s">
        <v>56529</v>
      </c>
      <c r="J2507" t="s">
        <v>56530</v>
      </c>
      <c r="K2507" t="s">
        <v>56531</v>
      </c>
      <c r="L2507" t="s">
        <v>56532</v>
      </c>
      <c r="M2507" t="s">
        <v>56533</v>
      </c>
      <c r="N2507" t="s">
        <v>56534</v>
      </c>
      <c r="O2507">
        <f>-596.954720561993 -10.7729196518765 -512.513426609577</f>
        <v>-1120.2410668234465</v>
      </c>
      <c r="P2507">
        <f>-629.237213889745 -30.4566578539407 -232.962040880572</f>
        <v>-892.65591262425767</v>
      </c>
      <c r="Q2507" t="s">
        <v>56535</v>
      </c>
      <c r="R2507" t="s">
        <v>56536</v>
      </c>
      <c r="S2507" t="s">
        <v>56537</v>
      </c>
      <c r="T2507" t="s">
        <v>56538</v>
      </c>
      <c r="U2507" t="s">
        <v>56539</v>
      </c>
      <c r="V2507" t="s">
        <v>56540</v>
      </c>
      <c r="W2507" t="s">
        <v>56541</v>
      </c>
      <c r="X2507" t="s">
        <v>56542</v>
      </c>
      <c r="Y2507" t="s">
        <v>56543</v>
      </c>
    </row>
    <row r="2508" spans="1:25" x14ac:dyDescent="0.3">
      <c r="A2508">
        <v>125350</v>
      </c>
      <c r="B2508" t="s">
        <v>56544</v>
      </c>
      <c r="C2508" t="s">
        <v>56545</v>
      </c>
      <c r="D2508" t="s">
        <v>56546</v>
      </c>
      <c r="E2508" t="s">
        <v>56547</v>
      </c>
      <c r="F2508" t="s">
        <v>56548</v>
      </c>
      <c r="G2508" t="s">
        <v>56549</v>
      </c>
      <c r="H2508" t="s">
        <v>56550</v>
      </c>
      <c r="I2508" t="s">
        <v>56551</v>
      </c>
      <c r="J2508" t="s">
        <v>56552</v>
      </c>
      <c r="K2508" t="s">
        <v>56553</v>
      </c>
      <c r="L2508" t="s">
        <v>56554</v>
      </c>
      <c r="M2508" t="s">
        <v>56555</v>
      </c>
      <c r="N2508" t="s">
        <v>56556</v>
      </c>
      <c r="O2508">
        <f>-596.946990260117 -10.6091380606865 -512.417995169653</f>
        <v>-1119.9741234904563</v>
      </c>
      <c r="P2508">
        <f>-629.172169072228 -30.2637700533678 -232.857959850834</f>
        <v>-892.29389897642977</v>
      </c>
      <c r="Q2508" t="s">
        <v>56557</v>
      </c>
      <c r="R2508" t="s">
        <v>56558</v>
      </c>
      <c r="S2508" t="s">
        <v>56559</v>
      </c>
      <c r="T2508" t="s">
        <v>56560</v>
      </c>
      <c r="U2508" t="s">
        <v>56561</v>
      </c>
      <c r="V2508" t="s">
        <v>56562</v>
      </c>
      <c r="W2508" t="s">
        <v>56563</v>
      </c>
      <c r="X2508" t="s">
        <v>56564</v>
      </c>
      <c r="Y2508" t="s">
        <v>56565</v>
      </c>
    </row>
    <row r="2509" spans="1:25" x14ac:dyDescent="0.3">
      <c r="A2509">
        <v>125400</v>
      </c>
      <c r="B2509" t="s">
        <v>56566</v>
      </c>
      <c r="C2509" t="s">
        <v>56567</v>
      </c>
      <c r="D2509" t="s">
        <v>56568</v>
      </c>
      <c r="E2509" t="s">
        <v>56569</v>
      </c>
      <c r="F2509" t="s">
        <v>56570</v>
      </c>
      <c r="G2509" t="s">
        <v>56571</v>
      </c>
      <c r="H2509" t="s">
        <v>56572</v>
      </c>
      <c r="I2509" t="s">
        <v>56573</v>
      </c>
      <c r="J2509" t="s">
        <v>56574</v>
      </c>
      <c r="K2509" t="s">
        <v>56575</v>
      </c>
      <c r="L2509" t="s">
        <v>56576</v>
      </c>
      <c r="M2509" t="s">
        <v>56577</v>
      </c>
      <c r="N2509" t="s">
        <v>56578</v>
      </c>
      <c r="O2509">
        <f>-596.903861176501 -10.2269227536801 -512.230410723224</f>
        <v>-1119.3611946534052</v>
      </c>
      <c r="P2509">
        <f>-628.867945026897 -29.6123523977426 -232.621558880506</f>
        <v>-891.10185630514559</v>
      </c>
      <c r="Q2509" t="s">
        <v>56579</v>
      </c>
      <c r="R2509" t="s">
        <v>56580</v>
      </c>
      <c r="S2509" t="s">
        <v>56581</v>
      </c>
      <c r="T2509" t="s">
        <v>56582</v>
      </c>
      <c r="U2509" t="s">
        <v>56583</v>
      </c>
      <c r="V2509" t="s">
        <v>56584</v>
      </c>
      <c r="W2509" t="s">
        <v>56585</v>
      </c>
      <c r="X2509" t="s">
        <v>56586</v>
      </c>
      <c r="Y2509" t="s">
        <v>56587</v>
      </c>
    </row>
    <row r="2510" spans="1:25" x14ac:dyDescent="0.3">
      <c r="A2510">
        <v>125450</v>
      </c>
      <c r="B2510" t="s">
        <v>56588</v>
      </c>
      <c r="C2510" t="s">
        <v>56589</v>
      </c>
      <c r="D2510" t="s">
        <v>56590</v>
      </c>
      <c r="E2510" t="s">
        <v>56591</v>
      </c>
      <c r="F2510" t="s">
        <v>56592</v>
      </c>
      <c r="G2510" t="s">
        <v>56593</v>
      </c>
      <c r="H2510" t="s">
        <v>56594</v>
      </c>
      <c r="I2510" t="s">
        <v>56595</v>
      </c>
      <c r="J2510" t="s">
        <v>56596</v>
      </c>
      <c r="K2510" t="s">
        <v>56597</v>
      </c>
      <c r="L2510" t="s">
        <v>56598</v>
      </c>
      <c r="M2510" t="s">
        <v>56599</v>
      </c>
      <c r="N2510" t="s">
        <v>56600</v>
      </c>
      <c r="O2510">
        <f>-596.831487684758 -10.0421857924382 -512.187599556186</f>
        <v>-1119.0612730333823</v>
      </c>
      <c r="P2510">
        <f>-628.602104609846 -29.2639854136548 -232.545517279782</f>
        <v>-890.41160730328284</v>
      </c>
      <c r="Q2510" t="s">
        <v>56601</v>
      </c>
      <c r="R2510" t="s">
        <v>56602</v>
      </c>
      <c r="S2510" t="s">
        <v>56603</v>
      </c>
      <c r="T2510" t="s">
        <v>56604</v>
      </c>
      <c r="U2510" t="s">
        <v>56605</v>
      </c>
      <c r="V2510" t="s">
        <v>56606</v>
      </c>
      <c r="W2510" t="s">
        <v>56607</v>
      </c>
      <c r="X2510" t="s">
        <v>56608</v>
      </c>
      <c r="Y2510" t="s">
        <v>56609</v>
      </c>
    </row>
    <row r="2511" spans="1:25" x14ac:dyDescent="0.3">
      <c r="A2511">
        <v>125500</v>
      </c>
      <c r="B2511" t="s">
        <v>56610</v>
      </c>
      <c r="C2511" t="s">
        <v>56611</v>
      </c>
      <c r="D2511" t="s">
        <v>56612</v>
      </c>
      <c r="E2511" t="s">
        <v>56613</v>
      </c>
      <c r="F2511" t="s">
        <v>56614</v>
      </c>
      <c r="G2511" t="s">
        <v>56615</v>
      </c>
      <c r="H2511" t="s">
        <v>56616</v>
      </c>
      <c r="I2511" t="s">
        <v>56617</v>
      </c>
      <c r="J2511" t="s">
        <v>56618</v>
      </c>
      <c r="K2511" t="s">
        <v>56619</v>
      </c>
      <c r="L2511" t="s">
        <v>56620</v>
      </c>
      <c r="M2511" t="s">
        <v>56621</v>
      </c>
      <c r="N2511" t="s">
        <v>56622</v>
      </c>
      <c r="O2511">
        <f>-596.688647440027 -9.8604109242483 -512.187375962181</f>
        <v>-1118.7364343264562</v>
      </c>
      <c r="P2511">
        <f>-628.391525626184 -29.2076297062977 -232.546065060751</f>
        <v>-890.14522039323265</v>
      </c>
      <c r="Q2511" t="s">
        <v>56623</v>
      </c>
      <c r="R2511" t="s">
        <v>56624</v>
      </c>
      <c r="S2511" t="s">
        <v>56625</v>
      </c>
      <c r="T2511" t="s">
        <v>56626</v>
      </c>
      <c r="U2511" t="s">
        <v>56627</v>
      </c>
      <c r="V2511" t="s">
        <v>56628</v>
      </c>
      <c r="W2511" t="s">
        <v>56629</v>
      </c>
      <c r="X2511" t="s">
        <v>56630</v>
      </c>
      <c r="Y2511" t="s">
        <v>56631</v>
      </c>
    </row>
    <row r="2512" spans="1:25" x14ac:dyDescent="0.3">
      <c r="A2512">
        <v>125550</v>
      </c>
      <c r="B2512" t="s">
        <v>56632</v>
      </c>
      <c r="C2512" t="s">
        <v>56633</v>
      </c>
      <c r="D2512" t="s">
        <v>56634</v>
      </c>
      <c r="E2512" t="s">
        <v>56635</v>
      </c>
      <c r="F2512" t="s">
        <v>56636</v>
      </c>
      <c r="G2512" t="s">
        <v>56637</v>
      </c>
      <c r="H2512" t="s">
        <v>56638</v>
      </c>
      <c r="I2512" t="s">
        <v>56639</v>
      </c>
      <c r="J2512" t="s">
        <v>56640</v>
      </c>
      <c r="K2512" t="s">
        <v>56641</v>
      </c>
      <c r="L2512" t="s">
        <v>56642</v>
      </c>
      <c r="M2512" t="s">
        <v>56643</v>
      </c>
      <c r="N2512" t="s">
        <v>56644</v>
      </c>
      <c r="O2512">
        <f>-596.445471833247 -9.65235715821336 -512.238461787562</f>
        <v>-1118.3362907790224</v>
      </c>
      <c r="P2512">
        <f>-628.145843885944 -29.2801227321875 -232.616536458718</f>
        <v>-890.04250307684947</v>
      </c>
      <c r="Q2512" t="s">
        <v>56645</v>
      </c>
      <c r="R2512" t="s">
        <v>56646</v>
      </c>
      <c r="S2512" t="s">
        <v>56647</v>
      </c>
      <c r="T2512" t="s">
        <v>56648</v>
      </c>
      <c r="U2512" t="s">
        <v>56649</v>
      </c>
      <c r="V2512" t="s">
        <v>56650</v>
      </c>
      <c r="W2512" t="s">
        <v>56651</v>
      </c>
      <c r="X2512" t="s">
        <v>56652</v>
      </c>
      <c r="Y2512" t="s">
        <v>56653</v>
      </c>
    </row>
    <row r="2513" spans="1:25" x14ac:dyDescent="0.3">
      <c r="A2513">
        <v>125600</v>
      </c>
      <c r="B2513" t="s">
        <v>56654</v>
      </c>
      <c r="C2513" t="s">
        <v>56655</v>
      </c>
      <c r="D2513" t="s">
        <v>56656</v>
      </c>
      <c r="E2513" t="s">
        <v>56657</v>
      </c>
      <c r="F2513" t="s">
        <v>56658</v>
      </c>
      <c r="G2513" t="s">
        <v>56659</v>
      </c>
      <c r="H2513" t="s">
        <v>56660</v>
      </c>
      <c r="I2513" t="s">
        <v>56661</v>
      </c>
      <c r="J2513" t="s">
        <v>56662</v>
      </c>
      <c r="K2513" t="s">
        <v>56663</v>
      </c>
      <c r="L2513" t="s">
        <v>56664</v>
      </c>
      <c r="M2513" t="s">
        <v>56665</v>
      </c>
      <c r="N2513" t="s">
        <v>56666</v>
      </c>
      <c r="O2513">
        <f>-596.015835590416 -9.2923209897408 -512.345346807545</f>
        <v>-1117.6535033877017</v>
      </c>
      <c r="P2513">
        <f>-627.659503282158 -29.3512483725776 -232.747621809495</f>
        <v>-889.75837346423054</v>
      </c>
      <c r="Q2513" t="s">
        <v>56667</v>
      </c>
      <c r="R2513" t="s">
        <v>56668</v>
      </c>
      <c r="S2513" t="s">
        <v>56669</v>
      </c>
      <c r="T2513" t="s">
        <v>56670</v>
      </c>
      <c r="U2513" t="s">
        <v>56671</v>
      </c>
      <c r="V2513" t="s">
        <v>56672</v>
      </c>
      <c r="W2513" t="s">
        <v>56673</v>
      </c>
      <c r="X2513" t="s">
        <v>56674</v>
      </c>
      <c r="Y2513" t="s">
        <v>56675</v>
      </c>
    </row>
    <row r="2514" spans="1:25" x14ac:dyDescent="0.3">
      <c r="A2514">
        <v>125650</v>
      </c>
      <c r="B2514" t="s">
        <v>56676</v>
      </c>
      <c r="C2514" t="s">
        <v>56677</v>
      </c>
      <c r="D2514" t="s">
        <v>56678</v>
      </c>
      <c r="E2514" t="s">
        <v>56679</v>
      </c>
      <c r="F2514" t="s">
        <v>56680</v>
      </c>
      <c r="G2514" t="s">
        <v>56681</v>
      </c>
      <c r="H2514" t="s">
        <v>56682</v>
      </c>
      <c r="I2514" t="s">
        <v>56683</v>
      </c>
      <c r="J2514" t="s">
        <v>56684</v>
      </c>
      <c r="K2514" t="s">
        <v>56685</v>
      </c>
      <c r="L2514" t="s">
        <v>56686</v>
      </c>
      <c r="M2514" t="s">
        <v>56687</v>
      </c>
      <c r="N2514" t="s">
        <v>56688</v>
      </c>
      <c r="O2514">
        <f>-595.462293793714 -9.01401373020849 -512.522010211431</f>
        <v>-1116.9983177353536</v>
      </c>
      <c r="P2514">
        <f>-627.28786149574 -29.430413655524 -232.970659606043</f>
        <v>-889.68893475730704</v>
      </c>
      <c r="Q2514" t="s">
        <v>56689</v>
      </c>
      <c r="R2514" t="s">
        <v>56690</v>
      </c>
      <c r="S2514" t="s">
        <v>56691</v>
      </c>
      <c r="T2514" t="s">
        <v>56692</v>
      </c>
      <c r="U2514" t="s">
        <v>56693</v>
      </c>
      <c r="V2514" t="s">
        <v>56694</v>
      </c>
      <c r="W2514" t="s">
        <v>56695</v>
      </c>
      <c r="X2514" t="s">
        <v>56696</v>
      </c>
      <c r="Y2514" t="s">
        <v>56697</v>
      </c>
    </row>
    <row r="2515" spans="1:25" x14ac:dyDescent="0.3">
      <c r="A2515">
        <v>125700</v>
      </c>
      <c r="B2515" t="s">
        <v>56698</v>
      </c>
      <c r="C2515" t="s">
        <v>56699</v>
      </c>
      <c r="D2515" t="s">
        <v>56700</v>
      </c>
      <c r="E2515" t="s">
        <v>56701</v>
      </c>
      <c r="F2515" t="s">
        <v>56702</v>
      </c>
      <c r="G2515" t="s">
        <v>56703</v>
      </c>
      <c r="H2515" t="s">
        <v>56704</v>
      </c>
      <c r="I2515" t="s">
        <v>56705</v>
      </c>
      <c r="J2515" t="s">
        <v>56706</v>
      </c>
      <c r="K2515" t="s">
        <v>56707</v>
      </c>
      <c r="L2515" t="s">
        <v>56708</v>
      </c>
      <c r="M2515" t="s">
        <v>56709</v>
      </c>
      <c r="N2515" t="s">
        <v>56710</v>
      </c>
      <c r="O2515">
        <f>-594.872679913308 -9.0947508474128 -512.689947186607</f>
        <v>-1116.6573779473279</v>
      </c>
      <c r="P2515">
        <f>-627.007728203188 -29.8072827187327 -233.19581692256</f>
        <v>-890.01082784448067</v>
      </c>
      <c r="Q2515" t="s">
        <v>56711</v>
      </c>
      <c r="R2515" t="s">
        <v>56712</v>
      </c>
      <c r="S2515" t="s">
        <v>56713</v>
      </c>
      <c r="T2515" t="s">
        <v>56714</v>
      </c>
      <c r="U2515" t="s">
        <v>56715</v>
      </c>
      <c r="V2515" t="s">
        <v>56716</v>
      </c>
      <c r="W2515" t="s">
        <v>56717</v>
      </c>
      <c r="X2515" t="s">
        <v>56718</v>
      </c>
      <c r="Y2515" t="s">
        <v>56719</v>
      </c>
    </row>
    <row r="2516" spans="1:25" x14ac:dyDescent="0.3">
      <c r="A2516">
        <v>125750</v>
      </c>
      <c r="B2516" t="s">
        <v>56720</v>
      </c>
      <c r="C2516" t="s">
        <v>56721</v>
      </c>
      <c r="D2516" t="s">
        <v>56722</v>
      </c>
      <c r="E2516" t="s">
        <v>56723</v>
      </c>
      <c r="F2516" t="s">
        <v>56724</v>
      </c>
      <c r="G2516" t="s">
        <v>56725</v>
      </c>
      <c r="H2516" t="s">
        <v>56726</v>
      </c>
      <c r="I2516" t="s">
        <v>56727</v>
      </c>
      <c r="J2516" t="s">
        <v>56728</v>
      </c>
      <c r="K2516" t="s">
        <v>56729</v>
      </c>
      <c r="L2516" t="s">
        <v>56730</v>
      </c>
      <c r="M2516" t="s">
        <v>56731</v>
      </c>
      <c r="N2516" t="s">
        <v>56732</v>
      </c>
      <c r="O2516">
        <f>-594.684963197807 -9.10007410921162 -512.779215347009</f>
        <v>-1116.5642526540275</v>
      </c>
      <c r="P2516">
        <f>-626.95407052051 -29.9988086232509 -233.314464357197</f>
        <v>-890.26734350095785</v>
      </c>
      <c r="Q2516" t="s">
        <v>56733</v>
      </c>
      <c r="R2516" t="s">
        <v>56734</v>
      </c>
      <c r="S2516" t="s">
        <v>56735</v>
      </c>
      <c r="T2516" t="s">
        <v>56736</v>
      </c>
      <c r="U2516" t="s">
        <v>56737</v>
      </c>
      <c r="V2516" t="s">
        <v>56738</v>
      </c>
      <c r="W2516" t="s">
        <v>56739</v>
      </c>
      <c r="X2516" t="s">
        <v>56740</v>
      </c>
      <c r="Y2516" t="s">
        <v>56741</v>
      </c>
    </row>
    <row r="2517" spans="1:25" x14ac:dyDescent="0.3">
      <c r="A2517">
        <v>125800</v>
      </c>
      <c r="B2517" t="s">
        <v>56742</v>
      </c>
      <c r="C2517" t="s">
        <v>56743</v>
      </c>
      <c r="D2517" t="s">
        <v>56744</v>
      </c>
      <c r="E2517" t="s">
        <v>56745</v>
      </c>
      <c r="F2517" t="s">
        <v>56746</v>
      </c>
      <c r="G2517" t="s">
        <v>56747</v>
      </c>
      <c r="H2517" t="s">
        <v>56748</v>
      </c>
      <c r="I2517" t="s">
        <v>56749</v>
      </c>
      <c r="J2517" t="s">
        <v>56750</v>
      </c>
      <c r="K2517" t="s">
        <v>56751</v>
      </c>
      <c r="L2517" t="s">
        <v>56752</v>
      </c>
      <c r="M2517" t="s">
        <v>56753</v>
      </c>
      <c r="N2517" t="s">
        <v>56754</v>
      </c>
      <c r="O2517">
        <f>-594.33765185066 -8.96418134825331 -512.878729345477</f>
        <v>-1116.1805625443903</v>
      </c>
      <c r="P2517">
        <f>-626.947494428504 -29.9858589660264 -233.462727292993</f>
        <v>-890.39608068752341</v>
      </c>
      <c r="Q2517" t="s">
        <v>56755</v>
      </c>
      <c r="R2517" t="s">
        <v>56756</v>
      </c>
      <c r="S2517" t="s">
        <v>56757</v>
      </c>
      <c r="T2517" t="s">
        <v>56758</v>
      </c>
      <c r="U2517" t="s">
        <v>56759</v>
      </c>
      <c r="V2517" t="s">
        <v>56760</v>
      </c>
      <c r="W2517" t="s">
        <v>56761</v>
      </c>
      <c r="X2517" t="s">
        <v>56762</v>
      </c>
      <c r="Y2517" t="s">
        <v>56763</v>
      </c>
    </row>
    <row r="2518" spans="1:25" x14ac:dyDescent="0.3">
      <c r="A2518">
        <v>125850</v>
      </c>
      <c r="B2518" t="s">
        <v>56764</v>
      </c>
      <c r="C2518" t="s">
        <v>56765</v>
      </c>
      <c r="D2518" t="s">
        <v>56766</v>
      </c>
      <c r="E2518" t="s">
        <v>56767</v>
      </c>
      <c r="F2518" t="s">
        <v>56768</v>
      </c>
      <c r="G2518" t="s">
        <v>56769</v>
      </c>
      <c r="H2518" t="s">
        <v>56770</v>
      </c>
      <c r="I2518" t="s">
        <v>56771</v>
      </c>
      <c r="J2518" t="s">
        <v>56772</v>
      </c>
      <c r="K2518" t="s">
        <v>56773</v>
      </c>
      <c r="L2518" t="s">
        <v>56774</v>
      </c>
      <c r="M2518" t="s">
        <v>56775</v>
      </c>
      <c r="N2518" t="s">
        <v>56776</v>
      </c>
      <c r="O2518">
        <f>-594.109093623669 -8.80749656835565 -512.941490300623</f>
        <v>-1115.8580804926476</v>
      </c>
      <c r="P2518">
        <f>-626.810230353313 -29.8079759757263 -233.534667271731</f>
        <v>-890.15287360077036</v>
      </c>
      <c r="Q2518" t="s">
        <v>56777</v>
      </c>
      <c r="R2518" t="s">
        <v>56778</v>
      </c>
      <c r="S2518" t="s">
        <v>56779</v>
      </c>
      <c r="T2518" t="s">
        <v>56780</v>
      </c>
      <c r="U2518" t="s">
        <v>56781</v>
      </c>
      <c r="V2518" t="s">
        <v>56782</v>
      </c>
      <c r="W2518" t="s">
        <v>56783</v>
      </c>
      <c r="X2518" t="s">
        <v>56784</v>
      </c>
      <c r="Y2518" t="s">
        <v>56785</v>
      </c>
    </row>
    <row r="2519" spans="1:25" x14ac:dyDescent="0.3">
      <c r="A2519">
        <v>125900</v>
      </c>
      <c r="B2519" t="s">
        <v>56786</v>
      </c>
      <c r="C2519" t="s">
        <v>56787</v>
      </c>
      <c r="D2519" t="s">
        <v>56788</v>
      </c>
      <c r="E2519" t="s">
        <v>56789</v>
      </c>
      <c r="F2519" t="s">
        <v>56790</v>
      </c>
      <c r="G2519" t="s">
        <v>56791</v>
      </c>
      <c r="H2519" t="s">
        <v>56792</v>
      </c>
      <c r="I2519" t="s">
        <v>56793</v>
      </c>
      <c r="J2519" t="s">
        <v>56794</v>
      </c>
      <c r="K2519" t="s">
        <v>56795</v>
      </c>
      <c r="L2519" t="s">
        <v>56796</v>
      </c>
      <c r="M2519" t="s">
        <v>56797</v>
      </c>
      <c r="N2519" t="s">
        <v>56798</v>
      </c>
      <c r="O2519">
        <f>-593.945640373545 -8.76107417968365 -513.009303433423</f>
        <v>-1115.7160179866517</v>
      </c>
      <c r="P2519">
        <f>-626.769441852782 -29.7602320556484 -233.616675810711</f>
        <v>-890.14634971914143</v>
      </c>
      <c r="Q2519" t="s">
        <v>56799</v>
      </c>
      <c r="R2519" t="s">
        <v>56800</v>
      </c>
      <c r="S2519" t="s">
        <v>56801</v>
      </c>
      <c r="T2519" t="s">
        <v>56802</v>
      </c>
      <c r="U2519" t="s">
        <v>56803</v>
      </c>
      <c r="V2519" t="s">
        <v>56804</v>
      </c>
      <c r="W2519" t="s">
        <v>56805</v>
      </c>
      <c r="X2519" t="s">
        <v>56806</v>
      </c>
      <c r="Y2519" t="s">
        <v>56807</v>
      </c>
    </row>
    <row r="2520" spans="1:25" x14ac:dyDescent="0.3">
      <c r="A2520">
        <v>125950</v>
      </c>
      <c r="B2520" t="s">
        <v>56808</v>
      </c>
      <c r="C2520" t="s">
        <v>56809</v>
      </c>
      <c r="D2520" t="s">
        <v>56810</v>
      </c>
      <c r="E2520" t="s">
        <v>56811</v>
      </c>
      <c r="F2520" t="s">
        <v>56812</v>
      </c>
      <c r="G2520" t="s">
        <v>56813</v>
      </c>
      <c r="H2520" t="s">
        <v>56814</v>
      </c>
      <c r="I2520" t="s">
        <v>56815</v>
      </c>
      <c r="J2520" t="s">
        <v>56816</v>
      </c>
      <c r="K2520" t="s">
        <v>56817</v>
      </c>
      <c r="L2520" t="s">
        <v>56818</v>
      </c>
      <c r="M2520" t="s">
        <v>56819</v>
      </c>
      <c r="N2520" t="s">
        <v>56820</v>
      </c>
      <c r="O2520">
        <f>-593.649045581616 -8.76842358826502 -512.997250804222</f>
        <v>-1115.4147199741028</v>
      </c>
      <c r="P2520">
        <f>-626.689912992907 -29.9174841735887 -233.641518280823</f>
        <v>-890.24891544731872</v>
      </c>
      <c r="Q2520" t="s">
        <v>56821</v>
      </c>
      <c r="R2520" t="s">
        <v>56822</v>
      </c>
      <c r="S2520" t="s">
        <v>56823</v>
      </c>
      <c r="T2520" t="s">
        <v>56824</v>
      </c>
      <c r="U2520" t="s">
        <v>56825</v>
      </c>
      <c r="V2520" t="s">
        <v>56826</v>
      </c>
      <c r="W2520" t="s">
        <v>56827</v>
      </c>
      <c r="X2520" t="s">
        <v>56828</v>
      </c>
      <c r="Y2520" t="s">
        <v>56829</v>
      </c>
    </row>
    <row r="2521" spans="1:25" x14ac:dyDescent="0.3">
      <c r="A2521">
        <v>126000</v>
      </c>
      <c r="B2521" t="s">
        <v>56830</v>
      </c>
      <c r="C2521" t="s">
        <v>56831</v>
      </c>
      <c r="D2521" t="s">
        <v>56832</v>
      </c>
      <c r="E2521" t="s">
        <v>56833</v>
      </c>
      <c r="F2521" t="s">
        <v>56834</v>
      </c>
      <c r="G2521" t="s">
        <v>56835</v>
      </c>
      <c r="H2521" t="s">
        <v>56836</v>
      </c>
      <c r="I2521" t="s">
        <v>56837</v>
      </c>
      <c r="J2521" t="s">
        <v>56838</v>
      </c>
      <c r="K2521" t="s">
        <v>56839</v>
      </c>
      <c r="L2521" t="s">
        <v>56840</v>
      </c>
      <c r="M2521" t="s">
        <v>56841</v>
      </c>
      <c r="N2521" t="s">
        <v>56842</v>
      </c>
      <c r="O2521">
        <f>-593.607984219972 -8.70825434068274 -512.881027824025</f>
        <v>-1115.1972663846796</v>
      </c>
      <c r="P2521">
        <f>-626.599919149555 -29.6852605754391 -233.50676911717</f>
        <v>-889.79194884216417</v>
      </c>
      <c r="Q2521" t="s">
        <v>56843</v>
      </c>
      <c r="R2521" t="s">
        <v>56844</v>
      </c>
      <c r="S2521" t="s">
        <v>56845</v>
      </c>
      <c r="T2521" t="s">
        <v>56846</v>
      </c>
      <c r="U2521" t="s">
        <v>56847</v>
      </c>
      <c r="V2521" t="s">
        <v>56848</v>
      </c>
      <c r="W2521" t="s">
        <v>56849</v>
      </c>
      <c r="X2521" t="s">
        <v>56850</v>
      </c>
      <c r="Y2521" t="s">
        <v>56851</v>
      </c>
    </row>
    <row r="2522" spans="1:25" x14ac:dyDescent="0.3">
      <c r="A2522">
        <v>126050</v>
      </c>
      <c r="B2522" t="s">
        <v>56852</v>
      </c>
      <c r="C2522" t="s">
        <v>56853</v>
      </c>
      <c r="D2522" t="s">
        <v>56854</v>
      </c>
      <c r="E2522" t="s">
        <v>56855</v>
      </c>
      <c r="F2522" t="s">
        <v>56856</v>
      </c>
      <c r="G2522" t="s">
        <v>56857</v>
      </c>
      <c r="H2522" t="s">
        <v>56858</v>
      </c>
      <c r="I2522" t="s">
        <v>56859</v>
      </c>
      <c r="J2522" t="s">
        <v>56860</v>
      </c>
      <c r="K2522" t="s">
        <v>56861</v>
      </c>
      <c r="L2522" t="s">
        <v>56862</v>
      </c>
      <c r="M2522" t="s">
        <v>56863</v>
      </c>
      <c r="N2522" t="s">
        <v>56864</v>
      </c>
      <c r="O2522">
        <f>-593.613731510309 -8.73282146055158 -512.780649617348</f>
        <v>-1115.1272025882085</v>
      </c>
      <c r="P2522">
        <f>-626.6020106051 -29.5621575532423 -233.39472878225</f>
        <v>-889.55889694059226</v>
      </c>
      <c r="Q2522" t="s">
        <v>56865</v>
      </c>
      <c r="R2522" t="s">
        <v>56866</v>
      </c>
      <c r="S2522" t="s">
        <v>56867</v>
      </c>
      <c r="T2522" t="s">
        <v>56868</v>
      </c>
      <c r="U2522" t="s">
        <v>56869</v>
      </c>
      <c r="V2522" t="s">
        <v>56870</v>
      </c>
      <c r="W2522" t="s">
        <v>56871</v>
      </c>
      <c r="X2522" t="s">
        <v>56872</v>
      </c>
      <c r="Y2522" t="s">
        <v>56873</v>
      </c>
    </row>
    <row r="2523" spans="1:25" x14ac:dyDescent="0.3">
      <c r="A2523">
        <v>126100</v>
      </c>
      <c r="B2523" t="s">
        <v>56874</v>
      </c>
      <c r="C2523" t="s">
        <v>56875</v>
      </c>
      <c r="D2523" t="s">
        <v>56876</v>
      </c>
      <c r="E2523" t="s">
        <v>56877</v>
      </c>
      <c r="F2523" t="s">
        <v>56878</v>
      </c>
      <c r="G2523" t="s">
        <v>56879</v>
      </c>
      <c r="H2523" t="s">
        <v>56880</v>
      </c>
      <c r="I2523" t="s">
        <v>56881</v>
      </c>
      <c r="J2523" t="s">
        <v>56882</v>
      </c>
      <c r="K2523" t="s">
        <v>56883</v>
      </c>
      <c r="L2523" t="s">
        <v>56884</v>
      </c>
      <c r="M2523" t="s">
        <v>56885</v>
      </c>
      <c r="N2523" t="s">
        <v>56886</v>
      </c>
      <c r="O2523">
        <f>-593.613367935988 -8.84707663732274 -512.547928159564</f>
        <v>-1115.0083727328747</v>
      </c>
      <c r="P2523">
        <f>-626.456748713834 -29.5542279676276 -233.13584250575</f>
        <v>-889.14681918721169</v>
      </c>
      <c r="Q2523" t="s">
        <v>56887</v>
      </c>
      <c r="R2523" t="s">
        <v>56888</v>
      </c>
      <c r="S2523" t="s">
        <v>56889</v>
      </c>
      <c r="T2523" t="s">
        <v>56890</v>
      </c>
      <c r="U2523" t="s">
        <v>56891</v>
      </c>
      <c r="V2523" t="s">
        <v>56892</v>
      </c>
      <c r="W2523" t="s">
        <v>56893</v>
      </c>
      <c r="X2523" t="s">
        <v>56894</v>
      </c>
      <c r="Y2523" t="s">
        <v>56895</v>
      </c>
    </row>
    <row r="2524" spans="1:25" x14ac:dyDescent="0.3">
      <c r="A2524">
        <v>126150</v>
      </c>
      <c r="B2524" t="s">
        <v>56896</v>
      </c>
      <c r="C2524" t="s">
        <v>56897</v>
      </c>
      <c r="D2524" t="s">
        <v>56898</v>
      </c>
      <c r="E2524" t="s">
        <v>56899</v>
      </c>
      <c r="F2524" t="s">
        <v>56900</v>
      </c>
      <c r="G2524" t="s">
        <v>56901</v>
      </c>
      <c r="H2524" t="s">
        <v>56902</v>
      </c>
      <c r="I2524" t="s">
        <v>56903</v>
      </c>
      <c r="J2524" t="s">
        <v>56904</v>
      </c>
      <c r="K2524" t="s">
        <v>56905</v>
      </c>
      <c r="L2524" t="s">
        <v>56906</v>
      </c>
      <c r="M2524" t="s">
        <v>56907</v>
      </c>
      <c r="N2524" t="s">
        <v>56908</v>
      </c>
      <c r="O2524">
        <f>-593.696949107267 -8.97176103917855 -512.421371001213</f>
        <v>-1115.0900811476586</v>
      </c>
      <c r="P2524">
        <f>-626.341327764815 -29.7152733213175 -232.988593649778</f>
        <v>-889.0451947359104</v>
      </c>
      <c r="Q2524" t="s">
        <v>56909</v>
      </c>
      <c r="R2524" t="s">
        <v>56910</v>
      </c>
      <c r="S2524" t="s">
        <v>56911</v>
      </c>
      <c r="T2524" t="s">
        <v>56912</v>
      </c>
      <c r="U2524" t="s">
        <v>56913</v>
      </c>
      <c r="V2524" t="s">
        <v>56914</v>
      </c>
      <c r="W2524" t="s">
        <v>56915</v>
      </c>
      <c r="X2524" t="s">
        <v>56916</v>
      </c>
      <c r="Y2524" t="s">
        <v>56917</v>
      </c>
    </row>
    <row r="2525" spans="1:25" x14ac:dyDescent="0.3">
      <c r="A2525">
        <v>126200</v>
      </c>
      <c r="B2525" t="s">
        <v>56918</v>
      </c>
      <c r="C2525" t="s">
        <v>56919</v>
      </c>
      <c r="D2525" t="s">
        <v>56920</v>
      </c>
      <c r="E2525" t="s">
        <v>56921</v>
      </c>
      <c r="F2525" t="s">
        <v>56922</v>
      </c>
      <c r="G2525" t="s">
        <v>56923</v>
      </c>
      <c r="H2525" t="s">
        <v>56924</v>
      </c>
      <c r="I2525" t="s">
        <v>56925</v>
      </c>
      <c r="J2525" t="s">
        <v>56926</v>
      </c>
      <c r="K2525" t="s">
        <v>56927</v>
      </c>
      <c r="L2525" t="s">
        <v>56928</v>
      </c>
      <c r="M2525" t="s">
        <v>56929</v>
      </c>
      <c r="N2525" t="s">
        <v>56930</v>
      </c>
      <c r="O2525">
        <f>-593.842160269878 -9.40082411320122 -512.128104813157</f>
        <v>-1115.3710891962364</v>
      </c>
      <c r="P2525">
        <f>-626.528259327507 -30.024081318554 -232.691551549372</f>
        <v>-889.24389219543298</v>
      </c>
      <c r="Q2525" t="s">
        <v>56931</v>
      </c>
      <c r="R2525" t="s">
        <v>56932</v>
      </c>
      <c r="S2525" t="s">
        <v>56933</v>
      </c>
      <c r="T2525" t="s">
        <v>56934</v>
      </c>
      <c r="U2525" t="s">
        <v>56935</v>
      </c>
      <c r="V2525" t="s">
        <v>56936</v>
      </c>
      <c r="W2525" t="s">
        <v>56937</v>
      </c>
      <c r="X2525" t="s">
        <v>56938</v>
      </c>
      <c r="Y2525" t="s">
        <v>56939</v>
      </c>
    </row>
    <row r="2526" spans="1:25" x14ac:dyDescent="0.3">
      <c r="A2526">
        <v>126250</v>
      </c>
      <c r="B2526" t="s">
        <v>56940</v>
      </c>
      <c r="C2526" t="s">
        <v>56941</v>
      </c>
      <c r="D2526" t="s">
        <v>56942</v>
      </c>
      <c r="E2526" t="s">
        <v>56943</v>
      </c>
      <c r="F2526" t="s">
        <v>56944</v>
      </c>
      <c r="G2526" t="s">
        <v>56945</v>
      </c>
      <c r="H2526" t="s">
        <v>56946</v>
      </c>
      <c r="I2526" t="s">
        <v>56947</v>
      </c>
      <c r="J2526" t="s">
        <v>56948</v>
      </c>
      <c r="K2526" t="s">
        <v>56949</v>
      </c>
      <c r="L2526" t="s">
        <v>56950</v>
      </c>
      <c r="M2526" t="s">
        <v>56951</v>
      </c>
      <c r="N2526" t="s">
        <v>56952</v>
      </c>
      <c r="O2526">
        <f>-593.796492499689 -9.56403766159974 -512.117896561355</f>
        <v>-1115.4784267226437</v>
      </c>
      <c r="P2526">
        <f>-626.655682852266 -30.0872850994369 -232.694108793097</f>
        <v>-889.43707674479992</v>
      </c>
      <c r="Q2526" t="s">
        <v>56953</v>
      </c>
      <c r="R2526" t="s">
        <v>56954</v>
      </c>
      <c r="S2526" t="s">
        <v>56955</v>
      </c>
      <c r="T2526" t="s">
        <v>56956</v>
      </c>
      <c r="U2526" t="s">
        <v>56957</v>
      </c>
      <c r="V2526" t="s">
        <v>56958</v>
      </c>
      <c r="W2526" t="s">
        <v>56959</v>
      </c>
      <c r="X2526" t="s">
        <v>56960</v>
      </c>
      <c r="Y2526" t="s">
        <v>56961</v>
      </c>
    </row>
    <row r="2527" spans="1:25" x14ac:dyDescent="0.3">
      <c r="A2527">
        <v>126300</v>
      </c>
      <c r="B2527" t="s">
        <v>56962</v>
      </c>
      <c r="C2527" t="s">
        <v>56963</v>
      </c>
      <c r="D2527" t="s">
        <v>56964</v>
      </c>
      <c r="E2527" t="s">
        <v>56965</v>
      </c>
      <c r="F2527" t="s">
        <v>56966</v>
      </c>
      <c r="G2527" t="s">
        <v>56967</v>
      </c>
      <c r="H2527" t="s">
        <v>56968</v>
      </c>
      <c r="I2527" t="s">
        <v>56969</v>
      </c>
      <c r="J2527" t="s">
        <v>56970</v>
      </c>
      <c r="K2527" t="s">
        <v>56971</v>
      </c>
      <c r="L2527" t="s">
        <v>56972</v>
      </c>
      <c r="M2527" t="s">
        <v>56973</v>
      </c>
      <c r="N2527" t="s">
        <v>56974</v>
      </c>
      <c r="O2527">
        <f>-593.700762792721 -9.64015050628905 -512.166789801797</f>
        <v>-1115.507703100807</v>
      </c>
      <c r="P2527">
        <f>-626.712136789173 -30.2706527670998 -232.768910214152</f>
        <v>-889.75169977042481</v>
      </c>
      <c r="Q2527" t="s">
        <v>56975</v>
      </c>
      <c r="R2527" t="s">
        <v>56976</v>
      </c>
      <c r="S2527" t="s">
        <v>56977</v>
      </c>
      <c r="T2527" t="s">
        <v>56978</v>
      </c>
      <c r="U2527" t="s">
        <v>56979</v>
      </c>
      <c r="V2527" t="s">
        <v>56980</v>
      </c>
      <c r="W2527" t="s">
        <v>56981</v>
      </c>
      <c r="X2527" t="s">
        <v>56982</v>
      </c>
      <c r="Y2527" t="s">
        <v>56983</v>
      </c>
    </row>
    <row r="2528" spans="1:25" x14ac:dyDescent="0.3">
      <c r="A2528">
        <v>126350</v>
      </c>
      <c r="B2528" t="s">
        <v>56984</v>
      </c>
      <c r="C2528" t="s">
        <v>56985</v>
      </c>
      <c r="D2528" t="s">
        <v>56986</v>
      </c>
      <c r="E2528" t="s">
        <v>56987</v>
      </c>
      <c r="F2528" t="s">
        <v>56988</v>
      </c>
      <c r="G2528" t="s">
        <v>56989</v>
      </c>
      <c r="H2528" t="s">
        <v>56990</v>
      </c>
      <c r="I2528" t="s">
        <v>56991</v>
      </c>
      <c r="J2528" t="s">
        <v>56992</v>
      </c>
      <c r="K2528" t="s">
        <v>56993</v>
      </c>
      <c r="L2528" t="s">
        <v>56994</v>
      </c>
      <c r="M2528" t="s">
        <v>56995</v>
      </c>
      <c r="N2528" t="s">
        <v>56996</v>
      </c>
      <c r="O2528">
        <f>-593.458990965985 -9.63675056444072 -512.275387277785</f>
        <v>-1115.3711288082106</v>
      </c>
      <c r="P2528">
        <f>-626.763502357743 -30.8046584557087 -232.952379138238</f>
        <v>-890.52053995168978</v>
      </c>
      <c r="Q2528" t="s">
        <v>56997</v>
      </c>
      <c r="R2528" t="s">
        <v>56998</v>
      </c>
      <c r="S2528" t="s">
        <v>56999</v>
      </c>
      <c r="T2528" t="s">
        <v>57000</v>
      </c>
      <c r="U2528" t="s">
        <v>57001</v>
      </c>
      <c r="V2528" t="s">
        <v>57002</v>
      </c>
      <c r="W2528" t="s">
        <v>57003</v>
      </c>
      <c r="X2528" t="s">
        <v>57004</v>
      </c>
      <c r="Y2528" t="s">
        <v>57005</v>
      </c>
    </row>
    <row r="2529" spans="1:25" x14ac:dyDescent="0.3">
      <c r="A2529">
        <v>126400</v>
      </c>
      <c r="B2529" t="s">
        <v>57006</v>
      </c>
      <c r="C2529" t="s">
        <v>57007</v>
      </c>
      <c r="D2529" t="s">
        <v>57008</v>
      </c>
      <c r="E2529" t="s">
        <v>57009</v>
      </c>
      <c r="F2529" t="s">
        <v>57010</v>
      </c>
      <c r="G2529" t="s">
        <v>57011</v>
      </c>
      <c r="H2529" t="s">
        <v>57012</v>
      </c>
      <c r="I2529" t="s">
        <v>57013</v>
      </c>
      <c r="J2529" t="s">
        <v>57014</v>
      </c>
      <c r="K2529" t="s">
        <v>57015</v>
      </c>
      <c r="L2529" t="s">
        <v>57016</v>
      </c>
      <c r="M2529" t="s">
        <v>57017</v>
      </c>
      <c r="N2529" t="s">
        <v>57018</v>
      </c>
      <c r="O2529">
        <f>-593.266388744762 -9.69140289233474 -512.31927015787</f>
        <v>-1115.2770617949668</v>
      </c>
      <c r="P2529">
        <f>-626.605296211678 -31.043813938009 -233.014503512452</f>
        <v>-890.66361366213891</v>
      </c>
      <c r="Q2529" t="s">
        <v>57019</v>
      </c>
      <c r="R2529" t="s">
        <v>57020</v>
      </c>
      <c r="S2529" t="s">
        <v>57021</v>
      </c>
      <c r="T2529" t="s">
        <v>57022</v>
      </c>
      <c r="U2529" t="s">
        <v>57023</v>
      </c>
      <c r="V2529" t="s">
        <v>57024</v>
      </c>
      <c r="W2529" t="s">
        <v>57025</v>
      </c>
      <c r="X2529" t="s">
        <v>57026</v>
      </c>
      <c r="Y2529" t="s">
        <v>57027</v>
      </c>
    </row>
    <row r="2530" spans="1:25" x14ac:dyDescent="0.3">
      <c r="A2530">
        <v>126450</v>
      </c>
      <c r="B2530" t="s">
        <v>57028</v>
      </c>
      <c r="C2530" t="s">
        <v>57029</v>
      </c>
      <c r="D2530" t="s">
        <v>57030</v>
      </c>
      <c r="E2530" t="s">
        <v>57031</v>
      </c>
      <c r="F2530" t="s">
        <v>57032</v>
      </c>
      <c r="G2530" t="s">
        <v>57033</v>
      </c>
      <c r="H2530" t="s">
        <v>57034</v>
      </c>
      <c r="I2530" t="s">
        <v>57035</v>
      </c>
      <c r="J2530" t="s">
        <v>57036</v>
      </c>
      <c r="K2530" t="s">
        <v>57037</v>
      </c>
      <c r="L2530" t="s">
        <v>57038</v>
      </c>
      <c r="M2530" t="s">
        <v>57039</v>
      </c>
      <c r="N2530" t="s">
        <v>57040</v>
      </c>
      <c r="O2530">
        <f>-593.122541541223 -9.74436806631729 -512.388492640095</f>
        <v>-1115.2554022476352</v>
      </c>
      <c r="P2530">
        <f>-626.525833888459 -31.1057213549118 -233.092132050684</f>
        <v>-890.7236872940548</v>
      </c>
      <c r="Q2530" t="s">
        <v>57041</v>
      </c>
      <c r="R2530" t="s">
        <v>57042</v>
      </c>
      <c r="S2530" t="s">
        <v>57043</v>
      </c>
      <c r="T2530" t="s">
        <v>57044</v>
      </c>
      <c r="U2530" t="s">
        <v>57045</v>
      </c>
      <c r="V2530" t="s">
        <v>57046</v>
      </c>
      <c r="W2530" t="s">
        <v>57047</v>
      </c>
      <c r="X2530" t="s">
        <v>57048</v>
      </c>
      <c r="Y2530" t="s">
        <v>57049</v>
      </c>
    </row>
    <row r="2531" spans="1:25" x14ac:dyDescent="0.3">
      <c r="A2531">
        <v>126500</v>
      </c>
      <c r="B2531" t="s">
        <v>57050</v>
      </c>
      <c r="C2531" t="s">
        <v>57051</v>
      </c>
      <c r="D2531" t="s">
        <v>57052</v>
      </c>
      <c r="E2531" t="s">
        <v>57053</v>
      </c>
      <c r="F2531" t="s">
        <v>57054</v>
      </c>
      <c r="G2531" t="s">
        <v>57055</v>
      </c>
      <c r="H2531" t="s">
        <v>57056</v>
      </c>
      <c r="I2531" t="s">
        <v>57057</v>
      </c>
      <c r="J2531" t="s">
        <v>57058</v>
      </c>
      <c r="K2531" t="s">
        <v>57059</v>
      </c>
      <c r="L2531" t="s">
        <v>57060</v>
      </c>
      <c r="M2531" t="s">
        <v>57061</v>
      </c>
      <c r="N2531" t="s">
        <v>57062</v>
      </c>
      <c r="O2531">
        <f>-592.823421773456 -9.77299143236314 -512.584938677363</f>
        <v>-1115.1813518831821</v>
      </c>
      <c r="P2531">
        <f>-626.534661905411 -31.390172714868 -233.345247542529</f>
        <v>-891.27008216280797</v>
      </c>
      <c r="Q2531" t="s">
        <v>57063</v>
      </c>
      <c r="R2531" t="s">
        <v>57064</v>
      </c>
      <c r="S2531" t="s">
        <v>57065</v>
      </c>
      <c r="T2531" t="s">
        <v>57066</v>
      </c>
      <c r="U2531" t="s">
        <v>57067</v>
      </c>
      <c r="V2531" t="s">
        <v>57068</v>
      </c>
      <c r="W2531" t="s">
        <v>57069</v>
      </c>
      <c r="X2531" t="s">
        <v>57070</v>
      </c>
      <c r="Y2531" t="s">
        <v>57071</v>
      </c>
    </row>
    <row r="2532" spans="1:25" x14ac:dyDescent="0.3">
      <c r="A2532">
        <v>126550</v>
      </c>
      <c r="B2532" t="s">
        <v>57072</v>
      </c>
      <c r="C2532" t="s">
        <v>57073</v>
      </c>
      <c r="D2532" t="s">
        <v>57074</v>
      </c>
      <c r="E2532" t="s">
        <v>57075</v>
      </c>
      <c r="F2532" t="s">
        <v>57076</v>
      </c>
      <c r="G2532" t="s">
        <v>57077</v>
      </c>
      <c r="H2532" t="s">
        <v>57078</v>
      </c>
      <c r="I2532" t="s">
        <v>57079</v>
      </c>
      <c r="J2532" t="s">
        <v>57080</v>
      </c>
      <c r="K2532" t="s">
        <v>57081</v>
      </c>
      <c r="L2532" t="s">
        <v>57082</v>
      </c>
      <c r="M2532" t="s">
        <v>57083</v>
      </c>
      <c r="N2532" t="s">
        <v>57084</v>
      </c>
      <c r="O2532">
        <f>-592.770094535902 -9.71497224000746 -512.68755172185</f>
        <v>-1115.1726184977595</v>
      </c>
      <c r="P2532">
        <f>-626.575205240946 -31.5572483266353 -233.476717252913</f>
        <v>-891.60917082049434</v>
      </c>
      <c r="Q2532" t="s">
        <v>57085</v>
      </c>
      <c r="R2532" t="s">
        <v>57086</v>
      </c>
      <c r="S2532" t="s">
        <v>57087</v>
      </c>
      <c r="T2532" t="s">
        <v>57088</v>
      </c>
      <c r="U2532" t="s">
        <v>57089</v>
      </c>
      <c r="V2532" t="s">
        <v>57090</v>
      </c>
      <c r="W2532" t="s">
        <v>57091</v>
      </c>
      <c r="X2532" t="s">
        <v>57092</v>
      </c>
      <c r="Y2532" t="s">
        <v>57093</v>
      </c>
    </row>
    <row r="2533" spans="1:25" x14ac:dyDescent="0.3">
      <c r="A2533">
        <v>126600</v>
      </c>
      <c r="B2533" t="s">
        <v>57094</v>
      </c>
      <c r="C2533" t="s">
        <v>57095</v>
      </c>
      <c r="D2533" t="s">
        <v>57096</v>
      </c>
      <c r="E2533" t="s">
        <v>57097</v>
      </c>
      <c r="F2533" t="s">
        <v>57098</v>
      </c>
      <c r="G2533" t="s">
        <v>57099</v>
      </c>
      <c r="H2533" t="s">
        <v>57100</v>
      </c>
      <c r="I2533" t="s">
        <v>57101</v>
      </c>
      <c r="J2533" t="s">
        <v>57102</v>
      </c>
      <c r="K2533" t="s">
        <v>57103</v>
      </c>
      <c r="L2533" t="s">
        <v>57104</v>
      </c>
      <c r="M2533" t="s">
        <v>57105</v>
      </c>
      <c r="N2533" t="s">
        <v>57106</v>
      </c>
      <c r="O2533">
        <f>-592.802164545025 -9.58555470062811 -512.801508425414</f>
        <v>-1115.1892276710671</v>
      </c>
      <c r="P2533">
        <f>-626.653283444396 -31.5770295516033 -233.607905378505</f>
        <v>-891.83821837450432</v>
      </c>
      <c r="Q2533" t="s">
        <v>57107</v>
      </c>
      <c r="R2533" t="s">
        <v>57108</v>
      </c>
      <c r="S2533" t="s">
        <v>57109</v>
      </c>
      <c r="T2533" t="s">
        <v>57110</v>
      </c>
      <c r="U2533" t="s">
        <v>57111</v>
      </c>
      <c r="V2533" t="s">
        <v>57112</v>
      </c>
      <c r="W2533" t="s">
        <v>57113</v>
      </c>
      <c r="X2533" t="s">
        <v>57114</v>
      </c>
      <c r="Y2533" t="s">
        <v>57115</v>
      </c>
    </row>
    <row r="2534" spans="1:25" x14ac:dyDescent="0.3">
      <c r="A2534">
        <v>126650</v>
      </c>
      <c r="B2534" t="s">
        <v>57116</v>
      </c>
      <c r="C2534" t="s">
        <v>57117</v>
      </c>
      <c r="D2534" t="s">
        <v>57118</v>
      </c>
      <c r="E2534" t="s">
        <v>57119</v>
      </c>
      <c r="F2534" t="s">
        <v>57120</v>
      </c>
      <c r="G2534" t="s">
        <v>57121</v>
      </c>
      <c r="H2534" t="s">
        <v>57122</v>
      </c>
      <c r="I2534" t="s">
        <v>57123</v>
      </c>
      <c r="J2534" t="s">
        <v>57124</v>
      </c>
      <c r="K2534" t="s">
        <v>57125</v>
      </c>
      <c r="L2534" t="s">
        <v>57126</v>
      </c>
      <c r="M2534" t="s">
        <v>57127</v>
      </c>
      <c r="N2534" t="s">
        <v>57128</v>
      </c>
      <c r="O2534">
        <f>-592.864410840066 -9.19076061040118 -513.080457715235</f>
        <v>-1115.1356291657021</v>
      </c>
      <c r="P2534">
        <f>-626.629880061118 -31.4782561983011 -233.899970685832</f>
        <v>-892.00810694525103</v>
      </c>
      <c r="Q2534" t="s">
        <v>57129</v>
      </c>
      <c r="R2534" t="s">
        <v>57130</v>
      </c>
      <c r="S2534" t="s">
        <v>57131</v>
      </c>
      <c r="T2534" t="s">
        <v>57132</v>
      </c>
      <c r="U2534" t="s">
        <v>57133</v>
      </c>
      <c r="V2534" t="s">
        <v>57134</v>
      </c>
      <c r="W2534" t="s">
        <v>57135</v>
      </c>
      <c r="X2534" t="s">
        <v>57136</v>
      </c>
      <c r="Y2534" t="s">
        <v>57137</v>
      </c>
    </row>
    <row r="2535" spans="1:25" x14ac:dyDescent="0.3">
      <c r="A2535">
        <v>126700</v>
      </c>
      <c r="B2535" t="s">
        <v>57138</v>
      </c>
      <c r="C2535" t="s">
        <v>57139</v>
      </c>
      <c r="D2535" t="s">
        <v>57140</v>
      </c>
      <c r="E2535" t="s">
        <v>57141</v>
      </c>
      <c r="F2535" t="s">
        <v>57142</v>
      </c>
      <c r="G2535" t="s">
        <v>57143</v>
      </c>
      <c r="H2535" t="s">
        <v>57144</v>
      </c>
      <c r="I2535" t="s">
        <v>57145</v>
      </c>
      <c r="J2535" t="s">
        <v>57146</v>
      </c>
      <c r="K2535" t="s">
        <v>57147</v>
      </c>
      <c r="L2535" t="s">
        <v>57148</v>
      </c>
      <c r="M2535" t="s">
        <v>57149</v>
      </c>
      <c r="N2535" t="s">
        <v>57150</v>
      </c>
      <c r="O2535">
        <f>-592.732205141699 -8.83151744899669 -513.363867589075</f>
        <v>-1114.9275901797705</v>
      </c>
      <c r="P2535">
        <f>-626.396529414162 -31.5826289117872 -234.20858584171</f>
        <v>-892.18774416765928</v>
      </c>
      <c r="Q2535" t="s">
        <v>57151</v>
      </c>
      <c r="R2535" t="s">
        <v>57152</v>
      </c>
      <c r="S2535" t="s">
        <v>57153</v>
      </c>
      <c r="T2535" t="s">
        <v>57154</v>
      </c>
      <c r="U2535" t="s">
        <v>57155</v>
      </c>
      <c r="V2535" t="s">
        <v>57156</v>
      </c>
      <c r="W2535" t="s">
        <v>57157</v>
      </c>
      <c r="X2535" t="s">
        <v>57158</v>
      </c>
      <c r="Y2535" t="s">
        <v>57159</v>
      </c>
    </row>
    <row r="2536" spans="1:25" x14ac:dyDescent="0.3">
      <c r="A2536">
        <v>126750</v>
      </c>
      <c r="B2536" t="s">
        <v>57160</v>
      </c>
      <c r="C2536" t="s">
        <v>57161</v>
      </c>
      <c r="D2536" t="s">
        <v>57162</v>
      </c>
      <c r="E2536" t="s">
        <v>57163</v>
      </c>
      <c r="F2536" t="s">
        <v>57164</v>
      </c>
      <c r="G2536" t="s">
        <v>57165</v>
      </c>
      <c r="H2536" t="s">
        <v>57166</v>
      </c>
      <c r="I2536" t="s">
        <v>57167</v>
      </c>
      <c r="J2536" t="s">
        <v>57168</v>
      </c>
      <c r="K2536" t="s">
        <v>57169</v>
      </c>
      <c r="L2536" t="s">
        <v>57170</v>
      </c>
      <c r="M2536" t="s">
        <v>57171</v>
      </c>
      <c r="N2536" t="s">
        <v>57172</v>
      </c>
      <c r="O2536">
        <f>-592.657373811063 -8.70313617442866 -513.452699639335</f>
        <v>-1114.8132096248269</v>
      </c>
      <c r="P2536">
        <f>-626.325469036148 -31.7214856787934 -234.319841371376</f>
        <v>-892.36679608631744</v>
      </c>
      <c r="Q2536" t="s">
        <v>57173</v>
      </c>
      <c r="R2536" t="s">
        <v>57174</v>
      </c>
      <c r="S2536" t="s">
        <v>57175</v>
      </c>
      <c r="T2536" t="s">
        <v>57176</v>
      </c>
      <c r="U2536" t="s">
        <v>57177</v>
      </c>
      <c r="V2536" t="s">
        <v>57178</v>
      </c>
      <c r="W2536" t="s">
        <v>57179</v>
      </c>
      <c r="X2536" t="s">
        <v>57180</v>
      </c>
      <c r="Y2536" t="s">
        <v>57181</v>
      </c>
    </row>
    <row r="2537" spans="1:25" x14ac:dyDescent="0.3">
      <c r="A2537">
        <v>126800</v>
      </c>
      <c r="B2537" t="s">
        <v>57182</v>
      </c>
      <c r="C2537" t="s">
        <v>57183</v>
      </c>
      <c r="D2537" t="s">
        <v>57184</v>
      </c>
      <c r="E2537" t="s">
        <v>57185</v>
      </c>
      <c r="F2537" t="s">
        <v>57186</v>
      </c>
      <c r="G2537" t="s">
        <v>57187</v>
      </c>
      <c r="H2537" t="s">
        <v>57188</v>
      </c>
      <c r="I2537" t="s">
        <v>57189</v>
      </c>
      <c r="J2537" t="s">
        <v>57190</v>
      </c>
      <c r="K2537" t="s">
        <v>57191</v>
      </c>
      <c r="L2537" t="s">
        <v>57192</v>
      </c>
      <c r="M2537" t="s">
        <v>57193</v>
      </c>
      <c r="N2537" t="s">
        <v>57194</v>
      </c>
      <c r="O2537">
        <f>-592.617744965804 -8.56953739306846 -513.525034172345</f>
        <v>-1114.7123165312175</v>
      </c>
      <c r="P2537">
        <f>-626.233197317786 -31.6785574746766 -234.393268081965</f>
        <v>-892.30502287442755</v>
      </c>
      <c r="Q2537" t="s">
        <v>57195</v>
      </c>
      <c r="R2537" t="s">
        <v>57196</v>
      </c>
      <c r="S2537" t="s">
        <v>57197</v>
      </c>
      <c r="T2537" t="s">
        <v>57198</v>
      </c>
      <c r="U2537" t="s">
        <v>57199</v>
      </c>
      <c r="V2537" t="s">
        <v>57200</v>
      </c>
      <c r="W2537" t="s">
        <v>57201</v>
      </c>
      <c r="X2537" t="s">
        <v>57202</v>
      </c>
      <c r="Y2537" t="s">
        <v>57203</v>
      </c>
    </row>
    <row r="2538" spans="1:25" x14ac:dyDescent="0.3">
      <c r="A2538">
        <v>126850</v>
      </c>
      <c r="B2538" t="s">
        <v>57204</v>
      </c>
      <c r="C2538" t="s">
        <v>57205</v>
      </c>
      <c r="D2538" t="s">
        <v>57206</v>
      </c>
      <c r="E2538" t="s">
        <v>57207</v>
      </c>
      <c r="F2538" t="s">
        <v>57208</v>
      </c>
      <c r="G2538" t="s">
        <v>57209</v>
      </c>
      <c r="H2538" t="s">
        <v>57210</v>
      </c>
      <c r="I2538" t="s">
        <v>57211</v>
      </c>
      <c r="J2538" t="s">
        <v>57212</v>
      </c>
      <c r="K2538" t="s">
        <v>57213</v>
      </c>
      <c r="L2538" t="s">
        <v>57214</v>
      </c>
      <c r="M2538" t="s">
        <v>57215</v>
      </c>
      <c r="N2538" t="s">
        <v>57216</v>
      </c>
      <c r="O2538">
        <f>-592.494061620662 -8.46260329946199 -513.538197711089</f>
        <v>-1114.494862631213</v>
      </c>
      <c r="P2538">
        <f>-626.271493732662 -31.260353879258 -234.400428646222</f>
        <v>-891.93227625814188</v>
      </c>
      <c r="Q2538" t="s">
        <v>57217</v>
      </c>
      <c r="R2538" t="s">
        <v>57218</v>
      </c>
      <c r="S2538" t="s">
        <v>57219</v>
      </c>
      <c r="T2538" t="s">
        <v>57220</v>
      </c>
      <c r="U2538" t="s">
        <v>57221</v>
      </c>
      <c r="V2538" t="s">
        <v>57222</v>
      </c>
      <c r="W2538" t="s">
        <v>57223</v>
      </c>
      <c r="X2538" t="s">
        <v>57224</v>
      </c>
      <c r="Y2538" t="s">
        <v>57225</v>
      </c>
    </row>
    <row r="2539" spans="1:25" x14ac:dyDescent="0.3">
      <c r="A2539">
        <v>126900</v>
      </c>
      <c r="B2539" t="s">
        <v>57226</v>
      </c>
      <c r="C2539" t="s">
        <v>57227</v>
      </c>
      <c r="D2539" t="s">
        <v>57228</v>
      </c>
      <c r="E2539" t="s">
        <v>57229</v>
      </c>
      <c r="F2539" t="s">
        <v>57230</v>
      </c>
      <c r="G2539" t="s">
        <v>57231</v>
      </c>
      <c r="H2539" t="s">
        <v>57232</v>
      </c>
      <c r="I2539" t="s">
        <v>57233</v>
      </c>
      <c r="J2539" t="s">
        <v>57234</v>
      </c>
      <c r="K2539" t="s">
        <v>57235</v>
      </c>
      <c r="L2539" t="s">
        <v>57236</v>
      </c>
      <c r="M2539" t="s">
        <v>57237</v>
      </c>
      <c r="N2539" t="s">
        <v>57238</v>
      </c>
      <c r="O2539">
        <f>-592.439327798104 -8.25594668670487 -513.506912487435</f>
        <v>-1114.2021869722439</v>
      </c>
      <c r="P2539">
        <f>-626.172982034129 -31.0565735979985 -234.364127311017</f>
        <v>-891.59368294314447</v>
      </c>
      <c r="Q2539" t="s">
        <v>57239</v>
      </c>
      <c r="R2539" t="s">
        <v>57240</v>
      </c>
      <c r="S2539" t="s">
        <v>57241</v>
      </c>
      <c r="T2539" t="s">
        <v>57242</v>
      </c>
      <c r="U2539" t="s">
        <v>57243</v>
      </c>
      <c r="V2539" t="s">
        <v>57244</v>
      </c>
      <c r="W2539" t="s">
        <v>57245</v>
      </c>
      <c r="X2539" t="s">
        <v>57246</v>
      </c>
      <c r="Y2539" t="s">
        <v>57247</v>
      </c>
    </row>
    <row r="2540" spans="1:25" x14ac:dyDescent="0.3">
      <c r="A2540">
        <v>126950</v>
      </c>
      <c r="B2540" t="s">
        <v>57248</v>
      </c>
      <c r="C2540" t="s">
        <v>57249</v>
      </c>
      <c r="D2540" t="s">
        <v>57250</v>
      </c>
      <c r="E2540" t="s">
        <v>57251</v>
      </c>
      <c r="F2540" t="s">
        <v>57252</v>
      </c>
      <c r="G2540" t="s">
        <v>57253</v>
      </c>
      <c r="H2540" t="s">
        <v>57254</v>
      </c>
      <c r="I2540" t="s">
        <v>57255</v>
      </c>
      <c r="J2540" t="s">
        <v>57256</v>
      </c>
      <c r="K2540" t="s">
        <v>57257</v>
      </c>
      <c r="L2540" t="s">
        <v>57258</v>
      </c>
      <c r="M2540" t="s">
        <v>57259</v>
      </c>
      <c r="N2540" t="s">
        <v>57260</v>
      </c>
      <c r="O2540">
        <f>-592.36590906079 -8.14972877938749 -513.557155781079</f>
        <v>-1114.0727936212566</v>
      </c>
      <c r="P2540">
        <f>-626.00950216086 -31.2246418688671 -234.425972097082</f>
        <v>-891.66011612680916</v>
      </c>
      <c r="Q2540" t="s">
        <v>57261</v>
      </c>
      <c r="R2540" t="s">
        <v>57262</v>
      </c>
      <c r="S2540" t="s">
        <v>57263</v>
      </c>
      <c r="T2540" t="s">
        <v>57264</v>
      </c>
      <c r="U2540" t="s">
        <v>57265</v>
      </c>
      <c r="V2540" t="s">
        <v>57266</v>
      </c>
      <c r="W2540" t="s">
        <v>57267</v>
      </c>
      <c r="X2540" t="s">
        <v>57268</v>
      </c>
      <c r="Y2540" t="s">
        <v>57269</v>
      </c>
    </row>
    <row r="2541" spans="1:25" x14ac:dyDescent="0.3">
      <c r="A2541">
        <v>127000</v>
      </c>
      <c r="B2541" t="s">
        <v>57270</v>
      </c>
      <c r="C2541" t="s">
        <v>57271</v>
      </c>
      <c r="D2541" t="s">
        <v>57272</v>
      </c>
      <c r="E2541" t="s">
        <v>57273</v>
      </c>
      <c r="F2541" t="s">
        <v>57274</v>
      </c>
      <c r="G2541" t="s">
        <v>57275</v>
      </c>
      <c r="H2541" t="s">
        <v>57276</v>
      </c>
      <c r="I2541" t="s">
        <v>57277</v>
      </c>
      <c r="J2541" t="s">
        <v>57278</v>
      </c>
      <c r="K2541" t="s">
        <v>57279</v>
      </c>
      <c r="L2541" t="s">
        <v>57280</v>
      </c>
      <c r="M2541" t="s">
        <v>57281</v>
      </c>
      <c r="N2541" t="s">
        <v>57282</v>
      </c>
      <c r="O2541">
        <f>-592.085267348235 -8.01086758005977 -513.672495454956</f>
        <v>-1113.7686303832506</v>
      </c>
      <c r="P2541">
        <f>-625.724988301239 -31.5180492237007 -234.576834560352</f>
        <v>-891.81987208529176</v>
      </c>
      <c r="Q2541" t="s">
        <v>57283</v>
      </c>
      <c r="R2541" t="s">
        <v>57284</v>
      </c>
      <c r="S2541" t="s">
        <v>57285</v>
      </c>
      <c r="T2541" t="s">
        <v>57286</v>
      </c>
      <c r="U2541" t="s">
        <v>57287</v>
      </c>
      <c r="V2541" t="s">
        <v>57288</v>
      </c>
      <c r="W2541" t="s">
        <v>57289</v>
      </c>
      <c r="X2541" t="s">
        <v>57290</v>
      </c>
      <c r="Y2541" t="s">
        <v>57291</v>
      </c>
    </row>
    <row r="2542" spans="1:25" x14ac:dyDescent="0.3">
      <c r="A2542">
        <v>127050</v>
      </c>
      <c r="B2542" t="s">
        <v>57292</v>
      </c>
      <c r="C2542" t="s">
        <v>57293</v>
      </c>
      <c r="D2542" t="s">
        <v>57294</v>
      </c>
      <c r="E2542" t="s">
        <v>57295</v>
      </c>
      <c r="F2542" t="s">
        <v>57296</v>
      </c>
      <c r="G2542" t="s">
        <v>57297</v>
      </c>
      <c r="H2542" t="s">
        <v>57298</v>
      </c>
      <c r="I2542" t="s">
        <v>57299</v>
      </c>
      <c r="J2542" t="s">
        <v>57300</v>
      </c>
      <c r="K2542" t="s">
        <v>57301</v>
      </c>
      <c r="L2542" t="s">
        <v>57302</v>
      </c>
      <c r="M2542" t="s">
        <v>57303</v>
      </c>
      <c r="N2542" t="s">
        <v>57304</v>
      </c>
      <c r="O2542">
        <f>-591.977079704682 -7.89046573330415 -513.719412675229</f>
        <v>-1113.5869581132151</v>
      </c>
      <c r="P2542">
        <f>-625.577598076885 -31.4915668706992 -234.626982993364</f>
        <v>-891.69614794094821</v>
      </c>
      <c r="Q2542" t="s">
        <v>57305</v>
      </c>
      <c r="R2542" t="s">
        <v>57306</v>
      </c>
      <c r="S2542" t="s">
        <v>57307</v>
      </c>
      <c r="T2542" t="s">
        <v>57308</v>
      </c>
      <c r="U2542" t="s">
        <v>57309</v>
      </c>
      <c r="V2542" t="s">
        <v>57310</v>
      </c>
      <c r="W2542" t="s">
        <v>57311</v>
      </c>
      <c r="X2542" t="s">
        <v>57312</v>
      </c>
      <c r="Y2542" t="s">
        <v>57313</v>
      </c>
    </row>
    <row r="2543" spans="1:25" x14ac:dyDescent="0.3">
      <c r="A2543">
        <v>127100</v>
      </c>
      <c r="B2543" t="s">
        <v>57314</v>
      </c>
      <c r="C2543" t="s">
        <v>57315</v>
      </c>
      <c r="D2543" t="s">
        <v>57316</v>
      </c>
      <c r="E2543" t="s">
        <v>57317</v>
      </c>
      <c r="F2543" t="s">
        <v>57318</v>
      </c>
      <c r="G2543" t="s">
        <v>57319</v>
      </c>
      <c r="H2543" t="s">
        <v>57320</v>
      </c>
      <c r="I2543" t="s">
        <v>57321</v>
      </c>
      <c r="J2543" t="s">
        <v>57322</v>
      </c>
      <c r="K2543" t="s">
        <v>57323</v>
      </c>
      <c r="L2543" t="s">
        <v>57324</v>
      </c>
      <c r="M2543" t="s">
        <v>57325</v>
      </c>
      <c r="N2543" t="s">
        <v>57326</v>
      </c>
      <c r="O2543">
        <f>-591.921165212408 -7.64320761531212 -513.772365248625</f>
        <v>-1113.3367380763452</v>
      </c>
      <c r="P2543">
        <f>-625.371243745305 -31.2651121600118 -234.663547109988</f>
        <v>-891.29990301530484</v>
      </c>
      <c r="Q2543" t="s">
        <v>57327</v>
      </c>
      <c r="R2543" t="s">
        <v>57328</v>
      </c>
      <c r="S2543" t="s">
        <v>57329</v>
      </c>
      <c r="T2543" t="s">
        <v>57330</v>
      </c>
      <c r="U2543" t="s">
        <v>57331</v>
      </c>
      <c r="V2543" t="s">
        <v>57332</v>
      </c>
      <c r="W2543" t="s">
        <v>57333</v>
      </c>
      <c r="X2543" t="s">
        <v>57334</v>
      </c>
      <c r="Y2543" t="s">
        <v>57335</v>
      </c>
    </row>
    <row r="2544" spans="1:25" x14ac:dyDescent="0.3">
      <c r="A2544">
        <v>127150</v>
      </c>
      <c r="B2544" t="s">
        <v>57336</v>
      </c>
      <c r="C2544" t="s">
        <v>57337</v>
      </c>
      <c r="D2544" t="s">
        <v>57338</v>
      </c>
      <c r="E2544" t="s">
        <v>57339</v>
      </c>
      <c r="F2544" t="s">
        <v>57340</v>
      </c>
      <c r="G2544" t="s">
        <v>57341</v>
      </c>
      <c r="H2544" t="s">
        <v>57342</v>
      </c>
      <c r="I2544" t="s">
        <v>57343</v>
      </c>
      <c r="J2544" t="s">
        <v>57344</v>
      </c>
      <c r="K2544" t="s">
        <v>57345</v>
      </c>
      <c r="L2544" t="s">
        <v>57346</v>
      </c>
      <c r="M2544" t="s">
        <v>57347</v>
      </c>
      <c r="N2544" t="s">
        <v>57348</v>
      </c>
      <c r="O2544">
        <f>-591.882091249208 -7.56805620166733 -513.792670563731</f>
        <v>-1113.2428180146062</v>
      </c>
      <c r="P2544">
        <f>-625.23550045563 -31.2311843844846 -234.675960713632</f>
        <v>-891.14264555374655</v>
      </c>
      <c r="Q2544" t="s">
        <v>57349</v>
      </c>
      <c r="R2544" t="s">
        <v>57350</v>
      </c>
      <c r="S2544" t="s">
        <v>57351</v>
      </c>
      <c r="T2544" t="s">
        <v>57352</v>
      </c>
      <c r="U2544" t="s">
        <v>57353</v>
      </c>
      <c r="V2544" t="s">
        <v>57354</v>
      </c>
      <c r="W2544" t="s">
        <v>57355</v>
      </c>
      <c r="X2544" t="s">
        <v>57356</v>
      </c>
      <c r="Y2544" t="s">
        <v>57357</v>
      </c>
    </row>
    <row r="2545" spans="1:25" x14ac:dyDescent="0.3">
      <c r="A2545">
        <v>127200</v>
      </c>
      <c r="B2545" t="s">
        <v>57358</v>
      </c>
      <c r="C2545" t="s">
        <v>57359</v>
      </c>
      <c r="D2545" t="s">
        <v>57360</v>
      </c>
      <c r="E2545" t="s">
        <v>57361</v>
      </c>
      <c r="F2545" t="s">
        <v>57362</v>
      </c>
      <c r="G2545" t="s">
        <v>57363</v>
      </c>
      <c r="H2545" t="s">
        <v>57364</v>
      </c>
      <c r="I2545" t="s">
        <v>57365</v>
      </c>
      <c r="J2545" t="s">
        <v>57366</v>
      </c>
      <c r="K2545" t="s">
        <v>57367</v>
      </c>
      <c r="L2545" t="s">
        <v>57368</v>
      </c>
      <c r="M2545" t="s">
        <v>57369</v>
      </c>
      <c r="N2545" t="s">
        <v>57370</v>
      </c>
      <c r="O2545">
        <f>-591.840866467798 -7.40971702119077 -513.809339316144</f>
        <v>-1113.0599228051328</v>
      </c>
      <c r="P2545">
        <f>-624.901945852204 -31.2778909930776 -234.675235060081</f>
        <v>-890.85507190536259</v>
      </c>
      <c r="Q2545" t="s">
        <v>57371</v>
      </c>
      <c r="R2545" t="s">
        <v>57372</v>
      </c>
      <c r="S2545" t="s">
        <v>57373</v>
      </c>
      <c r="T2545" t="s">
        <v>57374</v>
      </c>
      <c r="U2545" t="s">
        <v>57375</v>
      </c>
      <c r="V2545" t="s">
        <v>57376</v>
      </c>
      <c r="W2545" t="s">
        <v>57377</v>
      </c>
      <c r="X2545" t="s">
        <v>57378</v>
      </c>
      <c r="Y2545" t="s">
        <v>57379</v>
      </c>
    </row>
    <row r="2546" spans="1:25" x14ac:dyDescent="0.3">
      <c r="A2546">
        <v>127250</v>
      </c>
      <c r="B2546" t="s">
        <v>57380</v>
      </c>
      <c r="C2546" t="s">
        <v>57381</v>
      </c>
      <c r="D2546" t="s">
        <v>57382</v>
      </c>
      <c r="E2546" t="s">
        <v>57383</v>
      </c>
      <c r="F2546" t="s">
        <v>57384</v>
      </c>
      <c r="G2546" t="s">
        <v>57385</v>
      </c>
      <c r="H2546" t="s">
        <v>57386</v>
      </c>
      <c r="I2546" t="s">
        <v>57387</v>
      </c>
      <c r="J2546" t="s">
        <v>57388</v>
      </c>
      <c r="K2546" t="s">
        <v>57389</v>
      </c>
      <c r="L2546" t="s">
        <v>57390</v>
      </c>
      <c r="M2546" t="s">
        <v>57391</v>
      </c>
      <c r="N2546" t="s">
        <v>57392</v>
      </c>
      <c r="O2546">
        <f>-591.839783742332 -7.35676565890981 -513.833273323196</f>
        <v>-1113.0298227244377</v>
      </c>
      <c r="P2546">
        <f>-624.773245454497 -31.2576575027445 -234.686823897605</f>
        <v>-890.71772685484643</v>
      </c>
      <c r="Q2546" t="s">
        <v>57393</v>
      </c>
      <c r="R2546" t="s">
        <v>57394</v>
      </c>
      <c r="S2546" t="s">
        <v>57395</v>
      </c>
      <c r="T2546" t="s">
        <v>57396</v>
      </c>
      <c r="U2546" t="s">
        <v>57397</v>
      </c>
      <c r="V2546" t="s">
        <v>57398</v>
      </c>
      <c r="W2546" t="s">
        <v>57399</v>
      </c>
      <c r="X2546" t="s">
        <v>57400</v>
      </c>
      <c r="Y2546" t="s">
        <v>57401</v>
      </c>
    </row>
    <row r="2547" spans="1:25" x14ac:dyDescent="0.3">
      <c r="A2547">
        <v>127300</v>
      </c>
      <c r="B2547" t="s">
        <v>57402</v>
      </c>
      <c r="C2547" t="s">
        <v>57403</v>
      </c>
      <c r="D2547" t="s">
        <v>57404</v>
      </c>
      <c r="E2547" t="s">
        <v>57405</v>
      </c>
      <c r="F2547" t="s">
        <v>57406</v>
      </c>
      <c r="G2547" t="s">
        <v>57407</v>
      </c>
      <c r="H2547" t="s">
        <v>57408</v>
      </c>
      <c r="I2547" t="s">
        <v>57409</v>
      </c>
      <c r="J2547" t="s">
        <v>57410</v>
      </c>
      <c r="K2547" t="s">
        <v>57411</v>
      </c>
      <c r="L2547" t="s">
        <v>57412</v>
      </c>
      <c r="M2547" t="s">
        <v>57413</v>
      </c>
      <c r="N2547" t="s">
        <v>57414</v>
      </c>
      <c r="O2547">
        <f>-591.739698123419 -7.42184713035135 -513.839335939883</f>
        <v>-1113.0008811936532</v>
      </c>
      <c r="P2547">
        <f>-624.632447490966 -31.403779629901 -234.695018708853</f>
        <v>-890.73124582972002</v>
      </c>
      <c r="Q2547" t="s">
        <v>57415</v>
      </c>
      <c r="R2547" t="s">
        <v>57416</v>
      </c>
      <c r="S2547" t="s">
        <v>57417</v>
      </c>
      <c r="T2547" t="s">
        <v>57418</v>
      </c>
      <c r="U2547" t="s">
        <v>57419</v>
      </c>
      <c r="V2547" t="s">
        <v>57420</v>
      </c>
      <c r="W2547" t="s">
        <v>57421</v>
      </c>
      <c r="X2547" t="s">
        <v>57422</v>
      </c>
      <c r="Y2547" t="s">
        <v>57423</v>
      </c>
    </row>
    <row r="2548" spans="1:25" x14ac:dyDescent="0.3">
      <c r="A2548">
        <v>127350</v>
      </c>
      <c r="B2548" t="s">
        <v>57424</v>
      </c>
      <c r="C2548" t="s">
        <v>57425</v>
      </c>
      <c r="D2548" t="s">
        <v>57426</v>
      </c>
      <c r="E2548" t="s">
        <v>57427</v>
      </c>
      <c r="F2548" t="s">
        <v>57428</v>
      </c>
      <c r="G2548" t="s">
        <v>57429</v>
      </c>
      <c r="H2548" t="s">
        <v>57430</v>
      </c>
      <c r="I2548" t="s">
        <v>57431</v>
      </c>
      <c r="J2548" t="s">
        <v>57432</v>
      </c>
      <c r="K2548" t="s">
        <v>57433</v>
      </c>
      <c r="L2548" t="s">
        <v>57434</v>
      </c>
      <c r="M2548" t="s">
        <v>57435</v>
      </c>
      <c r="N2548" t="s">
        <v>57436</v>
      </c>
      <c r="O2548">
        <f>-591.587518975528 -7.495972217793 -513.898925051496</f>
        <v>-1112.9824162448172</v>
      </c>
      <c r="P2548">
        <f>-624.374184877125 -31.6190736170968 -234.754379670815</f>
        <v>-890.74763816503673</v>
      </c>
      <c r="Q2548" t="s">
        <v>57437</v>
      </c>
      <c r="R2548" t="s">
        <v>57438</v>
      </c>
      <c r="S2548" t="s">
        <v>57439</v>
      </c>
      <c r="T2548" t="s">
        <v>57440</v>
      </c>
      <c r="U2548" t="s">
        <v>57441</v>
      </c>
      <c r="V2548" t="s">
        <v>57442</v>
      </c>
      <c r="W2548" t="s">
        <v>57443</v>
      </c>
      <c r="X2548" t="s">
        <v>57444</v>
      </c>
      <c r="Y2548" t="s">
        <v>57445</v>
      </c>
    </row>
    <row r="2549" spans="1:25" x14ac:dyDescent="0.3">
      <c r="A2549">
        <v>127400</v>
      </c>
      <c r="B2549" t="s">
        <v>57446</v>
      </c>
      <c r="C2549" t="s">
        <v>57447</v>
      </c>
      <c r="D2549" t="s">
        <v>57448</v>
      </c>
      <c r="E2549" t="s">
        <v>57449</v>
      </c>
      <c r="F2549" t="s">
        <v>57450</v>
      </c>
      <c r="G2549" t="s">
        <v>57451</v>
      </c>
      <c r="H2549" t="s">
        <v>57452</v>
      </c>
      <c r="I2549" t="s">
        <v>57453</v>
      </c>
      <c r="J2549" t="s">
        <v>57454</v>
      </c>
      <c r="K2549" t="s">
        <v>57455</v>
      </c>
      <c r="L2549" t="s">
        <v>57456</v>
      </c>
      <c r="M2549" t="s">
        <v>57457</v>
      </c>
      <c r="N2549" t="s">
        <v>57458</v>
      </c>
      <c r="O2549">
        <f>-591.54661346604 -7.64548636195809 -513.902691298135</f>
        <v>-1113.094791126133</v>
      </c>
      <c r="P2549">
        <f>-624.252173926222 -31.8685966981304 -234.75731669225</f>
        <v>-890.87808731660243</v>
      </c>
      <c r="Q2549" t="s">
        <v>57459</v>
      </c>
      <c r="R2549" t="s">
        <v>57460</v>
      </c>
      <c r="S2549" t="s">
        <v>57461</v>
      </c>
      <c r="T2549" t="s">
        <v>57462</v>
      </c>
      <c r="U2549" t="s">
        <v>57463</v>
      </c>
      <c r="V2549" t="s">
        <v>57464</v>
      </c>
      <c r="W2549" t="s">
        <v>57465</v>
      </c>
      <c r="X2549" t="s">
        <v>57466</v>
      </c>
      <c r="Y2549" t="s">
        <v>57467</v>
      </c>
    </row>
    <row r="2550" spans="1:25" x14ac:dyDescent="0.3">
      <c r="A2550">
        <v>127450</v>
      </c>
      <c r="B2550" t="s">
        <v>57468</v>
      </c>
      <c r="C2550" t="s">
        <v>57469</v>
      </c>
      <c r="D2550" t="s">
        <v>57470</v>
      </c>
      <c r="E2550" t="s">
        <v>57471</v>
      </c>
      <c r="F2550" t="s">
        <v>57472</v>
      </c>
      <c r="G2550" t="s">
        <v>57473</v>
      </c>
      <c r="H2550" t="s">
        <v>57474</v>
      </c>
      <c r="I2550" t="s">
        <v>57475</v>
      </c>
      <c r="J2550" t="s">
        <v>57476</v>
      </c>
      <c r="K2550" t="s">
        <v>57477</v>
      </c>
      <c r="L2550" t="s">
        <v>57478</v>
      </c>
      <c r="M2550" t="s">
        <v>57479</v>
      </c>
      <c r="N2550" t="s">
        <v>57480</v>
      </c>
      <c r="O2550">
        <f>-591.716358039214 -7.8905444596237 -513.880758738443</f>
        <v>-1113.4876612372807</v>
      </c>
      <c r="P2550">
        <f>-624.170972576538 -32.2543169734454 -234.718237597719</f>
        <v>-891.14352714770234</v>
      </c>
      <c r="Q2550" t="s">
        <v>57481</v>
      </c>
      <c r="R2550" t="s">
        <v>57482</v>
      </c>
      <c r="S2550" t="s">
        <v>57483</v>
      </c>
      <c r="T2550" t="s">
        <v>57484</v>
      </c>
      <c r="U2550" t="s">
        <v>57485</v>
      </c>
      <c r="V2550" t="s">
        <v>57486</v>
      </c>
      <c r="W2550" t="s">
        <v>57487</v>
      </c>
      <c r="X2550" t="s">
        <v>57488</v>
      </c>
      <c r="Y2550" t="s">
        <v>57489</v>
      </c>
    </row>
    <row r="2551" spans="1:25" x14ac:dyDescent="0.3">
      <c r="A2551">
        <v>127500</v>
      </c>
      <c r="B2551" t="s">
        <v>57490</v>
      </c>
      <c r="C2551" t="s">
        <v>57491</v>
      </c>
      <c r="D2551" t="s">
        <v>57492</v>
      </c>
      <c r="E2551" t="s">
        <v>57493</v>
      </c>
      <c r="F2551" t="s">
        <v>57494</v>
      </c>
      <c r="G2551" t="s">
        <v>57495</v>
      </c>
      <c r="H2551" t="s">
        <v>57496</v>
      </c>
      <c r="I2551" t="s">
        <v>57497</v>
      </c>
      <c r="J2551" t="s">
        <v>57498</v>
      </c>
      <c r="K2551" t="s">
        <v>57499</v>
      </c>
      <c r="L2551" t="s">
        <v>57500</v>
      </c>
      <c r="M2551" t="s">
        <v>57501</v>
      </c>
      <c r="N2551" t="s">
        <v>57502</v>
      </c>
      <c r="O2551">
        <f>-591.700435859073 -8.18048377103105 -513.876925026314</f>
        <v>-1113.757844656418</v>
      </c>
      <c r="P2551">
        <f>-623.852584277373 -32.5124399962954 -234.676754862347</f>
        <v>-891.04177913601541</v>
      </c>
      <c r="Q2551" t="s">
        <v>57503</v>
      </c>
      <c r="R2551" t="s">
        <v>57504</v>
      </c>
      <c r="S2551" t="s">
        <v>57505</v>
      </c>
      <c r="T2551" t="s">
        <v>57506</v>
      </c>
      <c r="U2551" t="s">
        <v>57507</v>
      </c>
      <c r="V2551" t="s">
        <v>57508</v>
      </c>
      <c r="W2551" t="s">
        <v>57509</v>
      </c>
      <c r="X2551" t="s">
        <v>57510</v>
      </c>
      <c r="Y2551" t="s">
        <v>57511</v>
      </c>
    </row>
    <row r="2552" spans="1:25" x14ac:dyDescent="0.3">
      <c r="A2552">
        <v>127550</v>
      </c>
      <c r="B2552" t="s">
        <v>57512</v>
      </c>
      <c r="C2552" t="s">
        <v>57513</v>
      </c>
      <c r="D2552" t="s">
        <v>57514</v>
      </c>
      <c r="E2552" t="s">
        <v>57515</v>
      </c>
      <c r="F2552" t="s">
        <v>57516</v>
      </c>
      <c r="G2552" t="s">
        <v>57517</v>
      </c>
      <c r="H2552" t="s">
        <v>57518</v>
      </c>
      <c r="I2552" t="s">
        <v>57519</v>
      </c>
      <c r="J2552" t="s">
        <v>57520</v>
      </c>
      <c r="K2552" t="s">
        <v>57521</v>
      </c>
      <c r="L2552" t="s">
        <v>57522</v>
      </c>
      <c r="M2552" t="s">
        <v>57523</v>
      </c>
      <c r="N2552" t="s">
        <v>57524</v>
      </c>
      <c r="O2552">
        <f>-591.595992876113 -8.39913375710239 -513.867661562701</f>
        <v>-1113.8627881959164</v>
      </c>
      <c r="P2552">
        <f>-623.670220205581 -32.8625171215988 -234.669938076149</f>
        <v>-891.20267540332884</v>
      </c>
      <c r="Q2552" t="s">
        <v>57525</v>
      </c>
      <c r="R2552" t="s">
        <v>57526</v>
      </c>
      <c r="S2552" t="s">
        <v>57527</v>
      </c>
      <c r="T2552" t="s">
        <v>57528</v>
      </c>
      <c r="U2552" t="s">
        <v>57529</v>
      </c>
      <c r="V2552" t="s">
        <v>57530</v>
      </c>
      <c r="W2552" t="s">
        <v>57531</v>
      </c>
      <c r="X2552" t="s">
        <v>57532</v>
      </c>
      <c r="Y2552" t="s">
        <v>57533</v>
      </c>
    </row>
    <row r="2553" spans="1:25" x14ac:dyDescent="0.3">
      <c r="A2553">
        <v>127600</v>
      </c>
      <c r="B2553" t="s">
        <v>57534</v>
      </c>
      <c r="C2553" t="s">
        <v>57535</v>
      </c>
      <c r="D2553" t="s">
        <v>57536</v>
      </c>
      <c r="E2553" t="s">
        <v>57537</v>
      </c>
      <c r="F2553" t="s">
        <v>57538</v>
      </c>
      <c r="G2553" t="s">
        <v>57539</v>
      </c>
      <c r="H2553" t="s">
        <v>57540</v>
      </c>
      <c r="I2553" t="s">
        <v>57541</v>
      </c>
      <c r="J2553" t="s">
        <v>57542</v>
      </c>
      <c r="K2553" t="s">
        <v>57543</v>
      </c>
      <c r="L2553" t="s">
        <v>57544</v>
      </c>
      <c r="M2553" t="s">
        <v>57545</v>
      </c>
      <c r="N2553" t="s">
        <v>57546</v>
      </c>
      <c r="O2553">
        <f>-591.504691114629 -9.02809037805901 -513.63373885074</f>
        <v>-1114.1665203434281</v>
      </c>
      <c r="P2553">
        <f>-623.495459503708 -33.5690922570341 -234.433249171324</f>
        <v>-891.49780093206618</v>
      </c>
      <c r="Q2553" t="s">
        <v>57547</v>
      </c>
      <c r="R2553" t="s">
        <v>57548</v>
      </c>
      <c r="S2553" t="s">
        <v>57549</v>
      </c>
      <c r="T2553" t="s">
        <v>57550</v>
      </c>
      <c r="U2553" t="s">
        <v>57551</v>
      </c>
      <c r="V2553" t="s">
        <v>57552</v>
      </c>
      <c r="W2553" t="s">
        <v>57553</v>
      </c>
      <c r="X2553" t="s">
        <v>57554</v>
      </c>
      <c r="Y2553" t="s">
        <v>57555</v>
      </c>
    </row>
    <row r="2554" spans="1:25" x14ac:dyDescent="0.3">
      <c r="A2554">
        <v>127650</v>
      </c>
      <c r="B2554" t="s">
        <v>57556</v>
      </c>
      <c r="C2554" t="s">
        <v>57557</v>
      </c>
      <c r="D2554" t="s">
        <v>57558</v>
      </c>
      <c r="E2554" t="s">
        <v>57559</v>
      </c>
      <c r="F2554" t="s">
        <v>57560</v>
      </c>
      <c r="G2554" t="s">
        <v>57561</v>
      </c>
      <c r="H2554" t="s">
        <v>57562</v>
      </c>
      <c r="I2554" t="s">
        <v>57563</v>
      </c>
      <c r="J2554" t="s">
        <v>57564</v>
      </c>
      <c r="K2554" t="s">
        <v>57565</v>
      </c>
      <c r="L2554" t="s">
        <v>57566</v>
      </c>
      <c r="M2554" t="s">
        <v>57567</v>
      </c>
      <c r="N2554" t="s">
        <v>57568</v>
      </c>
      <c r="O2554">
        <f>-591.473890513724 -9.3548903827932 -513.520295220592</f>
        <v>-1114.3490761171092</v>
      </c>
      <c r="P2554">
        <f>-623.421293975145 -33.8376831782882 -234.30979062847</f>
        <v>-891.56876778190326</v>
      </c>
      <c r="Q2554" t="s">
        <v>57569</v>
      </c>
      <c r="R2554" t="s">
        <v>57570</v>
      </c>
      <c r="S2554" t="s">
        <v>57571</v>
      </c>
      <c r="T2554" t="s">
        <v>57572</v>
      </c>
      <c r="U2554" t="s">
        <v>57573</v>
      </c>
      <c r="V2554" t="s">
        <v>57574</v>
      </c>
      <c r="W2554" t="s">
        <v>57575</v>
      </c>
      <c r="X2554" t="s">
        <v>57576</v>
      </c>
      <c r="Y2554" t="s">
        <v>57577</v>
      </c>
    </row>
    <row r="2555" spans="1:25" x14ac:dyDescent="0.3">
      <c r="A2555">
        <v>127700</v>
      </c>
      <c r="B2555" t="s">
        <v>57578</v>
      </c>
      <c r="C2555" t="s">
        <v>57579</v>
      </c>
      <c r="D2555" t="s">
        <v>57580</v>
      </c>
      <c r="E2555" t="s">
        <v>57581</v>
      </c>
      <c r="F2555" t="s">
        <v>57582</v>
      </c>
      <c r="G2555" t="s">
        <v>57583</v>
      </c>
      <c r="H2555" t="s">
        <v>57584</v>
      </c>
      <c r="I2555" t="s">
        <v>57585</v>
      </c>
      <c r="J2555" t="s">
        <v>57586</v>
      </c>
      <c r="K2555" t="s">
        <v>57587</v>
      </c>
      <c r="L2555" t="s">
        <v>57588</v>
      </c>
      <c r="M2555" t="s">
        <v>57589</v>
      </c>
      <c r="N2555" t="s">
        <v>57590</v>
      </c>
      <c r="O2555">
        <f>-591.536782630945 -9.68560751426458 -513.4055591887</f>
        <v>-1114.6279493339096</v>
      </c>
      <c r="P2555">
        <f>-623.523973067737 -34.141244570955 -234.197137439197</f>
        <v>-891.86235507788899</v>
      </c>
      <c r="Q2555" t="s">
        <v>57591</v>
      </c>
      <c r="R2555" t="s">
        <v>57592</v>
      </c>
      <c r="S2555" t="s">
        <v>57593</v>
      </c>
      <c r="T2555" t="s">
        <v>57594</v>
      </c>
      <c r="U2555" t="s">
        <v>57595</v>
      </c>
      <c r="V2555" t="s">
        <v>57596</v>
      </c>
      <c r="W2555" t="s">
        <v>57597</v>
      </c>
      <c r="X2555" t="s">
        <v>57598</v>
      </c>
      <c r="Y2555" t="s">
        <v>57599</v>
      </c>
    </row>
    <row r="2556" spans="1:25" x14ac:dyDescent="0.3">
      <c r="A2556">
        <v>127750</v>
      </c>
      <c r="B2556" t="s">
        <v>57600</v>
      </c>
      <c r="C2556" t="s">
        <v>57601</v>
      </c>
      <c r="D2556" t="s">
        <v>57602</v>
      </c>
      <c r="E2556" t="s">
        <v>57603</v>
      </c>
      <c r="F2556" t="s">
        <v>57604</v>
      </c>
      <c r="G2556" t="s">
        <v>57605</v>
      </c>
      <c r="H2556" t="s">
        <v>57606</v>
      </c>
      <c r="I2556" t="s">
        <v>57607</v>
      </c>
      <c r="J2556" t="s">
        <v>57608</v>
      </c>
      <c r="K2556" t="s">
        <v>57609</v>
      </c>
      <c r="L2556" t="s">
        <v>57610</v>
      </c>
      <c r="M2556" t="s">
        <v>57611</v>
      </c>
      <c r="N2556" t="s">
        <v>57612</v>
      </c>
      <c r="O2556">
        <f>-591.999641961938 -10.4058569648207 -513.233982511817</f>
        <v>-1115.6394814385758</v>
      </c>
      <c r="P2556">
        <f>-624.060665741239 -35.0374315354138 -234.049475471671</f>
        <v>-893.1475727483238</v>
      </c>
      <c r="Q2556" t="s">
        <v>57613</v>
      </c>
      <c r="R2556" t="s">
        <v>57614</v>
      </c>
      <c r="S2556" t="s">
        <v>57615</v>
      </c>
      <c r="T2556" t="s">
        <v>57616</v>
      </c>
      <c r="U2556" t="s">
        <v>57617</v>
      </c>
      <c r="V2556" t="s">
        <v>57618</v>
      </c>
      <c r="W2556" t="s">
        <v>57619</v>
      </c>
      <c r="X2556" t="s">
        <v>57620</v>
      </c>
      <c r="Y2556" t="s">
        <v>57621</v>
      </c>
    </row>
    <row r="2557" spans="1:25" x14ac:dyDescent="0.3">
      <c r="A2557">
        <v>127800</v>
      </c>
      <c r="B2557" t="s">
        <v>57622</v>
      </c>
      <c r="C2557" t="s">
        <v>57623</v>
      </c>
      <c r="D2557" t="s">
        <v>57624</v>
      </c>
      <c r="E2557" t="s">
        <v>57625</v>
      </c>
      <c r="F2557" t="s">
        <v>57626</v>
      </c>
      <c r="G2557" t="s">
        <v>57627</v>
      </c>
      <c r="H2557" t="s">
        <v>57628</v>
      </c>
      <c r="I2557" t="s">
        <v>57629</v>
      </c>
      <c r="J2557" t="s">
        <v>57630</v>
      </c>
      <c r="K2557" t="s">
        <v>57631</v>
      </c>
      <c r="L2557" t="s">
        <v>57632</v>
      </c>
      <c r="M2557" t="s">
        <v>57633</v>
      </c>
      <c r="N2557" t="s">
        <v>57634</v>
      </c>
      <c r="O2557">
        <f>-592.540166976038 -11.1749561121969 -513.140605213475</f>
        <v>-1116.8557283017099</v>
      </c>
      <c r="P2557">
        <f>-624.601933905869 -36.1069044287294 -233.982827963535</f>
        <v>-894.69166629813344</v>
      </c>
      <c r="Q2557" t="s">
        <v>57635</v>
      </c>
      <c r="R2557" t="s">
        <v>57636</v>
      </c>
      <c r="S2557" t="s">
        <v>57637</v>
      </c>
      <c r="T2557" t="s">
        <v>57638</v>
      </c>
      <c r="U2557" t="s">
        <v>57639</v>
      </c>
      <c r="V2557" t="s">
        <v>57640</v>
      </c>
      <c r="W2557" t="s">
        <v>57641</v>
      </c>
      <c r="X2557" t="s">
        <v>57642</v>
      </c>
      <c r="Y2557" t="s">
        <v>57643</v>
      </c>
    </row>
    <row r="2558" spans="1:25" x14ac:dyDescent="0.3">
      <c r="A2558">
        <v>127850</v>
      </c>
      <c r="B2558" t="s">
        <v>57644</v>
      </c>
      <c r="C2558" t="s">
        <v>57645</v>
      </c>
      <c r="D2558" t="s">
        <v>57646</v>
      </c>
      <c r="E2558" t="s">
        <v>57647</v>
      </c>
      <c r="F2558" t="s">
        <v>57648</v>
      </c>
      <c r="G2558" t="s">
        <v>57649</v>
      </c>
      <c r="H2558" t="s">
        <v>57650</v>
      </c>
      <c r="I2558" t="s">
        <v>57651</v>
      </c>
      <c r="J2558" t="s">
        <v>57652</v>
      </c>
      <c r="K2558" t="s">
        <v>57653</v>
      </c>
      <c r="L2558" t="s">
        <v>57654</v>
      </c>
      <c r="M2558" t="s">
        <v>57655</v>
      </c>
      <c r="N2558" t="s">
        <v>57656</v>
      </c>
      <c r="O2558">
        <f>-592.856802455579 -11.5716170955029 -513.075017330419</f>
        <v>-1117.5034368815009</v>
      </c>
      <c r="P2558">
        <f>-624.870512432948 -36.581389551829 -233.918729986815</f>
        <v>-895.37063197159205</v>
      </c>
      <c r="Q2558" t="s">
        <v>57657</v>
      </c>
      <c r="R2558" t="s">
        <v>57658</v>
      </c>
      <c r="S2558" t="s">
        <v>57659</v>
      </c>
      <c r="T2558" t="s">
        <v>57660</v>
      </c>
      <c r="U2558" t="s">
        <v>57661</v>
      </c>
      <c r="V2558" t="s">
        <v>57662</v>
      </c>
      <c r="W2558" t="s">
        <v>57663</v>
      </c>
      <c r="X2558" t="s">
        <v>57664</v>
      </c>
      <c r="Y2558" t="s">
        <v>57665</v>
      </c>
    </row>
    <row r="2559" spans="1:25" x14ac:dyDescent="0.3">
      <c r="A2559">
        <v>127900</v>
      </c>
      <c r="B2559" t="s">
        <v>57666</v>
      </c>
      <c r="C2559" t="s">
        <v>57667</v>
      </c>
      <c r="D2559" t="s">
        <v>57668</v>
      </c>
      <c r="E2559" t="s">
        <v>57669</v>
      </c>
      <c r="F2559" t="s">
        <v>57670</v>
      </c>
      <c r="G2559" t="s">
        <v>57671</v>
      </c>
      <c r="H2559" t="s">
        <v>57672</v>
      </c>
      <c r="I2559" t="s">
        <v>57673</v>
      </c>
      <c r="J2559" t="s">
        <v>57674</v>
      </c>
      <c r="K2559" t="s">
        <v>57675</v>
      </c>
      <c r="L2559" t="s">
        <v>57676</v>
      </c>
      <c r="M2559" t="s">
        <v>57677</v>
      </c>
      <c r="N2559" t="s">
        <v>57678</v>
      </c>
      <c r="O2559">
        <f>-593.226504754612 -12.0600465534214 -513.094771498669</f>
        <v>-1118.3813228067024</v>
      </c>
      <c r="P2559">
        <f>-625.119207032865 -37.2956600959253 -233.944896597935</f>
        <v>-896.3597637267253</v>
      </c>
      <c r="Q2559" t="s">
        <v>57679</v>
      </c>
      <c r="R2559" t="s">
        <v>57680</v>
      </c>
      <c r="S2559" t="s">
        <v>57681</v>
      </c>
      <c r="T2559" t="s">
        <v>57682</v>
      </c>
      <c r="U2559" t="s">
        <v>57683</v>
      </c>
      <c r="V2559" t="s">
        <v>57684</v>
      </c>
      <c r="W2559" t="s">
        <v>57685</v>
      </c>
      <c r="X2559" t="s">
        <v>57686</v>
      </c>
      <c r="Y2559" t="s">
        <v>57687</v>
      </c>
    </row>
    <row r="2560" spans="1:25" x14ac:dyDescent="0.3">
      <c r="A2560">
        <v>127950</v>
      </c>
      <c r="B2560" t="s">
        <v>57688</v>
      </c>
      <c r="C2560" t="s">
        <v>57689</v>
      </c>
      <c r="D2560" t="s">
        <v>57690</v>
      </c>
      <c r="E2560" t="s">
        <v>57691</v>
      </c>
      <c r="F2560" t="s">
        <v>57692</v>
      </c>
      <c r="G2560" t="s">
        <v>57693</v>
      </c>
      <c r="H2560" t="s">
        <v>57694</v>
      </c>
      <c r="I2560" t="s">
        <v>57695</v>
      </c>
      <c r="J2560" t="s">
        <v>57696</v>
      </c>
      <c r="K2560" t="s">
        <v>57697</v>
      </c>
      <c r="L2560" t="s">
        <v>57698</v>
      </c>
      <c r="M2560" t="s">
        <v>57699</v>
      </c>
      <c r="N2560" t="s">
        <v>57700</v>
      </c>
      <c r="O2560">
        <f>-593.355433069707 -12.2664852442078 -513.122247691265</f>
        <v>-1118.74416600518</v>
      </c>
      <c r="P2560">
        <f>-625.182367877361 -37.6638799832538 -233.979640657712</f>
        <v>-896.82588851832679</v>
      </c>
      <c r="Q2560" t="s">
        <v>57701</v>
      </c>
      <c r="R2560" t="s">
        <v>57702</v>
      </c>
      <c r="S2560" t="s">
        <v>57703</v>
      </c>
      <c r="T2560" t="s">
        <v>57704</v>
      </c>
      <c r="U2560" t="s">
        <v>57705</v>
      </c>
      <c r="V2560" t="s">
        <v>57706</v>
      </c>
      <c r="W2560" t="s">
        <v>57707</v>
      </c>
      <c r="X2560" t="s">
        <v>57708</v>
      </c>
      <c r="Y2560" t="s">
        <v>57709</v>
      </c>
    </row>
    <row r="2561" spans="1:25" x14ac:dyDescent="0.3">
      <c r="A2561">
        <v>128000</v>
      </c>
      <c r="B2561" t="s">
        <v>57710</v>
      </c>
      <c r="C2561" t="s">
        <v>57711</v>
      </c>
      <c r="D2561" t="s">
        <v>57712</v>
      </c>
      <c r="E2561" t="s">
        <v>57713</v>
      </c>
      <c r="F2561" t="s">
        <v>57714</v>
      </c>
      <c r="G2561" t="s">
        <v>57715</v>
      </c>
      <c r="H2561" t="s">
        <v>57716</v>
      </c>
      <c r="I2561" t="s">
        <v>57717</v>
      </c>
      <c r="J2561" t="s">
        <v>57718</v>
      </c>
      <c r="K2561" t="s">
        <v>57719</v>
      </c>
      <c r="L2561" t="s">
        <v>57720</v>
      </c>
      <c r="M2561" t="s">
        <v>57721</v>
      </c>
      <c r="N2561" t="s">
        <v>57722</v>
      </c>
      <c r="O2561">
        <f>-593.407464416813 -12.4561865162216 -513.176156053138</f>
        <v>-1119.0398069861726</v>
      </c>
      <c r="P2561">
        <f>-625.105955594766 -38.1022390790179 -234.041497002794</f>
        <v>-897.24969167657787</v>
      </c>
      <c r="Q2561" t="s">
        <v>57723</v>
      </c>
      <c r="R2561" t="s">
        <v>57724</v>
      </c>
      <c r="S2561" t="s">
        <v>57725</v>
      </c>
      <c r="T2561" t="s">
        <v>57726</v>
      </c>
      <c r="U2561" t="s">
        <v>57727</v>
      </c>
      <c r="V2561" t="s">
        <v>57728</v>
      </c>
      <c r="W2561" t="s">
        <v>57729</v>
      </c>
      <c r="X2561" t="s">
        <v>57730</v>
      </c>
      <c r="Y2561" t="s">
        <v>57731</v>
      </c>
    </row>
    <row r="2562" spans="1:25" x14ac:dyDescent="0.3">
      <c r="A2562">
        <v>128050</v>
      </c>
      <c r="B2562" t="s">
        <v>57732</v>
      </c>
      <c r="C2562" t="s">
        <v>57733</v>
      </c>
      <c r="D2562" t="s">
        <v>57734</v>
      </c>
      <c r="E2562" t="s">
        <v>57735</v>
      </c>
      <c r="F2562" t="s">
        <v>57736</v>
      </c>
      <c r="G2562" t="s">
        <v>57737</v>
      </c>
      <c r="H2562" t="s">
        <v>57738</v>
      </c>
      <c r="I2562" t="s">
        <v>57739</v>
      </c>
      <c r="J2562" t="s">
        <v>57740</v>
      </c>
      <c r="K2562" t="s">
        <v>57741</v>
      </c>
      <c r="L2562" t="s">
        <v>57742</v>
      </c>
      <c r="M2562" t="s">
        <v>57743</v>
      </c>
      <c r="N2562" t="s">
        <v>57744</v>
      </c>
      <c r="O2562">
        <f>-593.424852483463 -12.5932153012759 -513.274468926168</f>
        <v>-1119.2925367109069</v>
      </c>
      <c r="P2562">
        <f>-625.008725385493 -38.6746064196259 -234.167275891468</f>
        <v>-897.85060769658685</v>
      </c>
      <c r="Q2562" t="s">
        <v>57745</v>
      </c>
      <c r="R2562" t="s">
        <v>57746</v>
      </c>
      <c r="S2562" t="s">
        <v>57747</v>
      </c>
      <c r="T2562" t="s">
        <v>57748</v>
      </c>
      <c r="U2562" t="s">
        <v>57749</v>
      </c>
      <c r="V2562" t="s">
        <v>57750</v>
      </c>
      <c r="W2562" t="s">
        <v>57751</v>
      </c>
      <c r="X2562" t="s">
        <v>57752</v>
      </c>
      <c r="Y2562" t="s">
        <v>57753</v>
      </c>
    </row>
    <row r="2563" spans="1:25" x14ac:dyDescent="0.3">
      <c r="A2563">
        <v>128100</v>
      </c>
      <c r="B2563" t="s">
        <v>57754</v>
      </c>
      <c r="C2563" t="s">
        <v>57755</v>
      </c>
      <c r="D2563" t="s">
        <v>57756</v>
      </c>
      <c r="E2563" t="s">
        <v>57757</v>
      </c>
      <c r="F2563" t="s">
        <v>57758</v>
      </c>
      <c r="G2563" t="s">
        <v>57759</v>
      </c>
      <c r="H2563" t="s">
        <v>57760</v>
      </c>
      <c r="I2563" t="s">
        <v>57761</v>
      </c>
      <c r="J2563" t="s">
        <v>57762</v>
      </c>
      <c r="K2563" t="s">
        <v>57763</v>
      </c>
      <c r="L2563" t="s">
        <v>57764</v>
      </c>
      <c r="M2563" t="s">
        <v>57765</v>
      </c>
      <c r="N2563" t="s">
        <v>57766</v>
      </c>
      <c r="O2563">
        <f>-593.352265993514 -12.5725171161168 -513.624016333086</f>
        <v>-1119.5487994427169</v>
      </c>
      <c r="P2563">
        <f>-624.682048949506 -39.5971257330114 -234.577939405228</f>
        <v>-898.85711408774534</v>
      </c>
      <c r="Q2563" t="s">
        <v>57767</v>
      </c>
      <c r="R2563" t="s">
        <v>57768</v>
      </c>
      <c r="S2563" t="s">
        <v>57769</v>
      </c>
      <c r="T2563" t="s">
        <v>57770</v>
      </c>
      <c r="U2563" t="s">
        <v>57771</v>
      </c>
      <c r="V2563" t="s">
        <v>57772</v>
      </c>
      <c r="W2563" t="s">
        <v>57773</v>
      </c>
      <c r="X2563" t="s">
        <v>57774</v>
      </c>
      <c r="Y2563" t="s">
        <v>57775</v>
      </c>
    </row>
    <row r="2564" spans="1:25" x14ac:dyDescent="0.3">
      <c r="A2564">
        <v>128150</v>
      </c>
      <c r="B2564" t="s">
        <v>57776</v>
      </c>
      <c r="C2564" t="s">
        <v>57777</v>
      </c>
      <c r="D2564" t="s">
        <v>57778</v>
      </c>
      <c r="E2564" t="s">
        <v>57779</v>
      </c>
      <c r="F2564" t="s">
        <v>57780</v>
      </c>
      <c r="G2564" t="s">
        <v>57781</v>
      </c>
      <c r="H2564" t="s">
        <v>57782</v>
      </c>
      <c r="I2564" t="s">
        <v>57783</v>
      </c>
      <c r="J2564" t="s">
        <v>57784</v>
      </c>
      <c r="K2564" t="s">
        <v>57785</v>
      </c>
      <c r="L2564" t="s">
        <v>57786</v>
      </c>
      <c r="M2564" t="s">
        <v>57787</v>
      </c>
      <c r="N2564" t="s">
        <v>57788</v>
      </c>
      <c r="O2564">
        <f>-593.200190080303 -12.3676705531295 -514.000996656698</f>
        <v>-1119.5688572901304</v>
      </c>
      <c r="P2564">
        <f>-623.89579521032 -40.2844085281422 -234.972283809443</f>
        <v>-899.15248754790514</v>
      </c>
      <c r="Q2564" t="s">
        <v>57789</v>
      </c>
      <c r="R2564" t="s">
        <v>57790</v>
      </c>
      <c r="S2564" t="s">
        <v>57791</v>
      </c>
      <c r="T2564" t="s">
        <v>57792</v>
      </c>
      <c r="U2564" t="s">
        <v>57793</v>
      </c>
      <c r="V2564" t="s">
        <v>57794</v>
      </c>
      <c r="W2564" t="s">
        <v>57795</v>
      </c>
      <c r="X2564" t="s">
        <v>57796</v>
      </c>
      <c r="Y2564" t="s">
        <v>57797</v>
      </c>
    </row>
    <row r="2565" spans="1:25" x14ac:dyDescent="0.3">
      <c r="A2565">
        <v>128200</v>
      </c>
      <c r="B2565" t="s">
        <v>57798</v>
      </c>
      <c r="C2565" t="s">
        <v>57799</v>
      </c>
      <c r="D2565" t="s">
        <v>57800</v>
      </c>
      <c r="E2565" t="s">
        <v>57801</v>
      </c>
      <c r="F2565" t="s">
        <v>57802</v>
      </c>
      <c r="G2565" t="s">
        <v>57803</v>
      </c>
      <c r="H2565" t="s">
        <v>57804</v>
      </c>
      <c r="I2565" t="s">
        <v>57805</v>
      </c>
      <c r="J2565" t="s">
        <v>57806</v>
      </c>
      <c r="K2565" t="s">
        <v>57807</v>
      </c>
      <c r="L2565" t="s">
        <v>57808</v>
      </c>
      <c r="M2565" t="s">
        <v>57809</v>
      </c>
      <c r="N2565" t="s">
        <v>57810</v>
      </c>
      <c r="O2565">
        <f>-593.10615710191 -12.3008999956296 -514.188817613475</f>
        <v>-1119.5958747110144</v>
      </c>
      <c r="P2565">
        <f>-623.386946298292 -40.4700510107832 -235.14009147498</f>
        <v>-898.99708878405522</v>
      </c>
      <c r="Q2565" t="s">
        <v>57811</v>
      </c>
      <c r="R2565" t="s">
        <v>57812</v>
      </c>
      <c r="S2565" t="s">
        <v>57813</v>
      </c>
      <c r="T2565" t="s">
        <v>57814</v>
      </c>
      <c r="U2565" t="s">
        <v>57815</v>
      </c>
      <c r="V2565" t="s">
        <v>57816</v>
      </c>
      <c r="W2565" t="s">
        <v>57817</v>
      </c>
      <c r="X2565" t="s">
        <v>57818</v>
      </c>
      <c r="Y2565" t="s">
        <v>57819</v>
      </c>
    </row>
    <row r="2566" spans="1:25" x14ac:dyDescent="0.3">
      <c r="A2566">
        <v>128250</v>
      </c>
      <c r="B2566" t="s">
        <v>57820</v>
      </c>
      <c r="C2566" t="s">
        <v>57821</v>
      </c>
      <c r="D2566" t="s">
        <v>57822</v>
      </c>
      <c r="E2566" t="s">
        <v>57823</v>
      </c>
      <c r="F2566" t="s">
        <v>57824</v>
      </c>
      <c r="G2566" t="s">
        <v>57825</v>
      </c>
      <c r="H2566" t="s">
        <v>57826</v>
      </c>
      <c r="I2566" t="s">
        <v>57827</v>
      </c>
      <c r="J2566" t="s">
        <v>57828</v>
      </c>
      <c r="K2566" t="s">
        <v>57829</v>
      </c>
      <c r="L2566" t="s">
        <v>57830</v>
      </c>
      <c r="M2566" t="s">
        <v>57831</v>
      </c>
      <c r="N2566" t="s">
        <v>57832</v>
      </c>
      <c r="O2566">
        <f>-593.080771387297 -12.2256119549268 -514.37298162139</f>
        <v>-1119.6793649636138</v>
      </c>
      <c r="P2566">
        <f>-622.906934467938 -40.6885377978494 -235.305112250245</f>
        <v>-898.90058451603238</v>
      </c>
      <c r="Q2566" t="s">
        <v>57833</v>
      </c>
      <c r="R2566" t="s">
        <v>57834</v>
      </c>
      <c r="S2566" t="s">
        <v>57835</v>
      </c>
      <c r="T2566" t="s">
        <v>57836</v>
      </c>
      <c r="U2566" t="s">
        <v>57837</v>
      </c>
      <c r="V2566" t="s">
        <v>57838</v>
      </c>
      <c r="W2566" t="s">
        <v>57839</v>
      </c>
      <c r="X2566" t="s">
        <v>57840</v>
      </c>
      <c r="Y2566" t="s">
        <v>57841</v>
      </c>
    </row>
    <row r="2567" spans="1:25" x14ac:dyDescent="0.3">
      <c r="A2567">
        <v>128300</v>
      </c>
      <c r="B2567" t="s">
        <v>57842</v>
      </c>
      <c r="C2567" t="s">
        <v>57843</v>
      </c>
      <c r="D2567" t="s">
        <v>57844</v>
      </c>
      <c r="E2567" t="s">
        <v>57845</v>
      </c>
      <c r="F2567" t="s">
        <v>57846</v>
      </c>
      <c r="G2567" t="s">
        <v>57847</v>
      </c>
      <c r="H2567" t="s">
        <v>57848</v>
      </c>
      <c r="I2567" t="s">
        <v>57849</v>
      </c>
      <c r="J2567" t="s">
        <v>57850</v>
      </c>
      <c r="K2567" t="s">
        <v>57851</v>
      </c>
      <c r="L2567" t="s">
        <v>57852</v>
      </c>
      <c r="M2567" t="s">
        <v>57853</v>
      </c>
      <c r="N2567" t="s">
        <v>57854</v>
      </c>
      <c r="O2567">
        <f>-593.177282289101 -12.1587060449249 -514.550604553466</f>
        <v>-1119.8865928874918</v>
      </c>
      <c r="P2567">
        <f>-622.368836643567 -40.9468265466239 -235.449076250642</f>
        <v>-898.76473944083295</v>
      </c>
      <c r="Q2567" t="s">
        <v>57855</v>
      </c>
      <c r="R2567" t="s">
        <v>57856</v>
      </c>
      <c r="S2567" t="s">
        <v>57857</v>
      </c>
      <c r="T2567" t="s">
        <v>57858</v>
      </c>
      <c r="U2567" t="s">
        <v>57859</v>
      </c>
      <c r="V2567" t="s">
        <v>57860</v>
      </c>
      <c r="W2567" t="s">
        <v>57861</v>
      </c>
      <c r="X2567" t="s">
        <v>57862</v>
      </c>
      <c r="Y2567" t="s">
        <v>57863</v>
      </c>
    </row>
    <row r="2568" spans="1:25" x14ac:dyDescent="0.3">
      <c r="A2568">
        <v>128350</v>
      </c>
      <c r="B2568" t="s">
        <v>57864</v>
      </c>
      <c r="C2568" t="s">
        <v>57865</v>
      </c>
      <c r="D2568" t="s">
        <v>57866</v>
      </c>
      <c r="E2568" t="s">
        <v>57867</v>
      </c>
      <c r="F2568" t="s">
        <v>57868</v>
      </c>
      <c r="G2568" t="s">
        <v>57869</v>
      </c>
      <c r="H2568" t="s">
        <v>57870</v>
      </c>
      <c r="I2568" t="s">
        <v>57871</v>
      </c>
      <c r="J2568" t="s">
        <v>57872</v>
      </c>
      <c r="K2568" t="s">
        <v>57873</v>
      </c>
      <c r="L2568" t="s">
        <v>57874</v>
      </c>
      <c r="M2568" t="s">
        <v>57875</v>
      </c>
      <c r="N2568" t="s">
        <v>57876</v>
      </c>
      <c r="O2568">
        <f>-593.540047361464 -12.0354425659746 -514.916278296527</f>
        <v>-1120.4917682239657</v>
      </c>
      <c r="P2568">
        <f>-621.541340280527 -41.3350001403821 -235.746110443673</f>
        <v>-898.62245086458211</v>
      </c>
      <c r="Q2568" t="s">
        <v>57877</v>
      </c>
      <c r="R2568" t="s">
        <v>57878</v>
      </c>
      <c r="S2568" t="s">
        <v>57879</v>
      </c>
      <c r="T2568" t="s">
        <v>57880</v>
      </c>
      <c r="U2568" t="s">
        <v>57881</v>
      </c>
      <c r="V2568" t="s">
        <v>57882</v>
      </c>
      <c r="W2568" t="s">
        <v>57883</v>
      </c>
      <c r="X2568" t="s">
        <v>57884</v>
      </c>
      <c r="Y2568" t="s">
        <v>57885</v>
      </c>
    </row>
    <row r="2569" spans="1:25" x14ac:dyDescent="0.3">
      <c r="A2569">
        <v>128400</v>
      </c>
      <c r="B2569" t="s">
        <v>57886</v>
      </c>
      <c r="C2569" t="s">
        <v>57887</v>
      </c>
      <c r="D2569" t="s">
        <v>57888</v>
      </c>
      <c r="E2569" t="s">
        <v>57889</v>
      </c>
      <c r="F2569" t="s">
        <v>57890</v>
      </c>
      <c r="G2569" t="s">
        <v>57891</v>
      </c>
      <c r="H2569" t="s">
        <v>57892</v>
      </c>
      <c r="I2569" t="s">
        <v>57893</v>
      </c>
      <c r="J2569" t="s">
        <v>57894</v>
      </c>
      <c r="K2569" t="s">
        <v>57895</v>
      </c>
      <c r="L2569" t="s">
        <v>57896</v>
      </c>
      <c r="M2569" t="s">
        <v>57897</v>
      </c>
      <c r="N2569" t="s">
        <v>57898</v>
      </c>
      <c r="O2569">
        <f>-593.467717082881 -12.0250638518503 -515.05883430882</f>
        <v>-1120.5516152435512</v>
      </c>
      <c r="P2569">
        <f>-621.253629570745 -41.5025413593933 -235.885617724871</f>
        <v>-898.64178865500935</v>
      </c>
      <c r="Q2569" t="s">
        <v>57899</v>
      </c>
      <c r="R2569" t="s">
        <v>57900</v>
      </c>
      <c r="S2569" t="s">
        <v>57901</v>
      </c>
      <c r="T2569" t="s">
        <v>57902</v>
      </c>
      <c r="U2569" t="s">
        <v>57903</v>
      </c>
      <c r="V2569" t="s">
        <v>57904</v>
      </c>
      <c r="W2569" t="s">
        <v>57905</v>
      </c>
      <c r="X2569" t="s">
        <v>57906</v>
      </c>
      <c r="Y2569" t="s">
        <v>57907</v>
      </c>
    </row>
    <row r="2570" spans="1:25" x14ac:dyDescent="0.3">
      <c r="A2570">
        <v>128450</v>
      </c>
      <c r="B2570" t="s">
        <v>57908</v>
      </c>
      <c r="C2570" t="s">
        <v>57909</v>
      </c>
      <c r="D2570" t="s">
        <v>57910</v>
      </c>
      <c r="E2570" t="s">
        <v>57911</v>
      </c>
      <c r="F2570" t="s">
        <v>57912</v>
      </c>
      <c r="G2570" t="s">
        <v>57913</v>
      </c>
      <c r="H2570" t="s">
        <v>57914</v>
      </c>
      <c r="I2570" t="s">
        <v>57915</v>
      </c>
      <c r="J2570" t="s">
        <v>57916</v>
      </c>
      <c r="K2570" t="s">
        <v>57917</v>
      </c>
      <c r="L2570" t="s">
        <v>57918</v>
      </c>
      <c r="M2570" t="s">
        <v>57919</v>
      </c>
      <c r="N2570" t="s">
        <v>57920</v>
      </c>
      <c r="O2570">
        <f>-592.969268256708 -12.3921561121954 -515.206820697774</f>
        <v>-1120.5682450666773</v>
      </c>
      <c r="P2570">
        <f>-620.69022820062 -42.3752879833642 -236.081321266598</f>
        <v>-899.14683745058221</v>
      </c>
      <c r="Q2570" t="s">
        <v>57921</v>
      </c>
      <c r="R2570" t="s">
        <v>57922</v>
      </c>
      <c r="S2570" t="s">
        <v>57923</v>
      </c>
      <c r="T2570" t="s">
        <v>57924</v>
      </c>
      <c r="U2570" t="s">
        <v>57925</v>
      </c>
      <c r="V2570" t="s">
        <v>57926</v>
      </c>
      <c r="W2570" t="s">
        <v>57927</v>
      </c>
      <c r="X2570" t="s">
        <v>57928</v>
      </c>
      <c r="Y2570" t="s">
        <v>57929</v>
      </c>
    </row>
    <row r="2571" spans="1:25" x14ac:dyDescent="0.3">
      <c r="A2571">
        <v>128500</v>
      </c>
      <c r="B2571" t="s">
        <v>57930</v>
      </c>
      <c r="C2571" t="s">
        <v>57931</v>
      </c>
      <c r="D2571" t="s">
        <v>57932</v>
      </c>
      <c r="E2571" t="s">
        <v>57933</v>
      </c>
      <c r="F2571" t="s">
        <v>57934</v>
      </c>
      <c r="G2571" t="s">
        <v>57935</v>
      </c>
      <c r="H2571" t="s">
        <v>57936</v>
      </c>
      <c r="I2571" t="s">
        <v>57937</v>
      </c>
      <c r="J2571" t="s">
        <v>57938</v>
      </c>
      <c r="K2571" t="s">
        <v>57939</v>
      </c>
      <c r="L2571" t="s">
        <v>57940</v>
      </c>
      <c r="M2571" t="s">
        <v>57941</v>
      </c>
      <c r="N2571" t="s">
        <v>57942</v>
      </c>
      <c r="O2571">
        <f>-591.749821093069 -12.7311345505409 -515.24152253566</f>
        <v>-1119.72247817927</v>
      </c>
      <c r="P2571">
        <f>-619.955830046593 -42.9048261712351 -236.18508072629</f>
        <v>-899.04573694411806</v>
      </c>
      <c r="Q2571" t="s">
        <v>57943</v>
      </c>
      <c r="R2571" t="s">
        <v>57944</v>
      </c>
      <c r="S2571" t="s">
        <v>57945</v>
      </c>
      <c r="T2571" t="s">
        <v>57946</v>
      </c>
      <c r="U2571" t="s">
        <v>57947</v>
      </c>
      <c r="V2571" t="s">
        <v>57948</v>
      </c>
      <c r="W2571" t="s">
        <v>57949</v>
      </c>
      <c r="X2571" t="s">
        <v>57950</v>
      </c>
      <c r="Y2571" t="s">
        <v>57951</v>
      </c>
    </row>
    <row r="2572" spans="1:25" x14ac:dyDescent="0.3">
      <c r="A2572">
        <v>128550</v>
      </c>
      <c r="B2572" t="s">
        <v>57952</v>
      </c>
      <c r="C2572" t="s">
        <v>57953</v>
      </c>
      <c r="D2572" t="s">
        <v>57954</v>
      </c>
      <c r="E2572" t="s">
        <v>57955</v>
      </c>
      <c r="F2572" t="s">
        <v>57956</v>
      </c>
      <c r="G2572" t="s">
        <v>57957</v>
      </c>
      <c r="H2572" t="s">
        <v>57958</v>
      </c>
      <c r="I2572" t="s">
        <v>57959</v>
      </c>
      <c r="J2572" t="s">
        <v>57960</v>
      </c>
      <c r="K2572" t="s">
        <v>57961</v>
      </c>
      <c r="L2572" t="s">
        <v>57962</v>
      </c>
      <c r="M2572" t="s">
        <v>57963</v>
      </c>
      <c r="N2572" t="s">
        <v>57964</v>
      </c>
      <c r="O2572">
        <f>-591.160803477128 -12.8373670766216 -515.233608494805</f>
        <v>-1119.2317790485545</v>
      </c>
      <c r="P2572">
        <f>-619.452834015368 -43.0592021501552 -236.1909462206</f>
        <v>-898.70298238612327</v>
      </c>
      <c r="Q2572" t="s">
        <v>57965</v>
      </c>
      <c r="R2572" t="s">
        <v>57966</v>
      </c>
      <c r="S2572" t="s">
        <v>57967</v>
      </c>
      <c r="T2572" t="s">
        <v>57968</v>
      </c>
      <c r="U2572" t="s">
        <v>57969</v>
      </c>
      <c r="V2572" t="s">
        <v>57970</v>
      </c>
      <c r="W2572" t="s">
        <v>57971</v>
      </c>
      <c r="X2572" t="s">
        <v>57972</v>
      </c>
      <c r="Y2572" t="s">
        <v>57973</v>
      </c>
    </row>
    <row r="2573" spans="1:25" x14ac:dyDescent="0.3">
      <c r="A2573">
        <v>128600</v>
      </c>
      <c r="B2573" t="s">
        <v>57974</v>
      </c>
      <c r="C2573" t="s">
        <v>57975</v>
      </c>
      <c r="D2573" t="s">
        <v>57976</v>
      </c>
      <c r="E2573" t="s">
        <v>57977</v>
      </c>
      <c r="F2573" t="s">
        <v>57978</v>
      </c>
      <c r="G2573" t="s">
        <v>57979</v>
      </c>
      <c r="H2573" t="s">
        <v>57980</v>
      </c>
      <c r="I2573" t="s">
        <v>57981</v>
      </c>
      <c r="J2573" t="s">
        <v>57982</v>
      </c>
      <c r="K2573" t="s">
        <v>57983</v>
      </c>
      <c r="L2573" t="s">
        <v>57984</v>
      </c>
      <c r="M2573" t="s">
        <v>57985</v>
      </c>
      <c r="N2573" t="s">
        <v>57986</v>
      </c>
      <c r="O2573">
        <f>-590.778745275918 -12.9422351671481 -515.211409580813</f>
        <v>-1118.9323900238792</v>
      </c>
      <c r="P2573">
        <f>-618.963795101355 -43.2784519597692 -236.170304073575</f>
        <v>-898.41255113469924</v>
      </c>
      <c r="Q2573" t="s">
        <v>57987</v>
      </c>
      <c r="R2573" t="s">
        <v>57988</v>
      </c>
      <c r="S2573" t="s">
        <v>57989</v>
      </c>
      <c r="T2573" t="s">
        <v>57990</v>
      </c>
      <c r="U2573" t="s">
        <v>57991</v>
      </c>
      <c r="V2573" t="s">
        <v>57992</v>
      </c>
      <c r="W2573" t="s">
        <v>57993</v>
      </c>
      <c r="X2573" t="s">
        <v>57994</v>
      </c>
      <c r="Y2573" t="s">
        <v>57995</v>
      </c>
    </row>
    <row r="2574" spans="1:25" x14ac:dyDescent="0.3">
      <c r="A2574">
        <v>128650</v>
      </c>
      <c r="B2574" t="s">
        <v>57996</v>
      </c>
      <c r="C2574" t="s">
        <v>57997</v>
      </c>
      <c r="D2574" t="s">
        <v>57998</v>
      </c>
      <c r="E2574" t="s">
        <v>57999</v>
      </c>
      <c r="F2574" t="s">
        <v>58000</v>
      </c>
      <c r="G2574" t="s">
        <v>58001</v>
      </c>
      <c r="H2574" t="s">
        <v>58002</v>
      </c>
      <c r="I2574" t="s">
        <v>58003</v>
      </c>
      <c r="J2574" t="s">
        <v>58004</v>
      </c>
      <c r="K2574" t="s">
        <v>58005</v>
      </c>
      <c r="L2574" t="s">
        <v>58006</v>
      </c>
      <c r="M2574" t="s">
        <v>58007</v>
      </c>
      <c r="N2574" t="s">
        <v>58008</v>
      </c>
      <c r="O2574">
        <f>-589.90966113504 -13.2469969200049 -515.143068302035</f>
        <v>-1118.2997263570799</v>
      </c>
      <c r="P2574">
        <f>-617.542319713551 -43.6144652112214 -236.050125448248</f>
        <v>-897.20691037302038</v>
      </c>
      <c r="Q2574" t="s">
        <v>58009</v>
      </c>
      <c r="R2574" t="s">
        <v>58010</v>
      </c>
      <c r="S2574" t="s">
        <v>58011</v>
      </c>
      <c r="T2574" t="s">
        <v>58012</v>
      </c>
      <c r="U2574" t="s">
        <v>58013</v>
      </c>
      <c r="V2574" t="s">
        <v>58014</v>
      </c>
      <c r="W2574" t="s">
        <v>58015</v>
      </c>
      <c r="X2574" t="s">
        <v>58016</v>
      </c>
      <c r="Y2574" t="s">
        <v>58017</v>
      </c>
    </row>
    <row r="2575" spans="1:25" x14ac:dyDescent="0.3">
      <c r="A2575">
        <v>128700</v>
      </c>
      <c r="B2575" t="s">
        <v>58018</v>
      </c>
      <c r="C2575" t="s">
        <v>58019</v>
      </c>
      <c r="D2575" t="s">
        <v>58020</v>
      </c>
      <c r="E2575" t="s">
        <v>58021</v>
      </c>
      <c r="F2575" t="s">
        <v>58022</v>
      </c>
      <c r="G2575" t="s">
        <v>58023</v>
      </c>
      <c r="H2575" t="s">
        <v>58024</v>
      </c>
      <c r="I2575" t="s">
        <v>58025</v>
      </c>
      <c r="J2575" t="s">
        <v>58026</v>
      </c>
      <c r="K2575" t="s">
        <v>58027</v>
      </c>
      <c r="L2575" t="s">
        <v>58028</v>
      </c>
      <c r="M2575" t="s">
        <v>58029</v>
      </c>
      <c r="N2575" t="s">
        <v>58030</v>
      </c>
      <c r="O2575">
        <f>-588.794465082271 -13.5208077764669 -515.052559623966</f>
        <v>-1117.3678324827038</v>
      </c>
      <c r="P2575">
        <f>-616.215285874662 -44.124881514852 -235.964663919013</f>
        <v>-896.3048313085269</v>
      </c>
      <c r="Q2575" t="s">
        <v>58031</v>
      </c>
      <c r="R2575" t="s">
        <v>58032</v>
      </c>
      <c r="S2575" t="s">
        <v>58033</v>
      </c>
      <c r="T2575" t="s">
        <v>58034</v>
      </c>
      <c r="U2575" t="s">
        <v>58035</v>
      </c>
      <c r="V2575" t="s">
        <v>58036</v>
      </c>
      <c r="W2575" t="s">
        <v>58037</v>
      </c>
      <c r="X2575" t="s">
        <v>58038</v>
      </c>
      <c r="Y2575" t="s">
        <v>58039</v>
      </c>
    </row>
    <row r="2576" spans="1:25" x14ac:dyDescent="0.3">
      <c r="A2576">
        <v>128750</v>
      </c>
      <c r="B2576" t="s">
        <v>58040</v>
      </c>
      <c r="C2576" t="s">
        <v>58041</v>
      </c>
      <c r="D2576" t="s">
        <v>58042</v>
      </c>
      <c r="E2576" t="s">
        <v>58043</v>
      </c>
      <c r="F2576" t="s">
        <v>58044</v>
      </c>
      <c r="G2576" t="s">
        <v>58045</v>
      </c>
      <c r="H2576" t="s">
        <v>58046</v>
      </c>
      <c r="I2576" t="s">
        <v>58047</v>
      </c>
      <c r="J2576" t="s">
        <v>58048</v>
      </c>
      <c r="K2576" t="s">
        <v>58049</v>
      </c>
      <c r="L2576" t="s">
        <v>58050</v>
      </c>
      <c r="M2576" t="s">
        <v>58051</v>
      </c>
      <c r="N2576" t="s">
        <v>58052</v>
      </c>
      <c r="O2576">
        <f>-588.376519310734 -13.5953745078757 -515.010972730804</f>
        <v>-1116.9828665494138</v>
      </c>
      <c r="P2576">
        <f>-615.790036986329 -44.2950309466294 -235.932850402741</f>
        <v>-896.01791833569939</v>
      </c>
      <c r="Q2576" t="s">
        <v>58053</v>
      </c>
      <c r="R2576" t="s">
        <v>58054</v>
      </c>
      <c r="S2576" t="s">
        <v>58055</v>
      </c>
      <c r="T2576" t="s">
        <v>58056</v>
      </c>
      <c r="U2576" t="s">
        <v>58057</v>
      </c>
      <c r="V2576" t="s">
        <v>58058</v>
      </c>
      <c r="W2576" t="s">
        <v>58059</v>
      </c>
      <c r="X2576" t="s">
        <v>58060</v>
      </c>
      <c r="Y2576" t="s">
        <v>58061</v>
      </c>
    </row>
    <row r="2577" spans="1:25" x14ac:dyDescent="0.3">
      <c r="A2577">
        <v>128800</v>
      </c>
      <c r="B2577" t="s">
        <v>58062</v>
      </c>
      <c r="C2577" t="s">
        <v>58063</v>
      </c>
      <c r="D2577" t="s">
        <v>58064</v>
      </c>
      <c r="E2577" t="s">
        <v>58065</v>
      </c>
      <c r="F2577" t="s">
        <v>58066</v>
      </c>
      <c r="G2577" t="s">
        <v>58067</v>
      </c>
      <c r="H2577" t="s">
        <v>58068</v>
      </c>
      <c r="I2577" t="s">
        <v>58069</v>
      </c>
      <c r="J2577" t="s">
        <v>58070</v>
      </c>
      <c r="K2577" t="s">
        <v>58071</v>
      </c>
      <c r="L2577" t="s">
        <v>58072</v>
      </c>
      <c r="M2577" t="s">
        <v>58073</v>
      </c>
      <c r="N2577" t="s">
        <v>58074</v>
      </c>
      <c r="O2577">
        <f>-587.477635542233 -13.6246473545289 -514.865726473511</f>
        <v>-1115.9680093702727</v>
      </c>
      <c r="P2577">
        <f>-614.940449444433 -44.2601206839192 -235.785371384688</f>
        <v>-894.9859415130403</v>
      </c>
      <c r="Q2577" t="s">
        <v>58075</v>
      </c>
      <c r="R2577" t="s">
        <v>58076</v>
      </c>
      <c r="S2577" t="s">
        <v>58077</v>
      </c>
      <c r="T2577" t="s">
        <v>58078</v>
      </c>
      <c r="U2577" t="s">
        <v>58079</v>
      </c>
      <c r="V2577" t="s">
        <v>58080</v>
      </c>
      <c r="W2577" t="s">
        <v>58081</v>
      </c>
      <c r="X2577" t="s">
        <v>58082</v>
      </c>
      <c r="Y2577" t="s">
        <v>58083</v>
      </c>
    </row>
    <row r="2578" spans="1:25" x14ac:dyDescent="0.3">
      <c r="A2578">
        <v>128850</v>
      </c>
      <c r="B2578" t="s">
        <v>58084</v>
      </c>
      <c r="C2578" t="s">
        <v>58085</v>
      </c>
      <c r="D2578" t="s">
        <v>58086</v>
      </c>
      <c r="E2578" t="s">
        <v>58087</v>
      </c>
      <c r="F2578" t="s">
        <v>58088</v>
      </c>
      <c r="G2578" t="s">
        <v>58089</v>
      </c>
      <c r="H2578" t="s">
        <v>58090</v>
      </c>
      <c r="I2578" t="s">
        <v>58091</v>
      </c>
      <c r="J2578" t="s">
        <v>58092</v>
      </c>
      <c r="K2578" t="s">
        <v>58093</v>
      </c>
      <c r="L2578" t="s">
        <v>58094</v>
      </c>
      <c r="M2578" t="s">
        <v>58095</v>
      </c>
      <c r="N2578" t="s">
        <v>58096</v>
      </c>
      <c r="O2578">
        <f>-587.042211519177 -13.6829560738108 -514.756114852904</f>
        <v>-1115.4812824458918</v>
      </c>
      <c r="P2578">
        <f>-614.427156163397 -44.2327517806061 -235.658701861197</f>
        <v>-894.31860980520003</v>
      </c>
      <c r="Q2578" t="s">
        <v>58097</v>
      </c>
      <c r="R2578" t="s">
        <v>58098</v>
      </c>
      <c r="S2578" t="s">
        <v>58099</v>
      </c>
      <c r="T2578" t="s">
        <v>58100</v>
      </c>
      <c r="U2578" t="s">
        <v>58101</v>
      </c>
      <c r="V2578" t="s">
        <v>58102</v>
      </c>
      <c r="W2578" t="s">
        <v>58103</v>
      </c>
      <c r="X2578" t="s">
        <v>58104</v>
      </c>
      <c r="Y2578" t="s">
        <v>58105</v>
      </c>
    </row>
    <row r="2579" spans="1:25" x14ac:dyDescent="0.3">
      <c r="A2579">
        <v>128900</v>
      </c>
      <c r="B2579" t="s">
        <v>58106</v>
      </c>
      <c r="C2579" t="s">
        <v>58107</v>
      </c>
      <c r="D2579" t="s">
        <v>58108</v>
      </c>
      <c r="E2579" t="s">
        <v>58109</v>
      </c>
      <c r="F2579" t="s">
        <v>58110</v>
      </c>
      <c r="G2579" t="s">
        <v>58111</v>
      </c>
      <c r="H2579" t="s">
        <v>58112</v>
      </c>
      <c r="I2579" t="s">
        <v>58113</v>
      </c>
      <c r="J2579" t="s">
        <v>58114</v>
      </c>
      <c r="K2579" t="s">
        <v>58115</v>
      </c>
      <c r="L2579" t="s">
        <v>58116</v>
      </c>
      <c r="M2579" t="s">
        <v>58117</v>
      </c>
      <c r="N2579" t="s">
        <v>58118</v>
      </c>
      <c r="O2579">
        <f>-586.049561522637 -13.9247931633884 -514.457084677435</f>
        <v>-1114.4314393634604</v>
      </c>
      <c r="P2579">
        <f>-613.090652455051 -44.1880858969582 -235.294986862086</f>
        <v>-892.57372521409525</v>
      </c>
      <c r="Q2579" t="s">
        <v>58119</v>
      </c>
      <c r="R2579" t="s">
        <v>58120</v>
      </c>
      <c r="S2579" t="s">
        <v>58121</v>
      </c>
      <c r="T2579" t="s">
        <v>58122</v>
      </c>
      <c r="U2579" t="s">
        <v>58123</v>
      </c>
      <c r="V2579" t="s">
        <v>58124</v>
      </c>
      <c r="W2579" t="s">
        <v>58125</v>
      </c>
      <c r="X2579" t="s">
        <v>58126</v>
      </c>
      <c r="Y2579" t="s">
        <v>58127</v>
      </c>
    </row>
    <row r="2580" spans="1:25" x14ac:dyDescent="0.3">
      <c r="A2580">
        <v>128950</v>
      </c>
      <c r="B2580" t="s">
        <v>58128</v>
      </c>
      <c r="C2580" t="s">
        <v>58129</v>
      </c>
      <c r="D2580" t="s">
        <v>58130</v>
      </c>
      <c r="E2580" t="s">
        <v>58131</v>
      </c>
      <c r="F2580" t="s">
        <v>58132</v>
      </c>
      <c r="G2580" t="s">
        <v>58133</v>
      </c>
      <c r="H2580" t="s">
        <v>58134</v>
      </c>
      <c r="I2580" t="s">
        <v>58135</v>
      </c>
      <c r="J2580" t="s">
        <v>58136</v>
      </c>
      <c r="K2580" t="s">
        <v>58137</v>
      </c>
      <c r="L2580" t="s">
        <v>58138</v>
      </c>
      <c r="M2580" t="s">
        <v>58139</v>
      </c>
      <c r="N2580" t="s">
        <v>58140</v>
      </c>
      <c r="O2580">
        <f>-585.589197887967 -14.0192696672095 -514.330722754495</f>
        <v>-1113.9391903096716</v>
      </c>
      <c r="P2580">
        <f>-612.333902517241 -44.0922046523478 -235.119483355063</f>
        <v>-891.54559052465186</v>
      </c>
      <c r="Q2580" t="s">
        <v>58141</v>
      </c>
      <c r="R2580" t="s">
        <v>58142</v>
      </c>
      <c r="S2580" t="s">
        <v>58143</v>
      </c>
      <c r="T2580" t="s">
        <v>58144</v>
      </c>
      <c r="U2580" t="s">
        <v>58145</v>
      </c>
      <c r="V2580" t="s">
        <v>58146</v>
      </c>
      <c r="W2580" t="s">
        <v>58147</v>
      </c>
      <c r="X2580" t="s">
        <v>58148</v>
      </c>
      <c r="Y2580" t="s">
        <v>58149</v>
      </c>
    </row>
    <row r="2581" spans="1:25" x14ac:dyDescent="0.3">
      <c r="A2581">
        <v>129000</v>
      </c>
      <c r="B2581" t="s">
        <v>58150</v>
      </c>
      <c r="C2581" t="s">
        <v>58151</v>
      </c>
      <c r="D2581" t="s">
        <v>58152</v>
      </c>
      <c r="E2581" t="s">
        <v>58153</v>
      </c>
      <c r="F2581" t="s">
        <v>58154</v>
      </c>
      <c r="G2581" t="s">
        <v>58155</v>
      </c>
      <c r="H2581" t="s">
        <v>58156</v>
      </c>
      <c r="I2581" t="s">
        <v>58157</v>
      </c>
      <c r="J2581" t="s">
        <v>58158</v>
      </c>
      <c r="K2581" t="s">
        <v>58159</v>
      </c>
      <c r="L2581" t="s">
        <v>58160</v>
      </c>
      <c r="M2581" t="s">
        <v>58161</v>
      </c>
      <c r="N2581" t="s">
        <v>58162</v>
      </c>
      <c r="O2581">
        <f>-584.62716587997 -14.2084833507799 -514.081146371087</f>
        <v>-1112.9167956018368</v>
      </c>
      <c r="P2581">
        <f>-610.855493402198 -43.7415067831521 -234.763188370714</f>
        <v>-889.36018855606414</v>
      </c>
      <c r="Q2581" t="s">
        <v>58163</v>
      </c>
      <c r="R2581" t="s">
        <v>58164</v>
      </c>
      <c r="S2581" t="s">
        <v>58165</v>
      </c>
      <c r="T2581" t="s">
        <v>58166</v>
      </c>
      <c r="U2581" t="s">
        <v>58167</v>
      </c>
      <c r="V2581" t="s">
        <v>58168</v>
      </c>
      <c r="W2581" t="s">
        <v>58169</v>
      </c>
      <c r="X2581" t="s">
        <v>58170</v>
      </c>
      <c r="Y2581" t="s">
        <v>58171</v>
      </c>
    </row>
    <row r="2582" spans="1:25" x14ac:dyDescent="0.3">
      <c r="A2582">
        <v>129050</v>
      </c>
      <c r="B2582" t="s">
        <v>58172</v>
      </c>
      <c r="C2582" t="s">
        <v>58173</v>
      </c>
      <c r="D2582" t="s">
        <v>58174</v>
      </c>
      <c r="E2582" t="s">
        <v>58175</v>
      </c>
      <c r="F2582" t="s">
        <v>58176</v>
      </c>
      <c r="G2582" t="s">
        <v>58177</v>
      </c>
      <c r="H2582" t="s">
        <v>58178</v>
      </c>
      <c r="I2582" t="s">
        <v>58179</v>
      </c>
      <c r="J2582" t="s">
        <v>58180</v>
      </c>
      <c r="K2582" t="s">
        <v>58181</v>
      </c>
      <c r="L2582" t="s">
        <v>58182</v>
      </c>
      <c r="M2582" t="s">
        <v>58183</v>
      </c>
      <c r="N2582" t="s">
        <v>58184</v>
      </c>
      <c r="O2582">
        <f>-584.184185789132 -14.3930845427722 -513.967616069983</f>
        <v>-1112.5448864018872</v>
      </c>
      <c r="P2582">
        <f>-610.286301161193 -43.6724161159409 -234.611266767964</f>
        <v>-888.56998404509795</v>
      </c>
      <c r="Q2582" t="s">
        <v>58185</v>
      </c>
      <c r="R2582" t="s">
        <v>58186</v>
      </c>
      <c r="S2582" t="s">
        <v>58187</v>
      </c>
      <c r="T2582" t="s">
        <v>58188</v>
      </c>
      <c r="U2582" t="s">
        <v>58189</v>
      </c>
      <c r="V2582" t="s">
        <v>58190</v>
      </c>
      <c r="W2582" t="s">
        <v>58191</v>
      </c>
      <c r="X2582" t="s">
        <v>58192</v>
      </c>
      <c r="Y2582" t="s">
        <v>58193</v>
      </c>
    </row>
    <row r="2583" spans="1:25" x14ac:dyDescent="0.3">
      <c r="A2583">
        <v>129100</v>
      </c>
      <c r="B2583" t="s">
        <v>58194</v>
      </c>
      <c r="C2583" t="s">
        <v>58195</v>
      </c>
      <c r="D2583" t="s">
        <v>58196</v>
      </c>
      <c r="E2583" t="s">
        <v>58197</v>
      </c>
      <c r="F2583" t="s">
        <v>58198</v>
      </c>
      <c r="G2583" t="s">
        <v>58199</v>
      </c>
      <c r="H2583" t="s">
        <v>58200</v>
      </c>
      <c r="I2583" t="s">
        <v>58201</v>
      </c>
      <c r="J2583" t="s">
        <v>58202</v>
      </c>
      <c r="K2583" t="s">
        <v>58203</v>
      </c>
      <c r="L2583" t="s">
        <v>58204</v>
      </c>
      <c r="M2583" t="s">
        <v>58205</v>
      </c>
      <c r="N2583" t="s">
        <v>58206</v>
      </c>
      <c r="O2583">
        <f>-583.541485121728 -14.7427493619118 -513.722269115242</f>
        <v>-1112.0065035988819</v>
      </c>
      <c r="P2583">
        <f>-609.488516465176 -43.8961081837938 -234.338370664291</f>
        <v>-887.72299531326075</v>
      </c>
      <c r="Q2583" t="s">
        <v>58207</v>
      </c>
      <c r="R2583" t="s">
        <v>58208</v>
      </c>
      <c r="S2583" t="s">
        <v>58209</v>
      </c>
      <c r="T2583" t="s">
        <v>58210</v>
      </c>
      <c r="U2583" t="s">
        <v>58211</v>
      </c>
      <c r="V2583" t="s">
        <v>58212</v>
      </c>
      <c r="W2583" t="s">
        <v>58213</v>
      </c>
      <c r="X2583" t="s">
        <v>58214</v>
      </c>
      <c r="Y2583" t="s">
        <v>58215</v>
      </c>
    </row>
    <row r="2584" spans="1:25" x14ac:dyDescent="0.3">
      <c r="A2584">
        <v>129150</v>
      </c>
      <c r="B2584" t="s">
        <v>58216</v>
      </c>
      <c r="C2584" t="s">
        <v>58217</v>
      </c>
      <c r="D2584" t="s">
        <v>58218</v>
      </c>
      <c r="E2584" t="s">
        <v>58219</v>
      </c>
      <c r="F2584" t="s">
        <v>58220</v>
      </c>
      <c r="G2584" t="s">
        <v>58221</v>
      </c>
      <c r="H2584" t="s">
        <v>58222</v>
      </c>
      <c r="I2584" t="s">
        <v>58223</v>
      </c>
      <c r="J2584" t="s">
        <v>58224</v>
      </c>
      <c r="K2584" t="s">
        <v>58225</v>
      </c>
      <c r="L2584" t="s">
        <v>58226</v>
      </c>
      <c r="M2584" t="s">
        <v>58227</v>
      </c>
      <c r="N2584" t="s">
        <v>58228</v>
      </c>
      <c r="O2584">
        <f>-583.246797349323 -14.8974389847574 -513.592435748017</f>
        <v>-1111.7366720820974</v>
      </c>
      <c r="P2584">
        <f>-609.276961131367 -43.9641790159808 -234.207013912423</f>
        <v>-887.44815405977079</v>
      </c>
      <c r="Q2584" t="s">
        <v>58229</v>
      </c>
      <c r="R2584" t="s">
        <v>58230</v>
      </c>
      <c r="S2584" t="s">
        <v>58231</v>
      </c>
      <c r="T2584" t="s">
        <v>58232</v>
      </c>
      <c r="U2584" t="s">
        <v>58233</v>
      </c>
      <c r="V2584" t="s">
        <v>58234</v>
      </c>
      <c r="W2584" t="s">
        <v>58235</v>
      </c>
      <c r="X2584" t="s">
        <v>58236</v>
      </c>
      <c r="Y2584" t="s">
        <v>58237</v>
      </c>
    </row>
    <row r="2585" spans="1:25" x14ac:dyDescent="0.3">
      <c r="A2585">
        <v>129200</v>
      </c>
      <c r="B2585" t="s">
        <v>58238</v>
      </c>
      <c r="C2585" t="s">
        <v>58239</v>
      </c>
      <c r="D2585" t="s">
        <v>58240</v>
      </c>
      <c r="E2585" t="s">
        <v>58241</v>
      </c>
      <c r="F2585" t="s">
        <v>58242</v>
      </c>
      <c r="G2585" t="s">
        <v>58243</v>
      </c>
      <c r="H2585" t="s">
        <v>58244</v>
      </c>
      <c r="I2585" t="s">
        <v>58245</v>
      </c>
      <c r="J2585" t="s">
        <v>58246</v>
      </c>
      <c r="K2585" t="s">
        <v>58247</v>
      </c>
      <c r="L2585" t="s">
        <v>58248</v>
      </c>
      <c r="M2585" t="s">
        <v>58249</v>
      </c>
      <c r="N2585" t="s">
        <v>58250</v>
      </c>
      <c r="O2585">
        <f>-582.643209498816 -15.1227606066273 -513.458476266941</f>
        <v>-1111.2244463723841</v>
      </c>
      <c r="P2585">
        <f>-608.76013825166 -43.928394261123 -234.054282041023</f>
        <v>-886.74281455380606</v>
      </c>
      <c r="Q2585" t="s">
        <v>58251</v>
      </c>
      <c r="R2585" t="s">
        <v>58252</v>
      </c>
      <c r="S2585" t="s">
        <v>58253</v>
      </c>
      <c r="T2585" t="s">
        <v>58254</v>
      </c>
      <c r="U2585" t="s">
        <v>58255</v>
      </c>
      <c r="V2585" t="s">
        <v>58256</v>
      </c>
      <c r="W2585" t="s">
        <v>58257</v>
      </c>
      <c r="X2585" t="s">
        <v>58258</v>
      </c>
      <c r="Y2585" t="s">
        <v>58259</v>
      </c>
    </row>
    <row r="2586" spans="1:25" x14ac:dyDescent="0.3">
      <c r="A2586">
        <v>129250</v>
      </c>
      <c r="B2586" t="s">
        <v>58260</v>
      </c>
      <c r="C2586" t="s">
        <v>58261</v>
      </c>
      <c r="D2586" t="s">
        <v>58262</v>
      </c>
      <c r="E2586" t="s">
        <v>58263</v>
      </c>
      <c r="F2586" t="s">
        <v>58264</v>
      </c>
      <c r="G2586" t="s">
        <v>58265</v>
      </c>
      <c r="H2586" t="s">
        <v>58266</v>
      </c>
      <c r="I2586" t="s">
        <v>58267</v>
      </c>
      <c r="J2586" t="s">
        <v>58268</v>
      </c>
      <c r="K2586" t="s">
        <v>58269</v>
      </c>
      <c r="L2586" t="s">
        <v>58270</v>
      </c>
      <c r="M2586" t="s">
        <v>58271</v>
      </c>
      <c r="N2586" t="s">
        <v>58272</v>
      </c>
      <c r="O2586">
        <f>-582.380901817356 -15.3443997884954 -513.367296485585</f>
        <v>-1111.0925980914362</v>
      </c>
      <c r="P2586">
        <f>-608.440997660506 -44.1292799374758 -233.955575926174</f>
        <v>-886.52585352415576</v>
      </c>
      <c r="Q2586" t="s">
        <v>58273</v>
      </c>
      <c r="R2586" t="s">
        <v>58274</v>
      </c>
      <c r="S2586" t="s">
        <v>58275</v>
      </c>
      <c r="T2586" t="s">
        <v>58276</v>
      </c>
      <c r="U2586" t="s">
        <v>58277</v>
      </c>
      <c r="V2586" t="s">
        <v>58278</v>
      </c>
      <c r="W2586" t="s">
        <v>58279</v>
      </c>
      <c r="X2586" t="s">
        <v>58280</v>
      </c>
      <c r="Y2586" t="s">
        <v>58281</v>
      </c>
    </row>
    <row r="2587" spans="1:25" x14ac:dyDescent="0.3">
      <c r="A2587">
        <v>129300</v>
      </c>
      <c r="B2587" t="s">
        <v>58282</v>
      </c>
      <c r="C2587" t="s">
        <v>58283</v>
      </c>
      <c r="D2587" t="s">
        <v>58284</v>
      </c>
      <c r="E2587" t="s">
        <v>58285</v>
      </c>
      <c r="F2587" t="s">
        <v>58286</v>
      </c>
      <c r="G2587" t="s">
        <v>58287</v>
      </c>
      <c r="H2587" t="s">
        <v>58288</v>
      </c>
      <c r="I2587" t="s">
        <v>58289</v>
      </c>
      <c r="J2587" t="s">
        <v>58290</v>
      </c>
      <c r="K2587" t="s">
        <v>58291</v>
      </c>
      <c r="L2587" t="s">
        <v>58292</v>
      </c>
      <c r="M2587" t="s">
        <v>58293</v>
      </c>
      <c r="N2587" t="s">
        <v>58294</v>
      </c>
      <c r="O2587">
        <f>-582.302985114717 -15.7050341719678 -513.014342897355</f>
        <v>-1111.0223621840398</v>
      </c>
      <c r="P2587">
        <f>-607.776463463465 -44.3669563790588 -233.536074367259</f>
        <v>-885.67949420978289</v>
      </c>
      <c r="Q2587" t="s">
        <v>58295</v>
      </c>
      <c r="R2587" t="s">
        <v>58296</v>
      </c>
      <c r="S2587" t="s">
        <v>58297</v>
      </c>
      <c r="T2587" t="s">
        <v>58298</v>
      </c>
      <c r="U2587" t="s">
        <v>58299</v>
      </c>
      <c r="V2587" t="s">
        <v>58300</v>
      </c>
      <c r="W2587" t="s">
        <v>58301</v>
      </c>
      <c r="X2587" t="s">
        <v>58302</v>
      </c>
      <c r="Y2587" t="s">
        <v>58303</v>
      </c>
    </row>
    <row r="2588" spans="1:25" x14ac:dyDescent="0.3">
      <c r="A2588">
        <v>129350</v>
      </c>
      <c r="B2588" t="s">
        <v>58304</v>
      </c>
      <c r="C2588" t="s">
        <v>58305</v>
      </c>
      <c r="D2588" t="s">
        <v>58306</v>
      </c>
      <c r="E2588" t="s">
        <v>58307</v>
      </c>
      <c r="F2588" t="s">
        <v>58308</v>
      </c>
      <c r="G2588" t="s">
        <v>58309</v>
      </c>
      <c r="H2588" t="s">
        <v>58310</v>
      </c>
      <c r="I2588" t="s">
        <v>58311</v>
      </c>
      <c r="J2588" t="s">
        <v>58312</v>
      </c>
      <c r="K2588" t="s">
        <v>58313</v>
      </c>
      <c r="L2588" t="s">
        <v>58314</v>
      </c>
      <c r="M2588" t="s">
        <v>58315</v>
      </c>
      <c r="N2588" t="s">
        <v>58316</v>
      </c>
      <c r="O2588">
        <f>-582.44758247748 -15.9280718572231 -512.77622196628</f>
        <v>-1111.1518763009831</v>
      </c>
      <c r="P2588">
        <f>-607.462996551515 -44.3492017599053 -233.231867173823</f>
        <v>-885.04406548524321</v>
      </c>
      <c r="Q2588" t="s">
        <v>58317</v>
      </c>
      <c r="R2588" t="s">
        <v>58318</v>
      </c>
      <c r="S2588" t="s">
        <v>58319</v>
      </c>
      <c r="T2588" t="s">
        <v>58320</v>
      </c>
      <c r="U2588" t="s">
        <v>58321</v>
      </c>
      <c r="V2588" t="s">
        <v>58322</v>
      </c>
      <c r="W2588" t="s">
        <v>58323</v>
      </c>
      <c r="X2588" t="s">
        <v>58324</v>
      </c>
      <c r="Y2588" t="s">
        <v>58325</v>
      </c>
    </row>
    <row r="2589" spans="1:25" x14ac:dyDescent="0.3">
      <c r="A2589">
        <v>129400</v>
      </c>
      <c r="B2589" t="s">
        <v>58326</v>
      </c>
      <c r="C2589" t="s">
        <v>58327</v>
      </c>
      <c r="D2589" t="s">
        <v>58328</v>
      </c>
      <c r="E2589" t="s">
        <v>58329</v>
      </c>
      <c r="F2589" t="s">
        <v>58330</v>
      </c>
      <c r="G2589" t="s">
        <v>58331</v>
      </c>
      <c r="H2589" t="s">
        <v>58332</v>
      </c>
      <c r="I2589" t="s">
        <v>58333</v>
      </c>
      <c r="J2589" t="s">
        <v>58334</v>
      </c>
      <c r="K2589" t="s">
        <v>58335</v>
      </c>
      <c r="L2589" t="s">
        <v>58336</v>
      </c>
      <c r="M2589" t="s">
        <v>58337</v>
      </c>
      <c r="N2589" t="s">
        <v>58338</v>
      </c>
      <c r="O2589">
        <f>-583.312630927911 -16.3512982883096 -512.277605974357</f>
        <v>-1111.9415351905777</v>
      </c>
      <c r="P2589">
        <f>-607.692075274202 -43.9696380506043 -232.596564744817</f>
        <v>-884.25827806962332</v>
      </c>
      <c r="Q2589" t="s">
        <v>58339</v>
      </c>
      <c r="R2589" t="s">
        <v>58340</v>
      </c>
      <c r="S2589" t="s">
        <v>58341</v>
      </c>
      <c r="T2589" t="s">
        <v>58342</v>
      </c>
      <c r="U2589" t="s">
        <v>58343</v>
      </c>
      <c r="V2589" t="s">
        <v>58344</v>
      </c>
      <c r="W2589" t="s">
        <v>58345</v>
      </c>
      <c r="X2589" t="s">
        <v>58346</v>
      </c>
      <c r="Y2589" t="s">
        <v>58347</v>
      </c>
    </row>
    <row r="2590" spans="1:25" x14ac:dyDescent="0.3">
      <c r="A2590">
        <v>129450</v>
      </c>
      <c r="B2590" t="s">
        <v>58348</v>
      </c>
      <c r="C2590" t="s">
        <v>58349</v>
      </c>
      <c r="D2590" t="s">
        <v>58350</v>
      </c>
      <c r="E2590" t="s">
        <v>58351</v>
      </c>
      <c r="F2590" t="s">
        <v>58352</v>
      </c>
      <c r="G2590" t="s">
        <v>58353</v>
      </c>
      <c r="H2590" t="s">
        <v>58354</v>
      </c>
      <c r="I2590" t="s">
        <v>58355</v>
      </c>
      <c r="J2590" t="s">
        <v>58356</v>
      </c>
      <c r="K2590" t="s">
        <v>58357</v>
      </c>
      <c r="L2590" t="s">
        <v>58358</v>
      </c>
      <c r="M2590" t="s">
        <v>58359</v>
      </c>
      <c r="N2590" t="s">
        <v>58360</v>
      </c>
      <c r="O2590">
        <f>-583.816361312342 -16.5309386707679 -512.067582164936</f>
        <v>-1112.4148821480458</v>
      </c>
      <c r="P2590">
        <f>-607.939203440682 -44.026622265322 -232.352194901095</f>
        <v>-884.31802060709902</v>
      </c>
      <c r="Q2590" t="s">
        <v>58361</v>
      </c>
      <c r="R2590" t="s">
        <v>58362</v>
      </c>
      <c r="S2590" t="s">
        <v>58363</v>
      </c>
      <c r="T2590" t="s">
        <v>58364</v>
      </c>
      <c r="U2590" t="s">
        <v>58365</v>
      </c>
      <c r="V2590" t="s">
        <v>58366</v>
      </c>
      <c r="W2590" t="s">
        <v>58367</v>
      </c>
      <c r="X2590" t="s">
        <v>58368</v>
      </c>
      <c r="Y2590" t="s">
        <v>58369</v>
      </c>
    </row>
    <row r="2591" spans="1:25" x14ac:dyDescent="0.3">
      <c r="A2591">
        <v>129500</v>
      </c>
      <c r="B2591" t="s">
        <v>58370</v>
      </c>
      <c r="C2591" t="s">
        <v>58371</v>
      </c>
      <c r="D2591" t="s">
        <v>58372</v>
      </c>
      <c r="E2591" t="s">
        <v>58373</v>
      </c>
      <c r="F2591" t="s">
        <v>58374</v>
      </c>
      <c r="G2591" t="s">
        <v>58375</v>
      </c>
      <c r="H2591" t="s">
        <v>58376</v>
      </c>
      <c r="I2591" t="s">
        <v>58377</v>
      </c>
      <c r="J2591" t="s">
        <v>58378</v>
      </c>
      <c r="K2591" t="s">
        <v>58379</v>
      </c>
      <c r="L2591" t="s">
        <v>58380</v>
      </c>
      <c r="M2591" t="s">
        <v>58381</v>
      </c>
      <c r="N2591" t="s">
        <v>58382</v>
      </c>
      <c r="O2591">
        <f>-584.81097487016 -16.9130461739176 -511.654023991043</f>
        <v>-1113.3780450351205</v>
      </c>
      <c r="P2591">
        <f>-608.761938441853 -44.3668323740103 -231.919762991998</f>
        <v>-885.0485338078613</v>
      </c>
      <c r="Q2591" t="s">
        <v>58383</v>
      </c>
      <c r="R2591" t="s">
        <v>58384</v>
      </c>
      <c r="S2591" t="s">
        <v>58385</v>
      </c>
      <c r="T2591" t="s">
        <v>58386</v>
      </c>
      <c r="U2591" t="s">
        <v>58387</v>
      </c>
      <c r="V2591" t="s">
        <v>58388</v>
      </c>
      <c r="W2591" t="s">
        <v>58389</v>
      </c>
      <c r="X2591" t="s">
        <v>58390</v>
      </c>
      <c r="Y2591" t="s">
        <v>58391</v>
      </c>
    </row>
    <row r="2592" spans="1:25" x14ac:dyDescent="0.3">
      <c r="A2592">
        <v>129550</v>
      </c>
      <c r="B2592" t="s">
        <v>58392</v>
      </c>
      <c r="C2592" t="s">
        <v>58393</v>
      </c>
      <c r="D2592" t="s">
        <v>58394</v>
      </c>
      <c r="E2592" t="s">
        <v>58395</v>
      </c>
      <c r="F2592" t="s">
        <v>58396</v>
      </c>
      <c r="G2592" t="s">
        <v>58397</v>
      </c>
      <c r="H2592" t="s">
        <v>58398</v>
      </c>
      <c r="I2592" t="s">
        <v>58399</v>
      </c>
      <c r="J2592" t="s">
        <v>58400</v>
      </c>
      <c r="K2592" t="s">
        <v>58401</v>
      </c>
      <c r="L2592" t="s">
        <v>58402</v>
      </c>
      <c r="M2592" t="s">
        <v>58403</v>
      </c>
      <c r="N2592" t="s">
        <v>58404</v>
      </c>
      <c r="O2592">
        <f>-585.420370622528 -17.0816132161929 -511.457072752938</f>
        <v>-1113.959056591659</v>
      </c>
      <c r="P2592">
        <f>-609.291717846312 -44.3705153519225 -231.699928908424</f>
        <v>-885.3621621066585</v>
      </c>
      <c r="Q2592" t="s">
        <v>58405</v>
      </c>
      <c r="R2592" t="s">
        <v>58406</v>
      </c>
      <c r="S2592" t="s">
        <v>58407</v>
      </c>
      <c r="T2592" t="s">
        <v>58408</v>
      </c>
      <c r="U2592" t="s">
        <v>58409</v>
      </c>
      <c r="V2592" t="s">
        <v>58410</v>
      </c>
      <c r="W2592" t="s">
        <v>58411</v>
      </c>
      <c r="X2592" t="s">
        <v>58412</v>
      </c>
      <c r="Y2592" t="s">
        <v>58413</v>
      </c>
    </row>
    <row r="2593" spans="1:25" x14ac:dyDescent="0.3">
      <c r="A2593">
        <v>129600</v>
      </c>
      <c r="B2593" t="s">
        <v>58414</v>
      </c>
      <c r="C2593" t="s">
        <v>58415</v>
      </c>
      <c r="D2593" t="s">
        <v>58416</v>
      </c>
      <c r="E2593" t="s">
        <v>58417</v>
      </c>
      <c r="F2593" t="s">
        <v>58418</v>
      </c>
      <c r="G2593" t="s">
        <v>58419</v>
      </c>
      <c r="H2593" t="s">
        <v>58420</v>
      </c>
      <c r="I2593" t="s">
        <v>58421</v>
      </c>
      <c r="J2593" t="s">
        <v>58422</v>
      </c>
      <c r="K2593" t="s">
        <v>58423</v>
      </c>
      <c r="L2593" t="s">
        <v>58424</v>
      </c>
      <c r="M2593" t="s">
        <v>58425</v>
      </c>
      <c r="N2593" t="s">
        <v>58426</v>
      </c>
      <c r="O2593">
        <f>-588.244552381222 -17.6491218293345 -511.063518041472</f>
        <v>-1116.9571922520286</v>
      </c>
      <c r="P2593">
        <f>-611.392878391063 -43.9504471548371 -231.151093836667</f>
        <v>-886.49441938256712</v>
      </c>
      <c r="Q2593" t="s">
        <v>58427</v>
      </c>
      <c r="R2593" t="s">
        <v>58428</v>
      </c>
      <c r="S2593" t="s">
        <v>58429</v>
      </c>
      <c r="T2593" t="s">
        <v>58430</v>
      </c>
      <c r="U2593" t="s">
        <v>58431</v>
      </c>
      <c r="V2593" t="s">
        <v>58432</v>
      </c>
      <c r="W2593" t="s">
        <v>58433</v>
      </c>
      <c r="X2593" t="s">
        <v>58434</v>
      </c>
      <c r="Y2593" t="s">
        <v>58435</v>
      </c>
    </row>
    <row r="2594" spans="1:25" x14ac:dyDescent="0.3">
      <c r="A2594">
        <v>129650</v>
      </c>
      <c r="B2594" t="s">
        <v>58436</v>
      </c>
      <c r="C2594" t="s">
        <v>58437</v>
      </c>
      <c r="D2594" t="s">
        <v>58438</v>
      </c>
      <c r="E2594" t="s">
        <v>58439</v>
      </c>
      <c r="F2594" t="s">
        <v>58440</v>
      </c>
      <c r="G2594" t="s">
        <v>58441</v>
      </c>
      <c r="H2594" t="s">
        <v>58442</v>
      </c>
      <c r="I2594" t="s">
        <v>58443</v>
      </c>
      <c r="J2594" t="s">
        <v>58444</v>
      </c>
      <c r="K2594" t="s">
        <v>58445</v>
      </c>
      <c r="L2594" t="s">
        <v>58446</v>
      </c>
      <c r="M2594" t="s">
        <v>58447</v>
      </c>
      <c r="N2594" t="s">
        <v>58448</v>
      </c>
      <c r="O2594">
        <f>-589.354415110578 -17.855082618782 -510.834115549907</f>
        <v>-1118.043613279267</v>
      </c>
      <c r="P2594">
        <f>-612.121874572537 -43.6762141307136 -230.845678537702</f>
        <v>-886.64376724095257</v>
      </c>
      <c r="Q2594" t="s">
        <v>58449</v>
      </c>
      <c r="R2594" t="s">
        <v>58450</v>
      </c>
      <c r="S2594" t="s">
        <v>58451</v>
      </c>
      <c r="T2594" t="s">
        <v>58452</v>
      </c>
      <c r="U2594" t="s">
        <v>58453</v>
      </c>
      <c r="V2594" t="s">
        <v>58454</v>
      </c>
      <c r="W2594" t="s">
        <v>58455</v>
      </c>
      <c r="X2594" t="s">
        <v>58456</v>
      </c>
      <c r="Y2594" t="s">
        <v>58457</v>
      </c>
    </row>
    <row r="2595" spans="1:25" x14ac:dyDescent="0.3">
      <c r="A2595">
        <v>129700</v>
      </c>
      <c r="B2595" t="s">
        <v>58458</v>
      </c>
      <c r="C2595" t="s">
        <v>58459</v>
      </c>
      <c r="D2595" t="s">
        <v>58460</v>
      </c>
      <c r="E2595" t="s">
        <v>58461</v>
      </c>
      <c r="F2595" t="s">
        <v>58462</v>
      </c>
      <c r="G2595" t="s">
        <v>58463</v>
      </c>
      <c r="H2595" t="s">
        <v>58464</v>
      </c>
      <c r="I2595" t="s">
        <v>58465</v>
      </c>
      <c r="J2595" t="s">
        <v>58466</v>
      </c>
      <c r="K2595" t="s">
        <v>58467</v>
      </c>
      <c r="L2595" t="s">
        <v>58468</v>
      </c>
      <c r="M2595" t="s">
        <v>58469</v>
      </c>
      <c r="N2595" t="s">
        <v>58470</v>
      </c>
      <c r="O2595">
        <f>-590.714307431121 -18.1261568919397 -510.361631733331</f>
        <v>-1119.2020960563918</v>
      </c>
      <c r="P2595">
        <f>-613.591739863329 -42.9223546397054 -230.289541452351</f>
        <v>-886.80363595538552</v>
      </c>
      <c r="Q2595" t="s">
        <v>58471</v>
      </c>
      <c r="R2595" t="s">
        <v>58472</v>
      </c>
      <c r="S2595" t="s">
        <v>58473</v>
      </c>
      <c r="T2595" t="s">
        <v>58474</v>
      </c>
      <c r="U2595" t="s">
        <v>58475</v>
      </c>
      <c r="V2595" t="s">
        <v>58476</v>
      </c>
      <c r="W2595" t="s">
        <v>58477</v>
      </c>
      <c r="X2595" t="s">
        <v>58478</v>
      </c>
      <c r="Y2595" t="s">
        <v>58479</v>
      </c>
    </row>
    <row r="2596" spans="1:25" x14ac:dyDescent="0.3">
      <c r="A2596">
        <v>129750</v>
      </c>
      <c r="B2596" t="s">
        <v>58480</v>
      </c>
      <c r="C2596" t="s">
        <v>58481</v>
      </c>
      <c r="D2596" t="s">
        <v>58482</v>
      </c>
      <c r="E2596" t="s">
        <v>58483</v>
      </c>
      <c r="F2596" t="s">
        <v>58484</v>
      </c>
      <c r="G2596" t="s">
        <v>58485</v>
      </c>
      <c r="H2596" t="s">
        <v>58486</v>
      </c>
      <c r="I2596" t="s">
        <v>58487</v>
      </c>
      <c r="J2596" t="s">
        <v>58488</v>
      </c>
      <c r="K2596" t="s">
        <v>58489</v>
      </c>
      <c r="L2596" t="s">
        <v>58490</v>
      </c>
      <c r="M2596" t="s">
        <v>58491</v>
      </c>
      <c r="N2596" t="s">
        <v>58492</v>
      </c>
      <c r="O2596">
        <f>-591.106411166935 -18.2592722204276 -510.25121243182</f>
        <v>-1119.6168958191827</v>
      </c>
      <c r="P2596">
        <f>-614.179935568649 -42.7353239827323 -230.16713447825</f>
        <v>-887.08239402963125</v>
      </c>
      <c r="Q2596" t="s">
        <v>58493</v>
      </c>
      <c r="R2596" t="s">
        <v>58494</v>
      </c>
      <c r="S2596" t="s">
        <v>58495</v>
      </c>
      <c r="T2596" t="s">
        <v>58496</v>
      </c>
      <c r="U2596" t="s">
        <v>58497</v>
      </c>
      <c r="V2596" t="s">
        <v>58498</v>
      </c>
      <c r="W2596" t="s">
        <v>58499</v>
      </c>
      <c r="X2596" t="s">
        <v>58500</v>
      </c>
      <c r="Y2596" t="s">
        <v>58501</v>
      </c>
    </row>
    <row r="2597" spans="1:25" x14ac:dyDescent="0.3">
      <c r="A2597">
        <v>129800</v>
      </c>
      <c r="B2597" t="s">
        <v>58502</v>
      </c>
      <c r="C2597" t="s">
        <v>58503</v>
      </c>
      <c r="D2597" t="s">
        <v>58504</v>
      </c>
      <c r="E2597" t="s">
        <v>58505</v>
      </c>
      <c r="F2597" t="s">
        <v>58506</v>
      </c>
      <c r="G2597" t="s">
        <v>58507</v>
      </c>
      <c r="H2597" t="s">
        <v>58508</v>
      </c>
      <c r="I2597" t="s">
        <v>58509</v>
      </c>
      <c r="J2597" t="s">
        <v>58510</v>
      </c>
      <c r="K2597" t="s">
        <v>58511</v>
      </c>
      <c r="L2597" t="s">
        <v>58512</v>
      </c>
      <c r="M2597" t="s">
        <v>58513</v>
      </c>
      <c r="N2597" t="s">
        <v>58514</v>
      </c>
      <c r="O2597">
        <f>-591.156291425219 -18.1145609061991 -510.365164518237</f>
        <v>-1119.6360168496551</v>
      </c>
      <c r="P2597">
        <f>-614.70473414515 -42.6340288508197 -230.324400255314</f>
        <v>-887.66316325128378</v>
      </c>
      <c r="Q2597" t="s">
        <v>58515</v>
      </c>
      <c r="R2597" t="s">
        <v>58516</v>
      </c>
      <c r="S2597" t="s">
        <v>58517</v>
      </c>
      <c r="T2597" t="s">
        <v>58518</v>
      </c>
      <c r="U2597" t="s">
        <v>58519</v>
      </c>
      <c r="V2597" t="s">
        <v>58520</v>
      </c>
      <c r="W2597" t="s">
        <v>58521</v>
      </c>
      <c r="X2597" t="s">
        <v>58522</v>
      </c>
      <c r="Y2597" t="s">
        <v>58523</v>
      </c>
    </row>
    <row r="2598" spans="1:25" x14ac:dyDescent="0.3">
      <c r="A2598">
        <v>129850</v>
      </c>
      <c r="B2598" t="s">
        <v>58524</v>
      </c>
      <c r="C2598" t="s">
        <v>58525</v>
      </c>
      <c r="D2598" t="s">
        <v>58526</v>
      </c>
      <c r="E2598" t="s">
        <v>58527</v>
      </c>
      <c r="F2598" t="s">
        <v>58528</v>
      </c>
      <c r="G2598" t="s">
        <v>58529</v>
      </c>
      <c r="H2598" t="s">
        <v>58530</v>
      </c>
      <c r="I2598" t="s">
        <v>58531</v>
      </c>
      <c r="J2598" t="s">
        <v>58532</v>
      </c>
      <c r="K2598" t="s">
        <v>58533</v>
      </c>
      <c r="L2598" t="s">
        <v>58534</v>
      </c>
      <c r="M2598" t="s">
        <v>58535</v>
      </c>
      <c r="N2598" t="s">
        <v>58536</v>
      </c>
      <c r="O2598">
        <f>-590.902669708935 -17.9286224861241 -510.559882696266</f>
        <v>-1119.3911748913251</v>
      </c>
      <c r="P2598">
        <f>-614.70041288871 -42.8174882628555 -230.57274323853</f>
        <v>-888.09064439009558</v>
      </c>
      <c r="Q2598" t="s">
        <v>58537</v>
      </c>
      <c r="R2598" t="s">
        <v>58538</v>
      </c>
      <c r="S2598" t="s">
        <v>58539</v>
      </c>
      <c r="T2598" t="s">
        <v>58540</v>
      </c>
      <c r="U2598" t="s">
        <v>58541</v>
      </c>
      <c r="V2598" t="s">
        <v>58542</v>
      </c>
      <c r="W2598" t="s">
        <v>58543</v>
      </c>
      <c r="X2598" t="s">
        <v>58544</v>
      </c>
      <c r="Y2598" t="s">
        <v>58545</v>
      </c>
    </row>
    <row r="2599" spans="1:25" x14ac:dyDescent="0.3">
      <c r="A2599">
        <v>129900</v>
      </c>
      <c r="B2599" t="s">
        <v>58546</v>
      </c>
      <c r="C2599" t="s">
        <v>58547</v>
      </c>
      <c r="D2599" t="s">
        <v>58548</v>
      </c>
      <c r="E2599" t="s">
        <v>58549</v>
      </c>
      <c r="F2599" t="s">
        <v>58550</v>
      </c>
      <c r="G2599" t="s">
        <v>58551</v>
      </c>
      <c r="H2599" t="s">
        <v>58552</v>
      </c>
      <c r="I2599" t="s">
        <v>58553</v>
      </c>
      <c r="J2599" t="s">
        <v>58554</v>
      </c>
      <c r="K2599" t="s">
        <v>58555</v>
      </c>
      <c r="L2599" t="s">
        <v>58556</v>
      </c>
      <c r="M2599" t="s">
        <v>58557</v>
      </c>
      <c r="N2599" t="s">
        <v>58558</v>
      </c>
      <c r="O2599">
        <f>-590.686556925912 -17.6252858212822 -510.706428437609</f>
        <v>-1119.0182711848033</v>
      </c>
      <c r="P2599">
        <f>-614.407849391942 -42.8505227582159 -230.742950092353</f>
        <v>-888.00132224251092</v>
      </c>
      <c r="Q2599" t="s">
        <v>58559</v>
      </c>
      <c r="R2599" t="s">
        <v>58560</v>
      </c>
      <c r="S2599" t="s">
        <v>58561</v>
      </c>
      <c r="T2599" t="s">
        <v>58562</v>
      </c>
      <c r="U2599" t="s">
        <v>58563</v>
      </c>
      <c r="V2599" t="s">
        <v>58564</v>
      </c>
      <c r="W2599" t="s">
        <v>58565</v>
      </c>
      <c r="X2599" t="s">
        <v>58566</v>
      </c>
      <c r="Y2599" t="s">
        <v>58567</v>
      </c>
    </row>
    <row r="2600" spans="1:25" x14ac:dyDescent="0.3">
      <c r="A2600">
        <v>129950</v>
      </c>
      <c r="B2600" t="s">
        <v>58568</v>
      </c>
      <c r="C2600" t="s">
        <v>58569</v>
      </c>
      <c r="D2600" t="s">
        <v>58570</v>
      </c>
      <c r="E2600" t="s">
        <v>58571</v>
      </c>
      <c r="F2600" t="s">
        <v>58572</v>
      </c>
      <c r="G2600" t="s">
        <v>58573</v>
      </c>
      <c r="H2600" t="s">
        <v>58574</v>
      </c>
      <c r="I2600" t="s">
        <v>58575</v>
      </c>
      <c r="J2600" t="s">
        <v>58576</v>
      </c>
      <c r="K2600" t="s">
        <v>58577</v>
      </c>
      <c r="L2600" t="s">
        <v>58578</v>
      </c>
      <c r="M2600" t="s">
        <v>58579</v>
      </c>
      <c r="N2600" t="s">
        <v>58580</v>
      </c>
      <c r="O2600">
        <f>-590.835066276184 -17.5847599136464 -510.857642913853</f>
        <v>-1119.2774691036834</v>
      </c>
      <c r="P2600">
        <f>-614.131178671693 -42.7707392770085 -230.854876075139</f>
        <v>-887.75679402384048</v>
      </c>
      <c r="Q2600" t="s">
        <v>58581</v>
      </c>
      <c r="R2600" t="s">
        <v>58582</v>
      </c>
      <c r="S2600" t="s">
        <v>58583</v>
      </c>
      <c r="T2600" t="s">
        <v>58584</v>
      </c>
      <c r="U2600" t="s">
        <v>58585</v>
      </c>
      <c r="V2600" t="s">
        <v>58586</v>
      </c>
      <c r="W2600" t="s">
        <v>58587</v>
      </c>
      <c r="X2600" t="s">
        <v>58588</v>
      </c>
      <c r="Y2600" t="s">
        <v>58589</v>
      </c>
    </row>
    <row r="2601" spans="1:25" x14ac:dyDescent="0.3">
      <c r="A2601">
        <v>130000</v>
      </c>
      <c r="B2601" t="s">
        <v>58590</v>
      </c>
      <c r="C2601" t="s">
        <v>58591</v>
      </c>
      <c r="D2601" t="s">
        <v>58592</v>
      </c>
      <c r="E2601" t="s">
        <v>58593</v>
      </c>
      <c r="F2601" t="s">
        <v>58594</v>
      </c>
      <c r="G2601" t="s">
        <v>58595</v>
      </c>
      <c r="H2601" t="s">
        <v>58596</v>
      </c>
      <c r="I2601" t="s">
        <v>58597</v>
      </c>
      <c r="J2601" t="s">
        <v>58598</v>
      </c>
      <c r="K2601" t="s">
        <v>58599</v>
      </c>
      <c r="L2601" t="s">
        <v>58600</v>
      </c>
      <c r="M2601" t="s">
        <v>58601</v>
      </c>
      <c r="N2601" t="s">
        <v>58602</v>
      </c>
      <c r="O2601">
        <f>-591.239349047594 -17.7203903785087 -511.093486775689</f>
        <v>-1120.0532262017916</v>
      </c>
      <c r="P2601">
        <f>-614.75309240799 -42.6957815820797 -231.090089010587</f>
        <v>-888.53896300065674</v>
      </c>
      <c r="Q2601" t="s">
        <v>58603</v>
      </c>
      <c r="R2601" t="s">
        <v>58604</v>
      </c>
      <c r="S2601" t="s">
        <v>58605</v>
      </c>
      <c r="T2601" t="s">
        <v>58606</v>
      </c>
      <c r="U2601" t="s">
        <v>58607</v>
      </c>
      <c r="V2601" t="s">
        <v>58608</v>
      </c>
      <c r="W2601" t="s">
        <v>58609</v>
      </c>
      <c r="X2601" t="s">
        <v>58610</v>
      </c>
      <c r="Y2601" t="s">
        <v>58611</v>
      </c>
    </row>
    <row r="2602" spans="1:25" x14ac:dyDescent="0.3">
      <c r="A2602">
        <v>130050</v>
      </c>
      <c r="B2602" t="s">
        <v>58612</v>
      </c>
      <c r="C2602" t="s">
        <v>58613</v>
      </c>
      <c r="D2602" t="s">
        <v>58614</v>
      </c>
      <c r="E2602" t="s">
        <v>58615</v>
      </c>
      <c r="F2602" t="s">
        <v>58616</v>
      </c>
      <c r="G2602" t="s">
        <v>58617</v>
      </c>
      <c r="H2602" t="s">
        <v>58618</v>
      </c>
      <c r="I2602" t="s">
        <v>58619</v>
      </c>
      <c r="J2602" t="s">
        <v>58620</v>
      </c>
      <c r="K2602" t="s">
        <v>58621</v>
      </c>
      <c r="L2602" t="s">
        <v>58622</v>
      </c>
      <c r="M2602" t="s">
        <v>58623</v>
      </c>
      <c r="N2602" t="s">
        <v>58624</v>
      </c>
      <c r="O2602">
        <f>-591.381206714304 -17.7044020701912 -511.266082907612</f>
        <v>-1120.3516916921071</v>
      </c>
      <c r="P2602">
        <f>-615.143164578097 -42.807255235062 -231.295007683463</f>
        <v>-889.24542749662203</v>
      </c>
      <c r="Q2602" t="s">
        <v>58625</v>
      </c>
      <c r="R2602" t="s">
        <v>58626</v>
      </c>
      <c r="S2602" t="s">
        <v>58627</v>
      </c>
      <c r="T2602" t="s">
        <v>58628</v>
      </c>
      <c r="U2602" t="s">
        <v>58629</v>
      </c>
      <c r="V2602" t="s">
        <v>58630</v>
      </c>
      <c r="W2602" t="s">
        <v>58631</v>
      </c>
      <c r="X2602" t="s">
        <v>58632</v>
      </c>
      <c r="Y2602" t="s">
        <v>58633</v>
      </c>
    </row>
    <row r="2603" spans="1:25" x14ac:dyDescent="0.3">
      <c r="A2603">
        <v>130100</v>
      </c>
      <c r="B2603" t="s">
        <v>58634</v>
      </c>
      <c r="C2603" t="s">
        <v>58635</v>
      </c>
      <c r="D2603" t="s">
        <v>58636</v>
      </c>
      <c r="E2603" t="s">
        <v>58637</v>
      </c>
      <c r="F2603" t="s">
        <v>58638</v>
      </c>
      <c r="G2603" t="s">
        <v>58639</v>
      </c>
      <c r="H2603" t="s">
        <v>58640</v>
      </c>
      <c r="I2603" t="s">
        <v>58641</v>
      </c>
      <c r="J2603" t="s">
        <v>58642</v>
      </c>
      <c r="K2603" t="s">
        <v>58643</v>
      </c>
      <c r="L2603" t="s">
        <v>58644</v>
      </c>
      <c r="M2603" t="s">
        <v>58645</v>
      </c>
      <c r="N2603" t="s">
        <v>58646</v>
      </c>
      <c r="O2603">
        <f>-592.19063831539 -17.8917718006956 -511.462437107478</f>
        <v>-1121.5448472235635</v>
      </c>
      <c r="P2603">
        <f>-615.90188601198 -43.5641826131962 -231.538609707129</f>
        <v>-891.00467833230516</v>
      </c>
      <c r="Q2603" t="s">
        <v>58647</v>
      </c>
      <c r="R2603" t="s">
        <v>58648</v>
      </c>
      <c r="S2603" t="s">
        <v>58649</v>
      </c>
      <c r="T2603" t="s">
        <v>58650</v>
      </c>
      <c r="U2603" t="s">
        <v>58651</v>
      </c>
      <c r="V2603" t="s">
        <v>58652</v>
      </c>
      <c r="W2603" t="s">
        <v>58653</v>
      </c>
      <c r="X2603" t="s">
        <v>58654</v>
      </c>
      <c r="Y2603" t="s">
        <v>58655</v>
      </c>
    </row>
    <row r="2604" spans="1:25" x14ac:dyDescent="0.3">
      <c r="A2604">
        <v>130150</v>
      </c>
      <c r="B2604" t="s">
        <v>58656</v>
      </c>
      <c r="C2604" t="s">
        <v>58657</v>
      </c>
      <c r="D2604" t="s">
        <v>58658</v>
      </c>
      <c r="E2604" t="s">
        <v>58659</v>
      </c>
      <c r="F2604" t="s">
        <v>58660</v>
      </c>
      <c r="G2604" t="s">
        <v>58661</v>
      </c>
      <c r="H2604" t="s">
        <v>58662</v>
      </c>
      <c r="I2604" t="s">
        <v>58663</v>
      </c>
      <c r="J2604" t="s">
        <v>58664</v>
      </c>
      <c r="K2604" t="s">
        <v>58665</v>
      </c>
      <c r="L2604" t="s">
        <v>58666</v>
      </c>
      <c r="M2604" t="s">
        <v>58667</v>
      </c>
      <c r="N2604" t="s">
        <v>58668</v>
      </c>
      <c r="O2604">
        <f>-592.566435085922 -18.106982906153 -511.50587572577</f>
        <v>-1122.179293717845</v>
      </c>
      <c r="P2604">
        <f>-616.04847800684 -43.9895910360945 -231.582115761491</f>
        <v>-891.62018480442543</v>
      </c>
      <c r="Q2604" t="s">
        <v>58669</v>
      </c>
      <c r="R2604" t="s">
        <v>58670</v>
      </c>
      <c r="S2604" t="s">
        <v>58671</v>
      </c>
      <c r="T2604" t="s">
        <v>58672</v>
      </c>
      <c r="U2604" t="s">
        <v>58673</v>
      </c>
      <c r="V2604" t="s">
        <v>58674</v>
      </c>
      <c r="W2604" t="s">
        <v>58675</v>
      </c>
      <c r="X2604" t="s">
        <v>58676</v>
      </c>
      <c r="Y2604" t="s">
        <v>58677</v>
      </c>
    </row>
    <row r="2605" spans="1:25" x14ac:dyDescent="0.3">
      <c r="A2605">
        <v>130200</v>
      </c>
      <c r="B2605" t="s">
        <v>58678</v>
      </c>
      <c r="C2605" t="s">
        <v>58679</v>
      </c>
      <c r="D2605" t="s">
        <v>58680</v>
      </c>
      <c r="E2605" t="s">
        <v>58681</v>
      </c>
      <c r="F2605" t="s">
        <v>58682</v>
      </c>
      <c r="G2605" t="s">
        <v>58683</v>
      </c>
      <c r="H2605" t="s">
        <v>58684</v>
      </c>
      <c r="I2605" t="s">
        <v>58685</v>
      </c>
      <c r="J2605" t="s">
        <v>58686</v>
      </c>
      <c r="K2605" t="s">
        <v>58687</v>
      </c>
      <c r="L2605" t="s">
        <v>58688</v>
      </c>
      <c r="M2605" t="s">
        <v>58689</v>
      </c>
      <c r="N2605" t="s">
        <v>58690</v>
      </c>
      <c r="O2605">
        <f>-593.497940132258 -18.4024923251909 -511.561413898466</f>
        <v>-1123.461846355915</v>
      </c>
      <c r="P2605">
        <f>-616.823318738769 -44.3654928050219 -231.63212421322</f>
        <v>-892.82093575701083</v>
      </c>
      <c r="Q2605" t="s">
        <v>58691</v>
      </c>
      <c r="R2605" t="s">
        <v>58692</v>
      </c>
      <c r="S2605" t="s">
        <v>58693</v>
      </c>
      <c r="T2605" t="s">
        <v>58694</v>
      </c>
      <c r="U2605" t="s">
        <v>58695</v>
      </c>
      <c r="V2605" t="s">
        <v>58696</v>
      </c>
      <c r="W2605" t="s">
        <v>58697</v>
      </c>
      <c r="X2605" t="s">
        <v>58698</v>
      </c>
      <c r="Y2605" t="s">
        <v>58699</v>
      </c>
    </row>
    <row r="2606" spans="1:25" x14ac:dyDescent="0.3">
      <c r="A2606">
        <v>130250</v>
      </c>
      <c r="B2606" t="s">
        <v>58700</v>
      </c>
      <c r="C2606" t="s">
        <v>58701</v>
      </c>
      <c r="D2606" t="s">
        <v>58702</v>
      </c>
      <c r="E2606" t="s">
        <v>58703</v>
      </c>
      <c r="F2606" t="s">
        <v>58704</v>
      </c>
      <c r="G2606" t="s">
        <v>58705</v>
      </c>
      <c r="H2606" t="s">
        <v>58706</v>
      </c>
      <c r="I2606" t="s">
        <v>58707</v>
      </c>
      <c r="J2606" t="s">
        <v>58708</v>
      </c>
      <c r="K2606" t="s">
        <v>58709</v>
      </c>
      <c r="L2606" t="s">
        <v>58710</v>
      </c>
      <c r="M2606" t="s">
        <v>58711</v>
      </c>
      <c r="N2606" t="s">
        <v>58712</v>
      </c>
      <c r="O2606">
        <f>-593.91482416922 -18.3914955814146 -511.609672145311</f>
        <v>-1123.9159918959456</v>
      </c>
      <c r="P2606">
        <f>-617.362605091595 -44.371921660322 -231.692174478985</f>
        <v>-893.42670123090193</v>
      </c>
      <c r="Q2606" t="s">
        <v>58713</v>
      </c>
      <c r="R2606" t="s">
        <v>58714</v>
      </c>
      <c r="S2606" t="s">
        <v>58715</v>
      </c>
      <c r="T2606" t="s">
        <v>58716</v>
      </c>
      <c r="U2606" t="s">
        <v>58717</v>
      </c>
      <c r="V2606" t="s">
        <v>58718</v>
      </c>
      <c r="W2606" t="s">
        <v>58719</v>
      </c>
      <c r="X2606" t="s">
        <v>58720</v>
      </c>
      <c r="Y2606" t="s">
        <v>58721</v>
      </c>
    </row>
    <row r="2607" spans="1:25" x14ac:dyDescent="0.3">
      <c r="A2607">
        <v>130300</v>
      </c>
      <c r="B2607" t="s">
        <v>58722</v>
      </c>
      <c r="C2607" t="s">
        <v>58723</v>
      </c>
      <c r="D2607" t="s">
        <v>58724</v>
      </c>
      <c r="E2607" t="s">
        <v>58725</v>
      </c>
      <c r="F2607" t="s">
        <v>58726</v>
      </c>
      <c r="G2607" t="s">
        <v>58727</v>
      </c>
      <c r="H2607" t="s">
        <v>58728</v>
      </c>
      <c r="I2607" t="s">
        <v>58729</v>
      </c>
      <c r="J2607" t="s">
        <v>58730</v>
      </c>
      <c r="K2607" t="s">
        <v>58731</v>
      </c>
      <c r="L2607" t="s">
        <v>58732</v>
      </c>
      <c r="M2607" t="s">
        <v>58733</v>
      </c>
      <c r="N2607" t="s">
        <v>58734</v>
      </c>
      <c r="O2607">
        <f>-594.543001017468 -18.1240136069537 -511.721320319823</f>
        <v>-1124.3883349442447</v>
      </c>
      <c r="P2607">
        <f>-618.260962757626 -44.3474556726828 -231.849295527147</f>
        <v>-894.45771395745578</v>
      </c>
      <c r="Q2607" t="s">
        <v>58735</v>
      </c>
      <c r="R2607" t="s">
        <v>58736</v>
      </c>
      <c r="S2607" t="s">
        <v>58737</v>
      </c>
      <c r="T2607" t="s">
        <v>58738</v>
      </c>
      <c r="U2607" t="s">
        <v>58739</v>
      </c>
      <c r="V2607" t="s">
        <v>58740</v>
      </c>
      <c r="W2607" t="s">
        <v>58741</v>
      </c>
      <c r="X2607" t="s">
        <v>58742</v>
      </c>
      <c r="Y2607" t="s">
        <v>58743</v>
      </c>
    </row>
    <row r="2608" spans="1:25" x14ac:dyDescent="0.3">
      <c r="A2608">
        <v>130350</v>
      </c>
      <c r="B2608" t="s">
        <v>58744</v>
      </c>
      <c r="C2608" t="s">
        <v>58745</v>
      </c>
      <c r="D2608" t="s">
        <v>58746</v>
      </c>
      <c r="E2608" t="s">
        <v>58747</v>
      </c>
      <c r="F2608" t="s">
        <v>58748</v>
      </c>
      <c r="G2608" t="s">
        <v>58749</v>
      </c>
      <c r="H2608" t="s">
        <v>58750</v>
      </c>
      <c r="I2608" t="s">
        <v>58751</v>
      </c>
      <c r="J2608" t="s">
        <v>58752</v>
      </c>
      <c r="K2608" t="s">
        <v>58753</v>
      </c>
      <c r="L2608" t="s">
        <v>58754</v>
      </c>
      <c r="M2608" t="s">
        <v>58755</v>
      </c>
      <c r="N2608" t="s">
        <v>58756</v>
      </c>
      <c r="O2608">
        <f>-594.899304660064 -17.9578807248799 -511.728931589503</f>
        <v>-1124.5861169744469</v>
      </c>
      <c r="P2608">
        <f>-618.613625842236 -44.2211305890557 -231.860338551351</f>
        <v>-894.69509498264279</v>
      </c>
      <c r="Q2608" t="s">
        <v>58757</v>
      </c>
      <c r="R2608" t="s">
        <v>58758</v>
      </c>
      <c r="S2608" t="s">
        <v>58759</v>
      </c>
      <c r="T2608" t="s">
        <v>58760</v>
      </c>
      <c r="U2608" t="s">
        <v>58761</v>
      </c>
      <c r="V2608" t="s">
        <v>58762</v>
      </c>
      <c r="W2608" t="s">
        <v>58763</v>
      </c>
      <c r="X2608" t="s">
        <v>58764</v>
      </c>
      <c r="Y2608" t="s">
        <v>58765</v>
      </c>
    </row>
    <row r="2609" spans="1:25" x14ac:dyDescent="0.3">
      <c r="A2609">
        <v>130400</v>
      </c>
      <c r="B2609" t="s">
        <v>58766</v>
      </c>
      <c r="C2609" t="s">
        <v>58767</v>
      </c>
      <c r="D2609" t="s">
        <v>58768</v>
      </c>
      <c r="E2609" t="s">
        <v>58769</v>
      </c>
      <c r="F2609" t="s">
        <v>58770</v>
      </c>
      <c r="G2609" t="s">
        <v>58771</v>
      </c>
      <c r="H2609" t="s">
        <v>58772</v>
      </c>
      <c r="I2609" t="s">
        <v>58773</v>
      </c>
      <c r="J2609" t="s">
        <v>58774</v>
      </c>
      <c r="K2609" t="s">
        <v>58775</v>
      </c>
      <c r="L2609" t="s">
        <v>58776</v>
      </c>
      <c r="M2609" t="s">
        <v>58777</v>
      </c>
      <c r="N2609" t="s">
        <v>58778</v>
      </c>
      <c r="O2609">
        <f>-595.34021134391 -17.5270404978373 -511.680179941502</f>
        <v>-1124.5474317832493</v>
      </c>
      <c r="P2609">
        <f>-619.163987803504 -43.554418765227 -231.798858671547</f>
        <v>-894.51726524027799</v>
      </c>
      <c r="Q2609" t="s">
        <v>58779</v>
      </c>
      <c r="R2609" t="s">
        <v>58780</v>
      </c>
      <c r="S2609" t="s">
        <v>58781</v>
      </c>
      <c r="T2609" t="s">
        <v>58782</v>
      </c>
      <c r="U2609" t="s">
        <v>58783</v>
      </c>
      <c r="V2609" t="s">
        <v>58784</v>
      </c>
      <c r="W2609" t="s">
        <v>58785</v>
      </c>
      <c r="X2609" t="s">
        <v>58786</v>
      </c>
      <c r="Y2609" t="s">
        <v>58787</v>
      </c>
    </row>
    <row r="2610" spans="1:25" x14ac:dyDescent="0.3">
      <c r="A2610">
        <v>130450</v>
      </c>
      <c r="B2610" t="s">
        <v>58788</v>
      </c>
      <c r="C2610" t="s">
        <v>58789</v>
      </c>
      <c r="D2610" t="s">
        <v>58790</v>
      </c>
      <c r="E2610" t="s">
        <v>58791</v>
      </c>
      <c r="F2610" t="s">
        <v>58792</v>
      </c>
      <c r="G2610" t="s">
        <v>58793</v>
      </c>
      <c r="H2610" t="s">
        <v>58794</v>
      </c>
      <c r="I2610" t="s">
        <v>58795</v>
      </c>
      <c r="J2610" t="s">
        <v>58796</v>
      </c>
      <c r="K2610" t="s">
        <v>58797</v>
      </c>
      <c r="L2610" t="s">
        <v>58798</v>
      </c>
      <c r="M2610" t="s">
        <v>58799</v>
      </c>
      <c r="N2610" t="s">
        <v>58800</v>
      </c>
      <c r="O2610">
        <f>-595.45831896656 -17.2191632397269 -511.710570967516</f>
        <v>-1124.3880531738027</v>
      </c>
      <c r="P2610">
        <f>-619.315284214008 -43.1729868817408 -231.825120564503</f>
        <v>-894.3133916602518</v>
      </c>
      <c r="Q2610" t="s">
        <v>58801</v>
      </c>
      <c r="R2610" t="s">
        <v>58802</v>
      </c>
      <c r="S2610" t="s">
        <v>58803</v>
      </c>
      <c r="T2610" t="s">
        <v>58804</v>
      </c>
      <c r="U2610" t="s">
        <v>58805</v>
      </c>
      <c r="V2610" t="s">
        <v>58806</v>
      </c>
      <c r="W2610" t="s">
        <v>58807</v>
      </c>
      <c r="X2610" t="s">
        <v>58808</v>
      </c>
      <c r="Y2610" t="s">
        <v>58809</v>
      </c>
    </row>
    <row r="2611" spans="1:25" x14ac:dyDescent="0.3">
      <c r="A2611">
        <v>130500</v>
      </c>
      <c r="B2611" t="s">
        <v>58810</v>
      </c>
      <c r="C2611" t="s">
        <v>58811</v>
      </c>
      <c r="D2611" t="s">
        <v>58812</v>
      </c>
      <c r="E2611" t="s">
        <v>58813</v>
      </c>
      <c r="F2611" t="s">
        <v>58814</v>
      </c>
      <c r="G2611" t="s">
        <v>58815</v>
      </c>
      <c r="H2611" t="s">
        <v>58816</v>
      </c>
      <c r="I2611" t="s">
        <v>58817</v>
      </c>
      <c r="J2611" t="s">
        <v>58818</v>
      </c>
      <c r="K2611" t="s">
        <v>58819</v>
      </c>
      <c r="L2611" t="s">
        <v>58820</v>
      </c>
      <c r="M2611" t="s">
        <v>58821</v>
      </c>
      <c r="N2611" t="s">
        <v>58822</v>
      </c>
      <c r="O2611">
        <f>-595.575277184554 -16.6069766910148 -511.880997574961</f>
        <v>-1124.0632514505298</v>
      </c>
      <c r="P2611">
        <f>-619.321678138834 -42.6470217505378 -231.994128997236</f>
        <v>-893.96282888660778</v>
      </c>
      <c r="Q2611" t="s">
        <v>58823</v>
      </c>
      <c r="R2611" t="s">
        <v>58824</v>
      </c>
      <c r="S2611" t="s">
        <v>58825</v>
      </c>
      <c r="T2611" t="s">
        <v>58826</v>
      </c>
      <c r="U2611" t="s">
        <v>58827</v>
      </c>
      <c r="V2611" t="s">
        <v>58828</v>
      </c>
      <c r="W2611" t="s">
        <v>58829</v>
      </c>
      <c r="X2611" t="s">
        <v>58830</v>
      </c>
      <c r="Y2611" t="s">
        <v>58831</v>
      </c>
    </row>
    <row r="2612" spans="1:25" x14ac:dyDescent="0.3">
      <c r="A2612">
        <v>130550</v>
      </c>
      <c r="B2612" t="s">
        <v>58832</v>
      </c>
      <c r="C2612" t="s">
        <v>58833</v>
      </c>
      <c r="D2612" t="s">
        <v>58834</v>
      </c>
      <c r="E2612" t="s">
        <v>58835</v>
      </c>
      <c r="F2612" t="s">
        <v>58836</v>
      </c>
      <c r="G2612" t="s">
        <v>58837</v>
      </c>
      <c r="H2612" t="s">
        <v>58838</v>
      </c>
      <c r="I2612" t="s">
        <v>58839</v>
      </c>
      <c r="J2612" t="s">
        <v>58840</v>
      </c>
      <c r="K2612" t="s">
        <v>58841</v>
      </c>
      <c r="L2612" t="s">
        <v>58842</v>
      </c>
      <c r="M2612" t="s">
        <v>58843</v>
      </c>
      <c r="N2612" t="s">
        <v>58844</v>
      </c>
      <c r="O2612">
        <f>-595.553455703683 -16.3075824223715 -511.952236605161</f>
        <v>-1123.8132747312154</v>
      </c>
      <c r="P2612">
        <f>-619.177105008289 -42.5979247190694 -232.078453068054</f>
        <v>-893.85348279541245</v>
      </c>
      <c r="Q2612" t="s">
        <v>58845</v>
      </c>
      <c r="R2612" t="s">
        <v>58846</v>
      </c>
      <c r="S2612" t="s">
        <v>58847</v>
      </c>
      <c r="T2612" t="s">
        <v>58848</v>
      </c>
      <c r="U2612" t="s">
        <v>58849</v>
      </c>
      <c r="V2612" t="s">
        <v>58850</v>
      </c>
      <c r="W2612" t="s">
        <v>58851</v>
      </c>
      <c r="X2612" t="s">
        <v>58852</v>
      </c>
      <c r="Y2612" t="s">
        <v>58853</v>
      </c>
    </row>
    <row r="2613" spans="1:25" x14ac:dyDescent="0.3">
      <c r="A2613">
        <v>130600</v>
      </c>
      <c r="B2613" t="s">
        <v>58854</v>
      </c>
      <c r="C2613" t="s">
        <v>58855</v>
      </c>
      <c r="D2613" t="s">
        <v>58856</v>
      </c>
      <c r="E2613" t="s">
        <v>58857</v>
      </c>
      <c r="F2613" t="s">
        <v>58858</v>
      </c>
      <c r="G2613" t="s">
        <v>58859</v>
      </c>
      <c r="H2613" t="s">
        <v>58860</v>
      </c>
      <c r="I2613" t="s">
        <v>58861</v>
      </c>
      <c r="J2613" t="s">
        <v>58862</v>
      </c>
      <c r="K2613" t="s">
        <v>58863</v>
      </c>
      <c r="L2613" t="s">
        <v>58864</v>
      </c>
      <c r="M2613" t="s">
        <v>58865</v>
      </c>
      <c r="N2613" t="s">
        <v>58866</v>
      </c>
      <c r="O2613">
        <f>-595.423726883335 -15.8638280676396 -512.010732623223</f>
        <v>-1123.2982875741977</v>
      </c>
      <c r="P2613">
        <f>-618.889029039016 -42.3223878103577 -232.139597380613</f>
        <v>-893.35101422998673</v>
      </c>
      <c r="Q2613" t="s">
        <v>58867</v>
      </c>
      <c r="R2613" t="s">
        <v>58868</v>
      </c>
      <c r="S2613" t="s">
        <v>58869</v>
      </c>
      <c r="T2613" t="s">
        <v>58870</v>
      </c>
      <c r="U2613" t="s">
        <v>58871</v>
      </c>
      <c r="V2613" t="s">
        <v>58872</v>
      </c>
      <c r="W2613" t="s">
        <v>58873</v>
      </c>
      <c r="X2613" t="s">
        <v>58874</v>
      </c>
      <c r="Y2613" t="s">
        <v>58875</v>
      </c>
    </row>
    <row r="2614" spans="1:25" x14ac:dyDescent="0.3">
      <c r="A2614">
        <v>130650</v>
      </c>
      <c r="B2614" t="s">
        <v>58876</v>
      </c>
      <c r="C2614" t="s">
        <v>58877</v>
      </c>
      <c r="D2614" t="s">
        <v>58878</v>
      </c>
      <c r="E2614" t="s">
        <v>58879</v>
      </c>
      <c r="F2614" t="s">
        <v>58880</v>
      </c>
      <c r="G2614" t="s">
        <v>58881</v>
      </c>
      <c r="H2614" t="s">
        <v>58882</v>
      </c>
      <c r="I2614" t="s">
        <v>58883</v>
      </c>
      <c r="J2614" t="s">
        <v>58884</v>
      </c>
      <c r="K2614" t="s">
        <v>58885</v>
      </c>
      <c r="L2614" t="s">
        <v>58886</v>
      </c>
      <c r="M2614" t="s">
        <v>58887</v>
      </c>
      <c r="N2614" t="s">
        <v>58888</v>
      </c>
      <c r="O2614">
        <f>-595.237008697204 -15.6508814443607 -511.988000429248</f>
        <v>-1122.8758905708128</v>
      </c>
      <c r="P2614">
        <f>-618.672528873267 -42.0588687637035 -232.109488115643</f>
        <v>-892.84088575261342</v>
      </c>
      <c r="Q2614" t="s">
        <v>58889</v>
      </c>
      <c r="R2614" t="s">
        <v>58890</v>
      </c>
      <c r="S2614" t="s">
        <v>58891</v>
      </c>
      <c r="T2614" t="s">
        <v>58892</v>
      </c>
      <c r="U2614" t="s">
        <v>58893</v>
      </c>
      <c r="V2614" t="s">
        <v>58894</v>
      </c>
      <c r="W2614" t="s">
        <v>58895</v>
      </c>
      <c r="X2614" t="s">
        <v>58896</v>
      </c>
      <c r="Y2614" t="s">
        <v>58897</v>
      </c>
    </row>
    <row r="2615" spans="1:25" x14ac:dyDescent="0.3">
      <c r="A2615">
        <v>130700</v>
      </c>
      <c r="B2615" t="s">
        <v>58898</v>
      </c>
      <c r="C2615" t="s">
        <v>58899</v>
      </c>
      <c r="D2615" t="s">
        <v>58900</v>
      </c>
      <c r="E2615" t="s">
        <v>58901</v>
      </c>
      <c r="F2615" t="s">
        <v>58902</v>
      </c>
      <c r="G2615" t="s">
        <v>58903</v>
      </c>
      <c r="H2615" t="s">
        <v>58904</v>
      </c>
      <c r="I2615" t="s">
        <v>58905</v>
      </c>
      <c r="J2615" t="s">
        <v>58906</v>
      </c>
      <c r="K2615" t="s">
        <v>58907</v>
      </c>
      <c r="L2615" t="s">
        <v>58908</v>
      </c>
      <c r="M2615" t="s">
        <v>58909</v>
      </c>
      <c r="N2615" t="s">
        <v>58910</v>
      </c>
      <c r="O2615">
        <f>-594.713068218775 -15.1375763633089 -512.060625073383</f>
        <v>-1121.9112696554669</v>
      </c>
      <c r="P2615">
        <f>-617.967349263489 -41.5450434392942 -232.166954520456</f>
        <v>-891.67934722323923</v>
      </c>
      <c r="Q2615" t="s">
        <v>58911</v>
      </c>
      <c r="R2615" t="s">
        <v>58912</v>
      </c>
      <c r="S2615" t="s">
        <v>58913</v>
      </c>
      <c r="T2615" t="s">
        <v>58914</v>
      </c>
      <c r="U2615" t="s">
        <v>58915</v>
      </c>
      <c r="V2615" t="s">
        <v>58916</v>
      </c>
      <c r="W2615" t="s">
        <v>58917</v>
      </c>
      <c r="X2615" t="s">
        <v>58918</v>
      </c>
      <c r="Y2615" t="s">
        <v>58919</v>
      </c>
    </row>
    <row r="2616" spans="1:25" x14ac:dyDescent="0.3">
      <c r="A2616">
        <v>130750</v>
      </c>
      <c r="B2616" t="s">
        <v>58920</v>
      </c>
      <c r="C2616" t="s">
        <v>58921</v>
      </c>
      <c r="D2616" t="s">
        <v>58922</v>
      </c>
      <c r="E2616" t="s">
        <v>58923</v>
      </c>
      <c r="F2616" t="s">
        <v>58924</v>
      </c>
      <c r="G2616" t="s">
        <v>58925</v>
      </c>
      <c r="H2616" t="s">
        <v>58926</v>
      </c>
      <c r="I2616" t="s">
        <v>58927</v>
      </c>
      <c r="J2616" t="s">
        <v>58928</v>
      </c>
      <c r="K2616" t="s">
        <v>58929</v>
      </c>
      <c r="L2616" t="s">
        <v>58930</v>
      </c>
      <c r="M2616" t="s">
        <v>58931</v>
      </c>
      <c r="N2616" t="s">
        <v>58932</v>
      </c>
      <c r="O2616">
        <f>-594.252768324324 -14.9375358685263 -512.12814354355</f>
        <v>-1121.3184477364002</v>
      </c>
      <c r="P2616">
        <f>-617.585347385019 -41.4872077294201 -232.254534480658</f>
        <v>-891.32708959509705</v>
      </c>
      <c r="Q2616" t="s">
        <v>58933</v>
      </c>
      <c r="R2616" t="s">
        <v>58934</v>
      </c>
      <c r="S2616" t="s">
        <v>58935</v>
      </c>
      <c r="T2616" t="s">
        <v>58936</v>
      </c>
      <c r="U2616" t="s">
        <v>58937</v>
      </c>
      <c r="V2616" t="s">
        <v>58938</v>
      </c>
      <c r="W2616" t="s">
        <v>58939</v>
      </c>
      <c r="X2616" t="s">
        <v>58940</v>
      </c>
      <c r="Y2616" t="s">
        <v>58941</v>
      </c>
    </row>
    <row r="2617" spans="1:25" x14ac:dyDescent="0.3">
      <c r="A2617">
        <v>130800</v>
      </c>
      <c r="B2617" t="s">
        <v>58942</v>
      </c>
      <c r="C2617" t="s">
        <v>58943</v>
      </c>
      <c r="D2617" t="s">
        <v>58944</v>
      </c>
      <c r="E2617" t="s">
        <v>58945</v>
      </c>
      <c r="F2617" t="s">
        <v>58946</v>
      </c>
      <c r="G2617" t="s">
        <v>58947</v>
      </c>
      <c r="H2617" t="s">
        <v>58948</v>
      </c>
      <c r="I2617" t="s">
        <v>58949</v>
      </c>
      <c r="J2617" t="s">
        <v>58950</v>
      </c>
      <c r="K2617" t="s">
        <v>58951</v>
      </c>
      <c r="L2617" t="s">
        <v>58952</v>
      </c>
      <c r="M2617" t="s">
        <v>58953</v>
      </c>
      <c r="N2617" t="s">
        <v>58954</v>
      </c>
      <c r="O2617">
        <f>-593.471117727776 -14.4335387640467 -512.313888699315</f>
        <v>-1120.2185451911378</v>
      </c>
      <c r="P2617">
        <f>-616.880754164759 -41.3701403768907 -232.48361149828</f>
        <v>-890.73450603992967</v>
      </c>
      <c r="Q2617" t="s">
        <v>58955</v>
      </c>
      <c r="R2617" t="s">
        <v>58956</v>
      </c>
      <c r="S2617" t="s">
        <v>58957</v>
      </c>
      <c r="T2617" t="s">
        <v>58958</v>
      </c>
      <c r="U2617" t="s">
        <v>58959</v>
      </c>
      <c r="V2617" t="s">
        <v>58960</v>
      </c>
      <c r="W2617" t="s">
        <v>58961</v>
      </c>
      <c r="X2617" t="s">
        <v>58962</v>
      </c>
      <c r="Y2617" t="s">
        <v>58963</v>
      </c>
    </row>
    <row r="2618" spans="1:25" x14ac:dyDescent="0.3">
      <c r="A2618">
        <v>130850</v>
      </c>
      <c r="B2618" t="s">
        <v>58964</v>
      </c>
      <c r="C2618" t="s">
        <v>58965</v>
      </c>
      <c r="D2618" t="s">
        <v>58966</v>
      </c>
      <c r="E2618" t="s">
        <v>58967</v>
      </c>
      <c r="F2618" t="s">
        <v>58968</v>
      </c>
      <c r="G2618" t="s">
        <v>58969</v>
      </c>
      <c r="H2618" t="s">
        <v>58970</v>
      </c>
      <c r="I2618" t="s">
        <v>58971</v>
      </c>
      <c r="J2618" t="s">
        <v>58972</v>
      </c>
      <c r="K2618" t="s">
        <v>58973</v>
      </c>
      <c r="L2618" t="s">
        <v>58974</v>
      </c>
      <c r="M2618" t="s">
        <v>58975</v>
      </c>
      <c r="N2618" t="s">
        <v>58976</v>
      </c>
      <c r="O2618">
        <f>-592.964695450539 -14.2157662488983 -512.451017858445</f>
        <v>-1119.6314795578824</v>
      </c>
      <c r="P2618">
        <f>-616.462952095847 -41.2234205085626 -232.634969756705</f>
        <v>-890.3213423611146</v>
      </c>
      <c r="Q2618" t="s">
        <v>58977</v>
      </c>
      <c r="R2618" t="s">
        <v>58978</v>
      </c>
      <c r="S2618" t="s">
        <v>58979</v>
      </c>
      <c r="T2618" t="s">
        <v>58980</v>
      </c>
      <c r="U2618" t="s">
        <v>58981</v>
      </c>
      <c r="V2618" t="s">
        <v>58982</v>
      </c>
      <c r="W2618" t="s">
        <v>58983</v>
      </c>
      <c r="X2618" t="s">
        <v>58984</v>
      </c>
      <c r="Y2618" t="s">
        <v>58985</v>
      </c>
    </row>
    <row r="2619" spans="1:25" x14ac:dyDescent="0.3">
      <c r="A2619">
        <v>130900</v>
      </c>
      <c r="B2619" t="s">
        <v>58986</v>
      </c>
      <c r="C2619" t="s">
        <v>58987</v>
      </c>
      <c r="D2619" t="s">
        <v>58988</v>
      </c>
      <c r="E2619" t="s">
        <v>58989</v>
      </c>
      <c r="F2619" t="s">
        <v>58990</v>
      </c>
      <c r="G2619" t="s">
        <v>58991</v>
      </c>
      <c r="H2619" t="s">
        <v>58992</v>
      </c>
      <c r="I2619" t="s">
        <v>58993</v>
      </c>
      <c r="J2619" t="s">
        <v>58994</v>
      </c>
      <c r="K2619" t="s">
        <v>58995</v>
      </c>
      <c r="L2619" t="s">
        <v>58996</v>
      </c>
      <c r="M2619" t="s">
        <v>58997</v>
      </c>
      <c r="N2619" t="s">
        <v>58998</v>
      </c>
      <c r="O2619">
        <f>-592.039801586863 -13.7722344836423 -512.906280579637</f>
        <v>-1118.7183166501422</v>
      </c>
      <c r="P2619">
        <f>-615.694183385351 -41.1206498756899 -233.136449296407</f>
        <v>-889.95128255744794</v>
      </c>
      <c r="Q2619" t="s">
        <v>58999</v>
      </c>
      <c r="R2619" t="s">
        <v>59000</v>
      </c>
      <c r="S2619" t="s">
        <v>59001</v>
      </c>
      <c r="T2619" t="s">
        <v>59002</v>
      </c>
      <c r="U2619" t="s">
        <v>59003</v>
      </c>
      <c r="V2619" t="s">
        <v>59004</v>
      </c>
      <c r="W2619" t="s">
        <v>59005</v>
      </c>
      <c r="X2619" t="s">
        <v>59006</v>
      </c>
      <c r="Y2619" t="s">
        <v>59007</v>
      </c>
    </row>
    <row r="2620" spans="1:25" x14ac:dyDescent="0.3">
      <c r="A2620">
        <v>130950</v>
      </c>
      <c r="B2620" t="s">
        <v>59008</v>
      </c>
      <c r="C2620" t="s">
        <v>59009</v>
      </c>
      <c r="D2620" t="s">
        <v>59010</v>
      </c>
      <c r="E2620" t="s">
        <v>59011</v>
      </c>
      <c r="F2620" t="s">
        <v>59012</v>
      </c>
      <c r="G2620" t="s">
        <v>59013</v>
      </c>
      <c r="H2620" t="s">
        <v>59014</v>
      </c>
      <c r="I2620" t="s">
        <v>59015</v>
      </c>
      <c r="J2620" t="s">
        <v>59016</v>
      </c>
      <c r="K2620" t="s">
        <v>59017</v>
      </c>
      <c r="L2620" t="s">
        <v>59018</v>
      </c>
      <c r="M2620" t="s">
        <v>59019</v>
      </c>
      <c r="N2620" t="s">
        <v>59020</v>
      </c>
      <c r="O2620">
        <f>-591.77375121321 -13.7362364297737 -513.055742352045</f>
        <v>-1118.5657299950285</v>
      </c>
      <c r="P2620">
        <f>-615.404115772637 -41.2979217576335 -233.304758321358</f>
        <v>-890.00679585162857</v>
      </c>
      <c r="Q2620" t="s">
        <v>59021</v>
      </c>
      <c r="R2620" t="s">
        <v>59022</v>
      </c>
      <c r="S2620" t="s">
        <v>59023</v>
      </c>
      <c r="T2620" t="s">
        <v>59024</v>
      </c>
      <c r="U2620" t="s">
        <v>59025</v>
      </c>
      <c r="V2620" t="s">
        <v>59026</v>
      </c>
      <c r="W2620" t="s">
        <v>59027</v>
      </c>
      <c r="X2620" t="s">
        <v>59028</v>
      </c>
      <c r="Y2620" t="s">
        <v>59029</v>
      </c>
    </row>
    <row r="2621" spans="1:25" x14ac:dyDescent="0.3">
      <c r="A2621">
        <v>131000</v>
      </c>
      <c r="B2621" t="s">
        <v>59030</v>
      </c>
      <c r="C2621" t="s">
        <v>59031</v>
      </c>
      <c r="D2621" t="s">
        <v>59032</v>
      </c>
      <c r="E2621" t="s">
        <v>59033</v>
      </c>
      <c r="F2621" t="s">
        <v>59034</v>
      </c>
      <c r="G2621" t="s">
        <v>59035</v>
      </c>
      <c r="H2621" t="s">
        <v>59036</v>
      </c>
      <c r="I2621" t="s">
        <v>59037</v>
      </c>
      <c r="J2621" t="s">
        <v>59038</v>
      </c>
      <c r="K2621" t="s">
        <v>59039</v>
      </c>
      <c r="L2621" t="s">
        <v>59040</v>
      </c>
      <c r="M2621" t="s">
        <v>59041</v>
      </c>
      <c r="N2621" t="s">
        <v>59042</v>
      </c>
      <c r="O2621">
        <f>-591.465773265909 -13.9042797528762 -513.197656099501</f>
        <v>-1118.5677091182861</v>
      </c>
      <c r="P2621">
        <f>-614.811542108015 -41.8820155356709 -233.464176107248</f>
        <v>-890.15773375093397</v>
      </c>
      <c r="Q2621" t="s">
        <v>59043</v>
      </c>
      <c r="R2621" t="s">
        <v>59044</v>
      </c>
      <c r="S2621" t="s">
        <v>59045</v>
      </c>
      <c r="T2621" t="s">
        <v>59046</v>
      </c>
      <c r="U2621" t="s">
        <v>59047</v>
      </c>
      <c r="V2621" t="s">
        <v>59048</v>
      </c>
      <c r="W2621" t="s">
        <v>59049</v>
      </c>
      <c r="X2621" t="s">
        <v>59050</v>
      </c>
      <c r="Y2621" t="s">
        <v>59051</v>
      </c>
    </row>
    <row r="2622" spans="1:25" x14ac:dyDescent="0.3">
      <c r="A2622">
        <v>131050</v>
      </c>
      <c r="B2622" t="s">
        <v>59052</v>
      </c>
      <c r="C2622" t="s">
        <v>59053</v>
      </c>
      <c r="D2622" t="s">
        <v>59054</v>
      </c>
      <c r="E2622" t="s">
        <v>59055</v>
      </c>
      <c r="F2622" t="s">
        <v>59056</v>
      </c>
      <c r="G2622" t="s">
        <v>59057</v>
      </c>
      <c r="H2622" t="s">
        <v>59058</v>
      </c>
      <c r="I2622" t="s">
        <v>59059</v>
      </c>
      <c r="J2622" t="s">
        <v>59060</v>
      </c>
      <c r="K2622" t="s">
        <v>59061</v>
      </c>
      <c r="L2622" t="s">
        <v>59062</v>
      </c>
      <c r="M2622" t="s">
        <v>59063</v>
      </c>
      <c r="N2622" t="s">
        <v>59064</v>
      </c>
      <c r="O2622">
        <f>-591.35507434469 -14.0181652071185 -513.190313499042</f>
        <v>-1118.5635530508505</v>
      </c>
      <c r="P2622">
        <f>-614.677823430298 -41.9321455687402 -233.448564523741</f>
        <v>-890.05853352277916</v>
      </c>
      <c r="Q2622" t="s">
        <v>59065</v>
      </c>
      <c r="R2622" t="s">
        <v>59066</v>
      </c>
      <c r="S2622" t="s">
        <v>59067</v>
      </c>
      <c r="T2622" t="s">
        <v>59068</v>
      </c>
      <c r="U2622" t="s">
        <v>59069</v>
      </c>
      <c r="V2622" t="s">
        <v>59070</v>
      </c>
      <c r="W2622" t="s">
        <v>59071</v>
      </c>
      <c r="X2622" t="s">
        <v>59072</v>
      </c>
      <c r="Y2622" t="s">
        <v>59073</v>
      </c>
    </row>
    <row r="2623" spans="1:25" x14ac:dyDescent="0.3">
      <c r="A2623">
        <v>131100</v>
      </c>
      <c r="B2623" t="s">
        <v>59074</v>
      </c>
      <c r="C2623" t="s">
        <v>59075</v>
      </c>
      <c r="D2623" t="s">
        <v>59076</v>
      </c>
      <c r="E2623" t="s">
        <v>59077</v>
      </c>
      <c r="F2623" t="s">
        <v>59078</v>
      </c>
      <c r="G2623" t="s">
        <v>59079</v>
      </c>
      <c r="H2623" t="s">
        <v>59080</v>
      </c>
      <c r="I2623" t="s">
        <v>59081</v>
      </c>
      <c r="J2623" t="s">
        <v>59082</v>
      </c>
      <c r="K2623" t="s">
        <v>59083</v>
      </c>
      <c r="L2623" t="s">
        <v>59084</v>
      </c>
      <c r="M2623" t="s">
        <v>59085</v>
      </c>
      <c r="N2623" t="s">
        <v>59086</v>
      </c>
      <c r="O2623">
        <f>-591.358212421251 -14.1868413970085 -513.155662980483</f>
        <v>-1118.7007167987426</v>
      </c>
      <c r="P2623">
        <f>-614.673529302531 -42.0463292141144 -233.407928756161</f>
        <v>-890.12778727280647</v>
      </c>
      <c r="Q2623" t="s">
        <v>59087</v>
      </c>
      <c r="R2623" t="s">
        <v>59088</v>
      </c>
      <c r="S2623" t="s">
        <v>59089</v>
      </c>
      <c r="T2623" t="s">
        <v>59090</v>
      </c>
      <c r="U2623" t="s">
        <v>59091</v>
      </c>
      <c r="V2623" t="s">
        <v>59092</v>
      </c>
      <c r="W2623" t="s">
        <v>59093</v>
      </c>
      <c r="X2623" t="s">
        <v>59094</v>
      </c>
      <c r="Y2623" t="s">
        <v>59095</v>
      </c>
    </row>
    <row r="2624" spans="1:25" x14ac:dyDescent="0.3">
      <c r="A2624">
        <v>131150</v>
      </c>
      <c r="B2624" t="s">
        <v>59096</v>
      </c>
      <c r="C2624" t="s">
        <v>59097</v>
      </c>
      <c r="D2624" t="s">
        <v>59098</v>
      </c>
      <c r="E2624" t="s">
        <v>59099</v>
      </c>
      <c r="F2624" t="s">
        <v>59100</v>
      </c>
      <c r="G2624" t="s">
        <v>59101</v>
      </c>
      <c r="H2624" t="s">
        <v>59102</v>
      </c>
      <c r="I2624" t="s">
        <v>59103</v>
      </c>
      <c r="J2624" t="s">
        <v>59104</v>
      </c>
      <c r="K2624" t="s">
        <v>59105</v>
      </c>
      <c r="L2624" t="s">
        <v>59106</v>
      </c>
      <c r="M2624" t="s">
        <v>59107</v>
      </c>
      <c r="N2624" t="s">
        <v>59108</v>
      </c>
      <c r="O2624">
        <f>-591.407295366629 -14.722168464247 -513.050465328751</f>
        <v>-1119.1799291596271</v>
      </c>
      <c r="P2624">
        <f>-614.65139519285 -42.5230662265794 -233.290888547764</f>
        <v>-890.46534996719345</v>
      </c>
      <c r="Q2624" t="s">
        <v>59109</v>
      </c>
      <c r="R2624" t="s">
        <v>59110</v>
      </c>
      <c r="S2624" t="s">
        <v>59111</v>
      </c>
      <c r="T2624" t="s">
        <v>59112</v>
      </c>
      <c r="U2624" t="s">
        <v>59113</v>
      </c>
      <c r="V2624" t="s">
        <v>59114</v>
      </c>
      <c r="W2624" t="s">
        <v>59115</v>
      </c>
      <c r="X2624" t="s">
        <v>59116</v>
      </c>
      <c r="Y2624" t="s">
        <v>59117</v>
      </c>
    </row>
    <row r="2625" spans="1:25" x14ac:dyDescent="0.3">
      <c r="A2625">
        <v>131200</v>
      </c>
      <c r="B2625" t="s">
        <v>59118</v>
      </c>
      <c r="C2625" t="s">
        <v>59119</v>
      </c>
      <c r="D2625" t="s">
        <v>59120</v>
      </c>
      <c r="E2625" t="s">
        <v>59121</v>
      </c>
      <c r="F2625" t="s">
        <v>59122</v>
      </c>
      <c r="G2625" t="s">
        <v>59123</v>
      </c>
      <c r="H2625" t="s">
        <v>59124</v>
      </c>
      <c r="I2625" t="s">
        <v>59125</v>
      </c>
      <c r="J2625" t="s">
        <v>59126</v>
      </c>
      <c r="K2625" t="s">
        <v>59127</v>
      </c>
      <c r="L2625" t="s">
        <v>59128</v>
      </c>
      <c r="M2625" t="s">
        <v>59129</v>
      </c>
      <c r="N2625" t="s">
        <v>59130</v>
      </c>
      <c r="O2625">
        <f>-591.470438829127 -15.4973296185972 -513.043019836097</f>
        <v>-1120.0107882838211</v>
      </c>
      <c r="P2625">
        <f>-614.48625939638 -43.6428044768647 -233.299013543039</f>
        <v>-891.42807741628371</v>
      </c>
      <c r="Q2625" t="s">
        <v>59131</v>
      </c>
      <c r="R2625" t="s">
        <v>59132</v>
      </c>
      <c r="S2625" t="s">
        <v>59133</v>
      </c>
      <c r="T2625" t="s">
        <v>59134</v>
      </c>
      <c r="U2625" t="s">
        <v>59135</v>
      </c>
      <c r="V2625" t="s">
        <v>59136</v>
      </c>
      <c r="W2625" t="s">
        <v>59137</v>
      </c>
      <c r="X2625" t="s">
        <v>59138</v>
      </c>
      <c r="Y2625" t="s">
        <v>59139</v>
      </c>
    </row>
    <row r="2626" spans="1:25" x14ac:dyDescent="0.3">
      <c r="A2626">
        <v>131250</v>
      </c>
      <c r="B2626" t="s">
        <v>59140</v>
      </c>
      <c r="C2626" t="s">
        <v>59141</v>
      </c>
      <c r="D2626" t="s">
        <v>59142</v>
      </c>
      <c r="E2626" t="s">
        <v>59143</v>
      </c>
      <c r="F2626" t="s">
        <v>59144</v>
      </c>
      <c r="G2626" t="s">
        <v>59145</v>
      </c>
      <c r="H2626" t="s">
        <v>59146</v>
      </c>
      <c r="I2626" t="s">
        <v>59147</v>
      </c>
      <c r="J2626" t="s">
        <v>59148</v>
      </c>
      <c r="K2626" t="s">
        <v>59149</v>
      </c>
      <c r="L2626" t="s">
        <v>59150</v>
      </c>
      <c r="M2626" t="s">
        <v>59151</v>
      </c>
      <c r="N2626" t="s">
        <v>59152</v>
      </c>
      <c r="O2626">
        <f>-591.471908323675 -15.8978221362363 -513.045409698563</f>
        <v>-1120.4151401584745</v>
      </c>
      <c r="P2626">
        <f>-614.563587508879 -44.2729287124353 -233.330900878836</f>
        <v>-892.16741710015026</v>
      </c>
      <c r="Q2626" t="s">
        <v>59153</v>
      </c>
      <c r="R2626" t="s">
        <v>59154</v>
      </c>
      <c r="S2626" t="s">
        <v>59155</v>
      </c>
      <c r="T2626" t="s">
        <v>59156</v>
      </c>
      <c r="U2626" t="s">
        <v>59157</v>
      </c>
      <c r="V2626" t="s">
        <v>59158</v>
      </c>
      <c r="W2626" t="s">
        <v>59159</v>
      </c>
      <c r="X2626" t="s">
        <v>59160</v>
      </c>
      <c r="Y2626" t="s">
        <v>59161</v>
      </c>
    </row>
    <row r="2627" spans="1:25" x14ac:dyDescent="0.3">
      <c r="A2627">
        <v>131300</v>
      </c>
      <c r="B2627" t="s">
        <v>59162</v>
      </c>
      <c r="C2627" t="s">
        <v>59163</v>
      </c>
      <c r="D2627" t="s">
        <v>59164</v>
      </c>
      <c r="E2627" t="s">
        <v>59165</v>
      </c>
      <c r="F2627" t="s">
        <v>59166</v>
      </c>
      <c r="G2627" t="s">
        <v>59167</v>
      </c>
      <c r="H2627" t="s">
        <v>59168</v>
      </c>
      <c r="I2627" t="s">
        <v>59169</v>
      </c>
      <c r="J2627" t="s">
        <v>59170</v>
      </c>
      <c r="K2627" t="s">
        <v>59171</v>
      </c>
      <c r="L2627" t="s">
        <v>59172</v>
      </c>
      <c r="M2627" t="s">
        <v>59173</v>
      </c>
      <c r="N2627" t="s">
        <v>59174</v>
      </c>
      <c r="O2627">
        <f>-590.683618694055 -17.0484888160438 -513.147985078297</f>
        <v>-1120.8800925883957</v>
      </c>
      <c r="P2627">
        <f>-614.685798623296 -46.2519496552445 -233.595378361126</f>
        <v>-894.53312663966653</v>
      </c>
      <c r="Q2627" t="s">
        <v>59175</v>
      </c>
      <c r="R2627" t="s">
        <v>59176</v>
      </c>
      <c r="S2627" t="s">
        <v>59177</v>
      </c>
      <c r="T2627" t="s">
        <v>59178</v>
      </c>
      <c r="U2627" t="s">
        <v>59179</v>
      </c>
      <c r="V2627" t="s">
        <v>59180</v>
      </c>
      <c r="W2627" t="s">
        <v>59181</v>
      </c>
      <c r="X2627" t="s">
        <v>59182</v>
      </c>
      <c r="Y2627" t="s">
        <v>59183</v>
      </c>
    </row>
    <row r="2628" spans="1:25" x14ac:dyDescent="0.3">
      <c r="A2628">
        <v>131350</v>
      </c>
      <c r="B2628" t="s">
        <v>59184</v>
      </c>
      <c r="C2628" t="s">
        <v>59185</v>
      </c>
      <c r="D2628" t="s">
        <v>59186</v>
      </c>
      <c r="E2628" t="s">
        <v>59187</v>
      </c>
      <c r="F2628" t="s">
        <v>59188</v>
      </c>
      <c r="G2628" t="s">
        <v>59189</v>
      </c>
      <c r="H2628" t="s">
        <v>59190</v>
      </c>
      <c r="I2628" t="s">
        <v>59191</v>
      </c>
      <c r="J2628" t="s">
        <v>59192</v>
      </c>
      <c r="K2628" t="s">
        <v>59193</v>
      </c>
      <c r="L2628" t="s">
        <v>59194</v>
      </c>
      <c r="M2628" t="s">
        <v>59195</v>
      </c>
      <c r="N2628" t="s">
        <v>59196</v>
      </c>
      <c r="O2628">
        <f>-590.032650794403 -17.6922250180057 -513.252028329558</f>
        <v>-1120.9769041419668</v>
      </c>
      <c r="P2628">
        <f>-614.499693644095 -47.3916350226255 -233.792030284404</f>
        <v>-895.68335895112455</v>
      </c>
      <c r="Q2628" t="s">
        <v>59197</v>
      </c>
      <c r="R2628" t="s">
        <v>59198</v>
      </c>
      <c r="S2628" t="s">
        <v>59199</v>
      </c>
      <c r="T2628" t="s">
        <v>59200</v>
      </c>
      <c r="U2628" t="s">
        <v>59201</v>
      </c>
      <c r="V2628" t="s">
        <v>59202</v>
      </c>
      <c r="W2628" t="s">
        <v>59203</v>
      </c>
      <c r="X2628" t="s">
        <v>59204</v>
      </c>
      <c r="Y2628" t="s">
        <v>59205</v>
      </c>
    </row>
    <row r="2629" spans="1:25" x14ac:dyDescent="0.3">
      <c r="A2629">
        <v>131400</v>
      </c>
      <c r="B2629" t="s">
        <v>59206</v>
      </c>
      <c r="C2629" t="s">
        <v>59207</v>
      </c>
      <c r="D2629" t="s">
        <v>59208</v>
      </c>
      <c r="E2629" t="s">
        <v>59209</v>
      </c>
      <c r="F2629" t="s">
        <v>59210</v>
      </c>
      <c r="G2629" t="s">
        <v>59211</v>
      </c>
      <c r="H2629" t="s">
        <v>59212</v>
      </c>
      <c r="I2629" t="s">
        <v>59213</v>
      </c>
      <c r="J2629" t="s">
        <v>59214</v>
      </c>
      <c r="K2629" t="s">
        <v>59215</v>
      </c>
      <c r="L2629" t="s">
        <v>59216</v>
      </c>
      <c r="M2629" t="s">
        <v>59217</v>
      </c>
      <c r="N2629" t="s">
        <v>59218</v>
      </c>
      <c r="O2629">
        <f>-587.622225660646 -18.8089421694699 -513.755320801799</f>
        <v>-1120.1864886319149</v>
      </c>
      <c r="P2629">
        <f>-612.563049204333 -49.735221382512 -234.470331543056</f>
        <v>-896.76860212990096</v>
      </c>
      <c r="Q2629" t="s">
        <v>59219</v>
      </c>
      <c r="R2629" t="s">
        <v>59220</v>
      </c>
      <c r="S2629" t="s">
        <v>59221</v>
      </c>
      <c r="T2629" t="s">
        <v>59222</v>
      </c>
      <c r="U2629" t="s">
        <v>59223</v>
      </c>
      <c r="V2629" t="s">
        <v>59224</v>
      </c>
      <c r="W2629" t="s">
        <v>59225</v>
      </c>
      <c r="X2629" t="s">
        <v>59226</v>
      </c>
      <c r="Y2629" t="s">
        <v>59227</v>
      </c>
    </row>
    <row r="2630" spans="1:25" x14ac:dyDescent="0.3">
      <c r="A2630">
        <v>131450</v>
      </c>
      <c r="B2630" t="s">
        <v>59228</v>
      </c>
      <c r="C2630" t="s">
        <v>59229</v>
      </c>
      <c r="D2630" t="s">
        <v>59230</v>
      </c>
      <c r="E2630" t="s">
        <v>59231</v>
      </c>
      <c r="F2630" t="s">
        <v>59232</v>
      </c>
      <c r="G2630" t="s">
        <v>59233</v>
      </c>
      <c r="H2630" t="s">
        <v>59234</v>
      </c>
      <c r="I2630" t="s">
        <v>59235</v>
      </c>
      <c r="J2630" t="s">
        <v>59236</v>
      </c>
      <c r="K2630" t="s">
        <v>59237</v>
      </c>
      <c r="L2630" t="s">
        <v>59238</v>
      </c>
      <c r="M2630" t="s">
        <v>59239</v>
      </c>
      <c r="N2630" t="s">
        <v>59240</v>
      </c>
      <c r="O2630">
        <f>-585.998155781262 -19.1811622928858 -514.170992764423</f>
        <v>-1119.3503108385707</v>
      </c>
      <c r="P2630">
        <f>-611.019723019188 -50.820508672716 -234.973049636245</f>
        <v>-896.81328132814895</v>
      </c>
      <c r="Q2630" t="s">
        <v>59241</v>
      </c>
      <c r="R2630" t="s">
        <v>59242</v>
      </c>
      <c r="S2630" t="s">
        <v>59243</v>
      </c>
      <c r="T2630" t="s">
        <v>59244</v>
      </c>
      <c r="U2630" t="s">
        <v>59245</v>
      </c>
      <c r="V2630" t="s">
        <v>59246</v>
      </c>
      <c r="W2630" t="s">
        <v>59247</v>
      </c>
      <c r="X2630" t="s">
        <v>59248</v>
      </c>
      <c r="Y2630" t="s">
        <v>59249</v>
      </c>
    </row>
    <row r="2631" spans="1:25" x14ac:dyDescent="0.3">
      <c r="A2631">
        <v>131500</v>
      </c>
      <c r="B2631" t="s">
        <v>59250</v>
      </c>
      <c r="C2631" t="s">
        <v>59251</v>
      </c>
      <c r="D2631" t="s">
        <v>59252</v>
      </c>
      <c r="E2631" t="s">
        <v>59253</v>
      </c>
      <c r="F2631" t="s">
        <v>59254</v>
      </c>
      <c r="G2631" t="s">
        <v>59255</v>
      </c>
      <c r="H2631" t="s">
        <v>59256</v>
      </c>
      <c r="I2631" t="s">
        <v>59257</v>
      </c>
      <c r="J2631" t="s">
        <v>59258</v>
      </c>
      <c r="K2631" t="s">
        <v>59259</v>
      </c>
      <c r="L2631" t="s">
        <v>59260</v>
      </c>
      <c r="M2631" t="s">
        <v>59261</v>
      </c>
      <c r="N2631" t="s">
        <v>59262</v>
      </c>
      <c r="O2631">
        <f>-582.670597736764 -19.5272888189998 -515.383700396606</f>
        <v>-1117.5815869523697</v>
      </c>
      <c r="P2631">
        <f>-607.492839956864 -52.6933171370595 -236.345199845081</f>
        <v>-896.53135693900447</v>
      </c>
      <c r="Q2631" t="s">
        <v>59263</v>
      </c>
      <c r="R2631" t="s">
        <v>59264</v>
      </c>
      <c r="S2631" t="s">
        <v>59265</v>
      </c>
      <c r="T2631" t="s">
        <v>59266</v>
      </c>
      <c r="U2631" t="s">
        <v>59267</v>
      </c>
      <c r="V2631" t="s">
        <v>59268</v>
      </c>
      <c r="W2631" t="s">
        <v>59269</v>
      </c>
      <c r="X2631" t="s">
        <v>59270</v>
      </c>
      <c r="Y2631" t="s">
        <v>59271</v>
      </c>
    </row>
    <row r="2632" spans="1:25" x14ac:dyDescent="0.3">
      <c r="A2632">
        <v>131550</v>
      </c>
      <c r="B2632" t="s">
        <v>59272</v>
      </c>
      <c r="C2632" t="s">
        <v>59273</v>
      </c>
      <c r="D2632" t="s">
        <v>59274</v>
      </c>
      <c r="E2632" t="s">
        <v>59275</v>
      </c>
      <c r="F2632" t="s">
        <v>59276</v>
      </c>
      <c r="G2632" t="s">
        <v>59277</v>
      </c>
      <c r="H2632" t="s">
        <v>59278</v>
      </c>
      <c r="I2632" t="s">
        <v>59279</v>
      </c>
      <c r="J2632" t="s">
        <v>59280</v>
      </c>
      <c r="K2632" t="s">
        <v>59281</v>
      </c>
      <c r="L2632" t="s">
        <v>59282</v>
      </c>
      <c r="M2632" t="s">
        <v>59283</v>
      </c>
      <c r="N2632" t="s">
        <v>59284</v>
      </c>
      <c r="O2632">
        <f>-580.697903101143 -19.3609046367035 -516.130644313084</f>
        <v>-1116.1894520509304</v>
      </c>
      <c r="P2632">
        <f>-605.269065293166 -53.4097244175771 -237.176378073502</f>
        <v>-895.85516778424517</v>
      </c>
      <c r="Q2632" t="s">
        <v>59285</v>
      </c>
      <c r="R2632" t="s">
        <v>59286</v>
      </c>
      <c r="S2632" t="s">
        <v>59287</v>
      </c>
      <c r="T2632" t="s">
        <v>59288</v>
      </c>
      <c r="U2632" t="s">
        <v>59289</v>
      </c>
      <c r="V2632" t="s">
        <v>59290</v>
      </c>
      <c r="W2632" t="s">
        <v>59291</v>
      </c>
      <c r="X2632" t="s">
        <v>59292</v>
      </c>
      <c r="Y2632" t="s">
        <v>59293</v>
      </c>
    </row>
    <row r="2633" spans="1:25" x14ac:dyDescent="0.3">
      <c r="A2633">
        <v>131600</v>
      </c>
      <c r="B2633" t="s">
        <v>59294</v>
      </c>
      <c r="C2633" t="s">
        <v>59295</v>
      </c>
      <c r="D2633" t="s">
        <v>59296</v>
      </c>
      <c r="E2633" t="s">
        <v>59297</v>
      </c>
      <c r="F2633" t="s">
        <v>59298</v>
      </c>
      <c r="G2633" t="s">
        <v>59299</v>
      </c>
      <c r="H2633" t="s">
        <v>59300</v>
      </c>
      <c r="I2633" t="s">
        <v>59301</v>
      </c>
      <c r="J2633" t="s">
        <v>59302</v>
      </c>
      <c r="K2633" t="s">
        <v>59303</v>
      </c>
      <c r="L2633" t="s">
        <v>59304</v>
      </c>
      <c r="M2633" t="s">
        <v>59305</v>
      </c>
      <c r="N2633" t="s">
        <v>59306</v>
      </c>
      <c r="O2633">
        <f>-576.233824785672 -19.0933570850746 -517.519127446061</f>
        <v>-1112.8463093168075</v>
      </c>
      <c r="P2633">
        <f>-600.360469006717 -55.0180115026155 -238.761368736236</f>
        <v>-894.1398492455686</v>
      </c>
      <c r="Q2633" t="s">
        <v>59307</v>
      </c>
      <c r="R2633" t="s">
        <v>59308</v>
      </c>
      <c r="S2633" t="s">
        <v>59309</v>
      </c>
      <c r="T2633" t="s">
        <v>59310</v>
      </c>
      <c r="U2633" t="s">
        <v>59311</v>
      </c>
      <c r="V2633" t="s">
        <v>59312</v>
      </c>
      <c r="W2633" t="s">
        <v>59313</v>
      </c>
      <c r="X2633" t="s">
        <v>59314</v>
      </c>
      <c r="Y2633" t="s">
        <v>59315</v>
      </c>
    </row>
    <row r="2634" spans="1:25" x14ac:dyDescent="0.3">
      <c r="A2634">
        <v>131650</v>
      </c>
      <c r="B2634" t="s">
        <v>59316</v>
      </c>
      <c r="C2634" t="s">
        <v>59317</v>
      </c>
      <c r="D2634" t="s">
        <v>59318</v>
      </c>
      <c r="E2634" t="s">
        <v>59319</v>
      </c>
      <c r="F2634" t="s">
        <v>59320</v>
      </c>
      <c r="G2634" t="s">
        <v>59321</v>
      </c>
      <c r="H2634" t="s">
        <v>59322</v>
      </c>
      <c r="I2634" t="s">
        <v>59323</v>
      </c>
      <c r="J2634" t="s">
        <v>59324</v>
      </c>
      <c r="K2634" t="s">
        <v>59325</v>
      </c>
      <c r="L2634" t="s">
        <v>59326</v>
      </c>
      <c r="M2634" t="s">
        <v>59327</v>
      </c>
      <c r="N2634" t="s">
        <v>59328</v>
      </c>
      <c r="O2634">
        <f>-573.845332442258 -18.9198958146947 -518.106298437173</f>
        <v>-1110.8715266941258</v>
      </c>
      <c r="P2634">
        <f>-598.027440849864 -55.7687036255345 -239.473957330681</f>
        <v>-893.27010180607954</v>
      </c>
      <c r="Q2634" t="s">
        <v>59329</v>
      </c>
      <c r="R2634" t="s">
        <v>59330</v>
      </c>
      <c r="S2634" t="s">
        <v>59331</v>
      </c>
      <c r="T2634" t="s">
        <v>59332</v>
      </c>
      <c r="U2634" t="s">
        <v>59333</v>
      </c>
      <c r="V2634" t="s">
        <v>59334</v>
      </c>
      <c r="W2634" t="s">
        <v>59335</v>
      </c>
      <c r="X2634" t="s">
        <v>59336</v>
      </c>
      <c r="Y2634" t="s">
        <v>59337</v>
      </c>
    </row>
    <row r="2635" spans="1:25" x14ac:dyDescent="0.3">
      <c r="A2635">
        <v>131700</v>
      </c>
      <c r="B2635" t="s">
        <v>59338</v>
      </c>
      <c r="C2635" t="s">
        <v>59339</v>
      </c>
      <c r="D2635" t="s">
        <v>59340</v>
      </c>
      <c r="E2635" t="s">
        <v>59341</v>
      </c>
      <c r="F2635" t="s">
        <v>59342</v>
      </c>
      <c r="G2635" t="s">
        <v>59343</v>
      </c>
      <c r="H2635" t="s">
        <v>59344</v>
      </c>
      <c r="I2635" t="s">
        <v>59345</v>
      </c>
      <c r="J2635" t="s">
        <v>59346</v>
      </c>
      <c r="K2635" t="s">
        <v>59347</v>
      </c>
      <c r="L2635" t="s">
        <v>59348</v>
      </c>
      <c r="M2635" t="s">
        <v>59349</v>
      </c>
      <c r="N2635" t="s">
        <v>59350</v>
      </c>
      <c r="O2635">
        <f>-568.330830692323 -17.7959652641619 -519.381460724334</f>
        <v>-1105.5082566808189</v>
      </c>
      <c r="P2635">
        <f>-593.63497604806 -57.3683628593956 -241.22268490741</f>
        <v>-892.22602381486558</v>
      </c>
      <c r="Q2635" t="s">
        <v>59351</v>
      </c>
      <c r="R2635" t="s">
        <v>59352</v>
      </c>
      <c r="S2635" t="s">
        <v>59353</v>
      </c>
      <c r="T2635" t="s">
        <v>59354</v>
      </c>
      <c r="U2635" t="s">
        <v>59355</v>
      </c>
      <c r="V2635" t="s">
        <v>59356</v>
      </c>
      <c r="W2635" t="s">
        <v>59357</v>
      </c>
      <c r="X2635" t="s">
        <v>59358</v>
      </c>
      <c r="Y2635" t="s">
        <v>59359</v>
      </c>
    </row>
    <row r="2636" spans="1:25" x14ac:dyDescent="0.3">
      <c r="A2636">
        <v>131750</v>
      </c>
      <c r="B2636" t="s">
        <v>59360</v>
      </c>
      <c r="C2636" t="s">
        <v>59361</v>
      </c>
      <c r="D2636" t="s">
        <v>59362</v>
      </c>
      <c r="E2636" t="s">
        <v>59363</v>
      </c>
      <c r="F2636" t="s">
        <v>59364</v>
      </c>
      <c r="G2636" t="s">
        <v>59365</v>
      </c>
      <c r="H2636" t="s">
        <v>59366</v>
      </c>
      <c r="I2636" t="s">
        <v>59367</v>
      </c>
      <c r="J2636" t="s">
        <v>59368</v>
      </c>
      <c r="K2636" t="s">
        <v>59369</v>
      </c>
      <c r="L2636" t="s">
        <v>59370</v>
      </c>
      <c r="M2636" t="s">
        <v>59371</v>
      </c>
      <c r="N2636" t="s">
        <v>59372</v>
      </c>
      <c r="O2636">
        <f>-565.605344518837 -16.9884138202099 -520.1056053353</f>
        <v>-1102.6993636743468</v>
      </c>
      <c r="P2636">
        <f>-591.596109848502 -58.1190058964846 -242.236313545388</f>
        <v>-891.95142929037456</v>
      </c>
      <c r="Q2636" t="s">
        <v>59373</v>
      </c>
      <c r="R2636" t="s">
        <v>59374</v>
      </c>
      <c r="S2636" t="s">
        <v>59375</v>
      </c>
      <c r="T2636" t="s">
        <v>59376</v>
      </c>
      <c r="U2636" t="s">
        <v>59377</v>
      </c>
      <c r="V2636" t="s">
        <v>59378</v>
      </c>
      <c r="W2636" t="s">
        <v>59379</v>
      </c>
      <c r="X2636" t="s">
        <v>59380</v>
      </c>
      <c r="Y2636" t="s">
        <v>59381</v>
      </c>
    </row>
    <row r="2637" spans="1:25" x14ac:dyDescent="0.3">
      <c r="A2637">
        <v>131800</v>
      </c>
      <c r="B2637" t="s">
        <v>59382</v>
      </c>
      <c r="C2637" t="s">
        <v>59383</v>
      </c>
      <c r="D2637" t="s">
        <v>59384</v>
      </c>
      <c r="E2637" t="s">
        <v>59385</v>
      </c>
      <c r="F2637" t="s">
        <v>59386</v>
      </c>
      <c r="G2637" t="s">
        <v>59387</v>
      </c>
      <c r="H2637" t="s">
        <v>59388</v>
      </c>
      <c r="I2637" t="s">
        <v>59389</v>
      </c>
      <c r="J2637" t="s">
        <v>59390</v>
      </c>
      <c r="K2637" t="s">
        <v>59391</v>
      </c>
      <c r="L2637" t="s">
        <v>59392</v>
      </c>
      <c r="M2637" t="s">
        <v>59393</v>
      </c>
      <c r="N2637" t="s">
        <v>59394</v>
      </c>
      <c r="O2637">
        <f>-562.860707570267 -16.0174639930406 -520.720290834269</f>
        <v>-1099.5984623975764</v>
      </c>
      <c r="P2637">
        <f>-589.158928282802 -58.6711019421041 -243.109749591476</f>
        <v>-890.93977981638204</v>
      </c>
      <c r="Q2637" t="s">
        <v>59395</v>
      </c>
      <c r="R2637" t="s">
        <v>59396</v>
      </c>
      <c r="S2637" t="s">
        <v>59397</v>
      </c>
      <c r="T2637" t="s">
        <v>59398</v>
      </c>
      <c r="U2637" t="s">
        <v>59399</v>
      </c>
      <c r="V2637" t="s">
        <v>59400</v>
      </c>
      <c r="W2637" t="s">
        <v>59401</v>
      </c>
      <c r="X2637" t="s">
        <v>59402</v>
      </c>
      <c r="Y2637" t="s">
        <v>59403</v>
      </c>
    </row>
    <row r="2638" spans="1:25" x14ac:dyDescent="0.3">
      <c r="A2638">
        <v>131850</v>
      </c>
      <c r="B2638" t="s">
        <v>59404</v>
      </c>
      <c r="C2638" t="s">
        <v>59405</v>
      </c>
      <c r="D2638" t="s">
        <v>59406</v>
      </c>
      <c r="E2638" t="s">
        <v>59407</v>
      </c>
      <c r="F2638" t="s">
        <v>59408</v>
      </c>
      <c r="G2638" t="s">
        <v>59409</v>
      </c>
      <c r="H2638" t="s">
        <v>59410</v>
      </c>
      <c r="I2638" t="s">
        <v>59411</v>
      </c>
      <c r="J2638" t="s">
        <v>59412</v>
      </c>
      <c r="K2638" t="s">
        <v>59413</v>
      </c>
      <c r="L2638" t="s">
        <v>59414</v>
      </c>
      <c r="M2638" t="s">
        <v>59415</v>
      </c>
      <c r="N2638" t="s">
        <v>59416</v>
      </c>
      <c r="O2638">
        <f>-557.465504857358 -14.5958547798559 -521.063132557336</f>
        <v>-1093.1244921945499</v>
      </c>
      <c r="P2638">
        <f>-584.093259764546 -59.1305064831129 -243.779416623703</f>
        <v>-887.0031828713619</v>
      </c>
      <c r="Q2638" t="s">
        <v>59417</v>
      </c>
      <c r="R2638" t="s">
        <v>59418</v>
      </c>
      <c r="S2638" t="s">
        <v>59419</v>
      </c>
      <c r="T2638" t="s">
        <v>59420</v>
      </c>
      <c r="U2638" t="s">
        <v>59421</v>
      </c>
      <c r="V2638" t="s">
        <v>59422</v>
      </c>
      <c r="W2638" t="s">
        <v>59423</v>
      </c>
      <c r="X2638" t="s">
        <v>59424</v>
      </c>
      <c r="Y2638" t="s">
        <v>59425</v>
      </c>
    </row>
    <row r="2639" spans="1:25" x14ac:dyDescent="0.3">
      <c r="A2639">
        <v>131900</v>
      </c>
      <c r="B2639" t="s">
        <v>59426</v>
      </c>
      <c r="C2639" t="s">
        <v>59427</v>
      </c>
      <c r="D2639" t="s">
        <v>59428</v>
      </c>
      <c r="E2639" t="s">
        <v>59429</v>
      </c>
      <c r="F2639" t="s">
        <v>59430</v>
      </c>
      <c r="G2639" t="s">
        <v>59431</v>
      </c>
      <c r="H2639" t="s">
        <v>59432</v>
      </c>
      <c r="I2639" t="s">
        <v>59433</v>
      </c>
      <c r="J2639" t="s">
        <v>59434</v>
      </c>
      <c r="K2639" t="s">
        <v>59435</v>
      </c>
      <c r="L2639" t="s">
        <v>59436</v>
      </c>
      <c r="M2639" t="s">
        <v>59437</v>
      </c>
      <c r="N2639" t="s">
        <v>59438</v>
      </c>
      <c r="O2639">
        <f>-553.003499040327 -14.3599334339201 -520.949653487977</f>
        <v>-1088.3130859622242</v>
      </c>
      <c r="P2639">
        <f>-579.632613891299 -59.3045284047789 -243.732245639575</f>
        <v>-882.66938793565294</v>
      </c>
      <c r="Q2639" t="s">
        <v>59439</v>
      </c>
      <c r="R2639" t="s">
        <v>59440</v>
      </c>
      <c r="S2639" t="s">
        <v>59441</v>
      </c>
      <c r="T2639" t="s">
        <v>59442</v>
      </c>
      <c r="U2639" t="s">
        <v>59443</v>
      </c>
      <c r="V2639" t="s">
        <v>59444</v>
      </c>
      <c r="W2639" t="s">
        <v>59445</v>
      </c>
      <c r="X2639" t="s">
        <v>59446</v>
      </c>
      <c r="Y2639" t="s">
        <v>59447</v>
      </c>
    </row>
    <row r="2640" spans="1:25" x14ac:dyDescent="0.3">
      <c r="A2640">
        <v>131950</v>
      </c>
      <c r="B2640" t="s">
        <v>59448</v>
      </c>
      <c r="C2640" t="s">
        <v>59449</v>
      </c>
      <c r="D2640" t="s">
        <v>59450</v>
      </c>
      <c r="E2640" t="s">
        <v>59451</v>
      </c>
      <c r="F2640" t="s">
        <v>59452</v>
      </c>
      <c r="G2640" t="s">
        <v>59453</v>
      </c>
      <c r="H2640" t="s">
        <v>59454</v>
      </c>
      <c r="I2640" t="s">
        <v>59455</v>
      </c>
      <c r="J2640" t="s">
        <v>59456</v>
      </c>
      <c r="K2640" t="s">
        <v>59457</v>
      </c>
      <c r="L2640" t="s">
        <v>59458</v>
      </c>
      <c r="M2640" t="s">
        <v>59459</v>
      </c>
      <c r="N2640" t="s">
        <v>59460</v>
      </c>
      <c r="O2640">
        <f>-550.981719985842 -14.4605761972396 -520.8349373514</f>
        <v>-1086.2772335344816</v>
      </c>
      <c r="P2640">
        <f>-577.239334267309 -59.3716700117711 -243.576713512552</f>
        <v>-880.18771779163217</v>
      </c>
      <c r="Q2640" t="s">
        <v>59461</v>
      </c>
      <c r="R2640" t="s">
        <v>59462</v>
      </c>
      <c r="S2640" t="s">
        <v>59463</v>
      </c>
      <c r="T2640" t="s">
        <v>59464</v>
      </c>
      <c r="U2640" t="s">
        <v>59465</v>
      </c>
      <c r="V2640" t="s">
        <v>59466</v>
      </c>
      <c r="W2640" t="s">
        <v>59467</v>
      </c>
      <c r="X2640" t="s">
        <v>59468</v>
      </c>
      <c r="Y2640" t="s">
        <v>59469</v>
      </c>
    </row>
    <row r="2641" spans="1:25" x14ac:dyDescent="0.3">
      <c r="A2641">
        <v>132000</v>
      </c>
      <c r="B2641" t="s">
        <v>59470</v>
      </c>
      <c r="C2641" t="s">
        <v>59471</v>
      </c>
      <c r="D2641" t="s">
        <v>59472</v>
      </c>
      <c r="E2641" t="s">
        <v>59473</v>
      </c>
      <c r="F2641" t="s">
        <v>59474</v>
      </c>
      <c r="G2641" t="s">
        <v>59475</v>
      </c>
      <c r="H2641" t="s">
        <v>59476</v>
      </c>
      <c r="I2641" t="s">
        <v>59477</v>
      </c>
      <c r="J2641" t="s">
        <v>59478</v>
      </c>
      <c r="K2641" t="s">
        <v>59479</v>
      </c>
      <c r="L2641" t="s">
        <v>59480</v>
      </c>
      <c r="M2641" t="s">
        <v>59481</v>
      </c>
      <c r="N2641" t="s">
        <v>59482</v>
      </c>
      <c r="O2641">
        <f>-549.21616855472 -14.5771175089053 -520.664939752337</f>
        <v>-1084.4582258159621</v>
      </c>
      <c r="P2641">
        <f>-574.950101630749 -59.3505717898493 -243.33527267397</f>
        <v>-877.63594609456823</v>
      </c>
      <c r="Q2641" t="s">
        <v>59483</v>
      </c>
      <c r="R2641" t="s">
        <v>59484</v>
      </c>
      <c r="S2641" t="s">
        <v>59485</v>
      </c>
      <c r="T2641" t="s">
        <v>59486</v>
      </c>
      <c r="U2641" t="s">
        <v>59487</v>
      </c>
      <c r="V2641" t="s">
        <v>59488</v>
      </c>
      <c r="W2641" t="s">
        <v>59489</v>
      </c>
      <c r="X2641" t="s">
        <v>59490</v>
      </c>
      <c r="Y2641" t="s">
        <v>59491</v>
      </c>
    </row>
    <row r="2642" spans="1:25" x14ac:dyDescent="0.3">
      <c r="A2642">
        <v>132050</v>
      </c>
      <c r="B2642" t="s">
        <v>59492</v>
      </c>
      <c r="C2642" t="s">
        <v>59493</v>
      </c>
      <c r="D2642" t="s">
        <v>59494</v>
      </c>
      <c r="E2642" t="s">
        <v>59495</v>
      </c>
      <c r="F2642" t="s">
        <v>59496</v>
      </c>
      <c r="G2642" t="s">
        <v>59497</v>
      </c>
      <c r="H2642" t="s">
        <v>59498</v>
      </c>
      <c r="I2642" t="s">
        <v>59499</v>
      </c>
      <c r="J2642" t="s">
        <v>59500</v>
      </c>
      <c r="K2642" t="s">
        <v>59501</v>
      </c>
      <c r="L2642" t="s">
        <v>59502</v>
      </c>
      <c r="M2642" t="s">
        <v>59503</v>
      </c>
      <c r="N2642" t="s">
        <v>59504</v>
      </c>
      <c r="O2642">
        <f>-546.215389012724 -14.7988552429842 -520.400159283603</f>
        <v>-1081.4144035393113</v>
      </c>
      <c r="P2642">
        <f>-571.632272109556 -58.8527498250558 -242.926250416519</f>
        <v>-873.41127235113072</v>
      </c>
      <c r="Q2642" t="s">
        <v>59505</v>
      </c>
      <c r="R2642" t="s">
        <v>59506</v>
      </c>
      <c r="S2642" t="s">
        <v>59507</v>
      </c>
      <c r="T2642" t="s">
        <v>59508</v>
      </c>
      <c r="U2642" t="s">
        <v>59509</v>
      </c>
      <c r="V2642" t="s">
        <v>59510</v>
      </c>
      <c r="W2642" t="s">
        <v>59511</v>
      </c>
      <c r="X2642" t="s">
        <v>59512</v>
      </c>
      <c r="Y2642" t="s">
        <v>59513</v>
      </c>
    </row>
    <row r="2643" spans="1:25" x14ac:dyDescent="0.3">
      <c r="A2643">
        <v>132100</v>
      </c>
      <c r="B2643" t="s">
        <v>59514</v>
      </c>
      <c r="C2643" t="s">
        <v>59515</v>
      </c>
      <c r="D2643" t="s">
        <v>59516</v>
      </c>
      <c r="E2643" t="s">
        <v>59517</v>
      </c>
      <c r="F2643" t="s">
        <v>59518</v>
      </c>
      <c r="G2643" t="s">
        <v>59519</v>
      </c>
      <c r="H2643" t="s">
        <v>59520</v>
      </c>
      <c r="I2643" t="s">
        <v>59521</v>
      </c>
      <c r="J2643" t="s">
        <v>59522</v>
      </c>
      <c r="K2643" t="s">
        <v>59523</v>
      </c>
      <c r="L2643" t="s">
        <v>59524</v>
      </c>
      <c r="M2643" t="s">
        <v>59525</v>
      </c>
      <c r="N2643" t="s">
        <v>59526</v>
      </c>
      <c r="O2643">
        <f>-545.058944472905 -14.9289199700052 -520.310569111695</f>
        <v>-1080.2984335546053</v>
      </c>
      <c r="P2643">
        <f>-570.463939142999 -58.8217262991109 -242.809974160869</f>
        <v>-872.09563960297896</v>
      </c>
      <c r="Q2643" t="s">
        <v>59527</v>
      </c>
      <c r="R2643" t="s">
        <v>59528</v>
      </c>
      <c r="S2643" t="s">
        <v>59529</v>
      </c>
      <c r="T2643" t="s">
        <v>59530</v>
      </c>
      <c r="U2643" t="s">
        <v>59531</v>
      </c>
      <c r="V2643" t="s">
        <v>59532</v>
      </c>
      <c r="W2643" t="s">
        <v>59533</v>
      </c>
      <c r="X2643" t="s">
        <v>59534</v>
      </c>
      <c r="Y2643" t="s">
        <v>59535</v>
      </c>
    </row>
    <row r="2644" spans="1:25" x14ac:dyDescent="0.3">
      <c r="A2644">
        <v>132150</v>
      </c>
      <c r="B2644" t="s">
        <v>59536</v>
      </c>
      <c r="C2644" t="s">
        <v>59537</v>
      </c>
      <c r="D2644" t="s">
        <v>59538</v>
      </c>
      <c r="E2644" t="s">
        <v>59539</v>
      </c>
      <c r="F2644" t="s">
        <v>59540</v>
      </c>
      <c r="G2644" t="s">
        <v>59541</v>
      </c>
      <c r="H2644" t="s">
        <v>59542</v>
      </c>
      <c r="I2644" t="s">
        <v>59543</v>
      </c>
      <c r="J2644" t="s">
        <v>59544</v>
      </c>
      <c r="K2644" t="s">
        <v>59545</v>
      </c>
      <c r="L2644" t="s">
        <v>59546</v>
      </c>
      <c r="M2644" t="s">
        <v>59547</v>
      </c>
      <c r="N2644" t="s">
        <v>59548</v>
      </c>
      <c r="O2644">
        <f>-543.55278127793 -15.0848889299482 -520.051738481527</f>
        <v>-1078.6894086894051</v>
      </c>
      <c r="P2644">
        <f>-569.04851464318 -58.8548530584981 -242.539975440581</f>
        <v>-870.4433431422591</v>
      </c>
      <c r="Q2644" t="s">
        <v>59549</v>
      </c>
      <c r="R2644" t="s">
        <v>59550</v>
      </c>
      <c r="S2644" t="s">
        <v>59551</v>
      </c>
      <c r="T2644" t="s">
        <v>59552</v>
      </c>
      <c r="U2644" t="s">
        <v>59553</v>
      </c>
      <c r="V2644" t="s">
        <v>59554</v>
      </c>
      <c r="W2644" t="s">
        <v>59555</v>
      </c>
      <c r="X2644" t="s">
        <v>59556</v>
      </c>
      <c r="Y2644" t="s">
        <v>59557</v>
      </c>
    </row>
    <row r="2645" spans="1:25" x14ac:dyDescent="0.3">
      <c r="A2645">
        <v>132200</v>
      </c>
      <c r="B2645" t="s">
        <v>59558</v>
      </c>
      <c r="C2645" t="s">
        <v>59559</v>
      </c>
      <c r="D2645" t="s">
        <v>59560</v>
      </c>
      <c r="E2645" t="s">
        <v>59561</v>
      </c>
      <c r="F2645" t="s">
        <v>59562</v>
      </c>
      <c r="G2645" t="s">
        <v>59563</v>
      </c>
      <c r="H2645" t="s">
        <v>59564</v>
      </c>
      <c r="I2645" t="s">
        <v>59565</v>
      </c>
      <c r="J2645" t="s">
        <v>59566</v>
      </c>
      <c r="K2645" t="s">
        <v>59567</v>
      </c>
      <c r="L2645" t="s">
        <v>59568</v>
      </c>
      <c r="M2645" t="s">
        <v>59569</v>
      </c>
      <c r="N2645" t="s">
        <v>59570</v>
      </c>
      <c r="O2645">
        <f>-542.855883342545 -15.0301489909546 -519.724078233316</f>
        <v>-1077.6101105668156</v>
      </c>
      <c r="P2645">
        <f>-568.594608721542 -58.6441854094801 -242.210196792911</f>
        <v>-869.44899092393314</v>
      </c>
      <c r="Q2645" t="s">
        <v>59571</v>
      </c>
      <c r="R2645" t="s">
        <v>59572</v>
      </c>
      <c r="S2645" t="s">
        <v>59573</v>
      </c>
      <c r="T2645" t="s">
        <v>59574</v>
      </c>
      <c r="U2645" t="s">
        <v>59575</v>
      </c>
      <c r="V2645" t="s">
        <v>59576</v>
      </c>
      <c r="W2645" t="s">
        <v>59577</v>
      </c>
      <c r="X2645" t="s">
        <v>59578</v>
      </c>
      <c r="Y2645" t="s">
        <v>59579</v>
      </c>
    </row>
    <row r="2646" spans="1:25" x14ac:dyDescent="0.3">
      <c r="A2646">
        <v>132250</v>
      </c>
      <c r="B2646" t="s">
        <v>59558</v>
      </c>
      <c r="C2646" t="s">
        <v>59559</v>
      </c>
      <c r="D2646" t="s">
        <v>59560</v>
      </c>
      <c r="E2646" t="s">
        <v>59561</v>
      </c>
      <c r="F2646" t="s">
        <v>59562</v>
      </c>
      <c r="G2646" t="s">
        <v>59563</v>
      </c>
      <c r="H2646" t="s">
        <v>59564</v>
      </c>
      <c r="I2646" t="s">
        <v>59565</v>
      </c>
      <c r="J2646" t="s">
        <v>59566</v>
      </c>
      <c r="K2646" t="s">
        <v>59567</v>
      </c>
      <c r="L2646" t="s">
        <v>59568</v>
      </c>
      <c r="M2646" t="s">
        <v>59569</v>
      </c>
      <c r="N2646" t="s">
        <v>59570</v>
      </c>
      <c r="O2646">
        <f>-542.855883342545 -15.0301489909546 -519.724078233316</f>
        <v>-1077.6101105668156</v>
      </c>
      <c r="P2646">
        <f>-568.594608721542 -58.6441854094801 -242.210196792911</f>
        <v>-869.44899092393314</v>
      </c>
      <c r="Q2646" t="s">
        <v>59571</v>
      </c>
      <c r="R2646" t="s">
        <v>59572</v>
      </c>
      <c r="S2646" t="s">
        <v>59573</v>
      </c>
      <c r="T2646" t="s">
        <v>59574</v>
      </c>
      <c r="U2646" t="s">
        <v>59575</v>
      </c>
      <c r="V2646" t="s">
        <v>59576</v>
      </c>
      <c r="W2646" t="s">
        <v>59577</v>
      </c>
      <c r="X2646" t="s">
        <v>59578</v>
      </c>
      <c r="Y2646" t="s">
        <v>59579</v>
      </c>
    </row>
    <row r="2647" spans="1:25" x14ac:dyDescent="0.3">
      <c r="A2647">
        <v>132300</v>
      </c>
      <c r="B2647" t="s">
        <v>59580</v>
      </c>
      <c r="C2647" t="s">
        <v>59581</v>
      </c>
      <c r="D2647" t="s">
        <v>59582</v>
      </c>
      <c r="E2647" t="s">
        <v>59583</v>
      </c>
      <c r="F2647" t="s">
        <v>59584</v>
      </c>
      <c r="G2647" t="s">
        <v>59585</v>
      </c>
      <c r="H2647" t="s">
        <v>59586</v>
      </c>
      <c r="I2647" t="s">
        <v>59587</v>
      </c>
      <c r="J2647" t="s">
        <v>59588</v>
      </c>
      <c r="K2647" t="s">
        <v>59589</v>
      </c>
      <c r="L2647" t="s">
        <v>59590</v>
      </c>
      <c r="M2647" t="s">
        <v>59591</v>
      </c>
      <c r="N2647" t="s">
        <v>59592</v>
      </c>
      <c r="O2647">
        <f>-542.93392611691 -14.9763961008705 -519.51715474266</f>
        <v>-1077.4274769604403</v>
      </c>
      <c r="P2647">
        <f>-568.821044458842 -58.2272036704601 -241.960404280163</f>
        <v>-869.00865240946518</v>
      </c>
      <c r="Q2647" t="s">
        <v>59593</v>
      </c>
      <c r="R2647" t="s">
        <v>59594</v>
      </c>
      <c r="S2647" t="s">
        <v>59595</v>
      </c>
      <c r="T2647" t="s">
        <v>59596</v>
      </c>
      <c r="U2647" t="s">
        <v>59597</v>
      </c>
      <c r="V2647" t="s">
        <v>59598</v>
      </c>
      <c r="W2647" t="s">
        <v>59599</v>
      </c>
      <c r="X2647" t="s">
        <v>59600</v>
      </c>
      <c r="Y2647" t="s">
        <v>59601</v>
      </c>
    </row>
    <row r="2648" spans="1:25" x14ac:dyDescent="0.3">
      <c r="A2648">
        <v>132350</v>
      </c>
      <c r="B2648" t="s">
        <v>59602</v>
      </c>
      <c r="C2648" t="s">
        <v>59603</v>
      </c>
      <c r="D2648" t="s">
        <v>59604</v>
      </c>
      <c r="E2648" t="s">
        <v>59605</v>
      </c>
      <c r="F2648" t="s">
        <v>59606</v>
      </c>
      <c r="G2648" t="s">
        <v>59607</v>
      </c>
      <c r="H2648" t="s">
        <v>59608</v>
      </c>
      <c r="I2648" t="s">
        <v>59609</v>
      </c>
      <c r="J2648" t="s">
        <v>59610</v>
      </c>
      <c r="K2648" t="s">
        <v>59611</v>
      </c>
      <c r="L2648" t="s">
        <v>59612</v>
      </c>
      <c r="M2648" t="s">
        <v>59613</v>
      </c>
      <c r="N2648" t="s">
        <v>59614</v>
      </c>
      <c r="O2648">
        <f>-544.854209200858 -14.3976943924108 -518.888587238505</f>
        <v>-1078.1404908317738</v>
      </c>
      <c r="P2648">
        <f>-571.045658700957 -56.0579022671986 -241.117136593876</f>
        <v>-868.22069756203166</v>
      </c>
      <c r="Q2648" t="s">
        <v>59615</v>
      </c>
      <c r="R2648" t="s">
        <v>59616</v>
      </c>
      <c r="S2648" t="s">
        <v>59617</v>
      </c>
      <c r="T2648" t="s">
        <v>59618</v>
      </c>
      <c r="U2648" t="s">
        <v>59619</v>
      </c>
      <c r="V2648" t="s">
        <v>59620</v>
      </c>
      <c r="W2648" t="s">
        <v>59621</v>
      </c>
      <c r="X2648" t="s">
        <v>59622</v>
      </c>
      <c r="Y2648" t="s">
        <v>59623</v>
      </c>
    </row>
    <row r="2649" spans="1:25" x14ac:dyDescent="0.3">
      <c r="A2649">
        <v>132400</v>
      </c>
      <c r="B2649" t="s">
        <v>59624</v>
      </c>
      <c r="C2649" t="s">
        <v>59625</v>
      </c>
      <c r="D2649" t="s">
        <v>59626</v>
      </c>
      <c r="E2649" t="s">
        <v>59627</v>
      </c>
      <c r="F2649" t="s">
        <v>59628</v>
      </c>
      <c r="G2649" t="s">
        <v>59629</v>
      </c>
      <c r="H2649" t="s">
        <v>59630</v>
      </c>
      <c r="I2649" t="s">
        <v>59631</v>
      </c>
      <c r="J2649" t="s">
        <v>59632</v>
      </c>
      <c r="K2649" t="s">
        <v>59633</v>
      </c>
      <c r="L2649" t="s">
        <v>59634</v>
      </c>
      <c r="M2649" t="s">
        <v>59635</v>
      </c>
      <c r="N2649" t="s">
        <v>59636</v>
      </c>
      <c r="O2649">
        <f>-547.16514749754 -13.9276133131186 -518.455457552478</f>
        <v>-1079.5482183631366</v>
      </c>
      <c r="P2649">
        <f>-573.210930627062 -53.9128708765631 -240.42416664221</f>
        <v>-867.54796814583517</v>
      </c>
      <c r="Q2649" t="s">
        <v>59637</v>
      </c>
      <c r="R2649" t="s">
        <v>59638</v>
      </c>
      <c r="S2649" t="s">
        <v>59639</v>
      </c>
      <c r="T2649" t="s">
        <v>59640</v>
      </c>
      <c r="U2649" t="s">
        <v>59641</v>
      </c>
      <c r="V2649" t="s">
        <v>59642</v>
      </c>
      <c r="W2649" t="s">
        <v>59643</v>
      </c>
      <c r="X2649" t="s">
        <v>59644</v>
      </c>
      <c r="Y2649" t="s">
        <v>59645</v>
      </c>
    </row>
    <row r="2650" spans="1:25" x14ac:dyDescent="0.3">
      <c r="A2650">
        <v>132450</v>
      </c>
      <c r="B2650" t="s">
        <v>59646</v>
      </c>
      <c r="C2650" t="s">
        <v>59647</v>
      </c>
      <c r="D2650" t="s">
        <v>59648</v>
      </c>
      <c r="E2650" t="s">
        <v>59649</v>
      </c>
      <c r="F2650" t="s">
        <v>59650</v>
      </c>
      <c r="G2650" t="s">
        <v>59651</v>
      </c>
      <c r="H2650" t="s">
        <v>59652</v>
      </c>
      <c r="I2650" t="s">
        <v>59653</v>
      </c>
      <c r="J2650" t="s">
        <v>59654</v>
      </c>
      <c r="K2650" t="s">
        <v>59655</v>
      </c>
      <c r="L2650" t="s">
        <v>59656</v>
      </c>
      <c r="M2650" t="s">
        <v>59657</v>
      </c>
      <c r="N2650" t="s">
        <v>59658</v>
      </c>
      <c r="O2650">
        <f>-548.626302792793 -13.700717466319 -518.164233883116</f>
        <v>-1080.4912541422282</v>
      </c>
      <c r="P2650">
        <f>-574.477872516109 -52.6029326958774 -239.961393100182</f>
        <v>-867.04219831216835</v>
      </c>
      <c r="Q2650" t="s">
        <v>59659</v>
      </c>
      <c r="R2650" t="s">
        <v>59660</v>
      </c>
      <c r="S2650" t="s">
        <v>59661</v>
      </c>
      <c r="T2650" t="s">
        <v>59662</v>
      </c>
      <c r="U2650" t="s">
        <v>59663</v>
      </c>
      <c r="V2650" t="s">
        <v>59664</v>
      </c>
      <c r="W2650" t="s">
        <v>59665</v>
      </c>
      <c r="X2650" t="s">
        <v>59666</v>
      </c>
      <c r="Y2650" t="s">
        <v>59667</v>
      </c>
    </row>
    <row r="2651" spans="1:25" x14ac:dyDescent="0.3">
      <c r="A2651">
        <v>132500</v>
      </c>
      <c r="B2651" t="s">
        <v>59668</v>
      </c>
      <c r="C2651" t="s">
        <v>59669</v>
      </c>
      <c r="D2651" t="s">
        <v>59670</v>
      </c>
      <c r="E2651" t="s">
        <v>59671</v>
      </c>
      <c r="F2651" t="s">
        <v>59672</v>
      </c>
      <c r="G2651" t="s">
        <v>59673</v>
      </c>
      <c r="H2651" t="s">
        <v>59674</v>
      </c>
      <c r="I2651" t="s">
        <v>59675</v>
      </c>
      <c r="J2651" t="s">
        <v>59676</v>
      </c>
      <c r="K2651" t="s">
        <v>59677</v>
      </c>
      <c r="L2651" t="s">
        <v>59678</v>
      </c>
      <c r="M2651" t="s">
        <v>59679</v>
      </c>
      <c r="N2651" t="s">
        <v>59680</v>
      </c>
      <c r="O2651">
        <f>-552.514354756644 -13.4607685238957 -517.453506347313</f>
        <v>-1083.4286296278528</v>
      </c>
      <c r="P2651">
        <f>-577.537369736117 -49.4720537214639 -238.785958706401</f>
        <v>-865.79538216398191</v>
      </c>
      <c r="Q2651" t="s">
        <v>59681</v>
      </c>
      <c r="R2651" t="s">
        <v>59682</v>
      </c>
      <c r="S2651" t="s">
        <v>59683</v>
      </c>
      <c r="T2651" t="s">
        <v>59684</v>
      </c>
      <c r="U2651" t="s">
        <v>59685</v>
      </c>
      <c r="V2651" t="s">
        <v>59686</v>
      </c>
      <c r="W2651" t="s">
        <v>59687</v>
      </c>
      <c r="X2651" t="s">
        <v>59688</v>
      </c>
      <c r="Y2651" t="s">
        <v>59689</v>
      </c>
    </row>
    <row r="2652" spans="1:25" x14ac:dyDescent="0.3">
      <c r="A2652">
        <v>132550</v>
      </c>
      <c r="B2652" t="s">
        <v>59690</v>
      </c>
      <c r="C2652" t="s">
        <v>59691</v>
      </c>
      <c r="D2652" t="s">
        <v>59692</v>
      </c>
      <c r="E2652" t="s">
        <v>59693</v>
      </c>
      <c r="F2652" t="s">
        <v>59694</v>
      </c>
      <c r="G2652" t="s">
        <v>59695</v>
      </c>
      <c r="H2652" t="s">
        <v>59696</v>
      </c>
      <c r="I2652" t="s">
        <v>59697</v>
      </c>
      <c r="J2652" t="s">
        <v>59698</v>
      </c>
      <c r="K2652" t="s">
        <v>59699</v>
      </c>
      <c r="L2652" t="s">
        <v>59700</v>
      </c>
      <c r="M2652" t="s">
        <v>59701</v>
      </c>
      <c r="N2652" t="s">
        <v>59702</v>
      </c>
      <c r="O2652">
        <f>-554.978199052839 -13.4680509130899 -516.988718512591</f>
        <v>-1085.43496847852</v>
      </c>
      <c r="P2652">
        <f>-579.306239201432 -47.8451302430512 -238.053261193934</f>
        <v>-865.20463063841726</v>
      </c>
      <c r="Q2652" t="s">
        <v>59703</v>
      </c>
      <c r="R2652" t="s">
        <v>59704</v>
      </c>
      <c r="S2652" t="s">
        <v>59705</v>
      </c>
      <c r="T2652" t="s">
        <v>59706</v>
      </c>
      <c r="U2652" t="s">
        <v>59707</v>
      </c>
      <c r="V2652" t="s">
        <v>59708</v>
      </c>
      <c r="W2652" t="s">
        <v>59709</v>
      </c>
      <c r="X2652" t="s">
        <v>59710</v>
      </c>
      <c r="Y2652" t="s">
        <v>59711</v>
      </c>
    </row>
    <row r="2653" spans="1:25" x14ac:dyDescent="0.3">
      <c r="A2653">
        <v>132600</v>
      </c>
      <c r="B2653" t="s">
        <v>59712</v>
      </c>
      <c r="C2653" t="s">
        <v>59713</v>
      </c>
      <c r="D2653" t="s">
        <v>59714</v>
      </c>
      <c r="E2653" t="s">
        <v>59715</v>
      </c>
      <c r="F2653" t="s">
        <v>59716</v>
      </c>
      <c r="G2653" t="s">
        <v>59717</v>
      </c>
      <c r="H2653" t="s">
        <v>59718</v>
      </c>
      <c r="I2653" t="s">
        <v>59719</v>
      </c>
      <c r="J2653" t="s">
        <v>59720</v>
      </c>
      <c r="K2653" t="s">
        <v>59721</v>
      </c>
      <c r="L2653" t="s">
        <v>59722</v>
      </c>
      <c r="M2653" t="s">
        <v>59723</v>
      </c>
      <c r="N2653" t="s">
        <v>59724</v>
      </c>
      <c r="O2653">
        <f>-557.788502131702 -13.6543592750897 -516.412519370138</f>
        <v>-1087.8553807769299</v>
      </c>
      <c r="P2653">
        <f>-581.366204130385 -46.241386285792 -237.197908279808</f>
        <v>-864.80549869598497</v>
      </c>
      <c r="Q2653" t="s">
        <v>59725</v>
      </c>
      <c r="R2653" t="s">
        <v>59726</v>
      </c>
      <c r="S2653" t="s">
        <v>59727</v>
      </c>
      <c r="T2653" t="s">
        <v>59728</v>
      </c>
      <c r="U2653" t="s">
        <v>59729</v>
      </c>
      <c r="V2653" t="s">
        <v>59730</v>
      </c>
      <c r="W2653" t="s">
        <v>59731</v>
      </c>
      <c r="X2653" t="s">
        <v>59732</v>
      </c>
      <c r="Y2653" t="s">
        <v>59733</v>
      </c>
    </row>
    <row r="2654" spans="1:25" x14ac:dyDescent="0.3">
      <c r="A2654">
        <v>132650</v>
      </c>
      <c r="B2654" t="s">
        <v>59734</v>
      </c>
      <c r="C2654" t="s">
        <v>59735</v>
      </c>
      <c r="D2654" t="s">
        <v>59736</v>
      </c>
      <c r="E2654" t="s">
        <v>59737</v>
      </c>
      <c r="F2654" t="s">
        <v>59738</v>
      </c>
      <c r="G2654" t="s">
        <v>59739</v>
      </c>
      <c r="H2654" t="s">
        <v>59740</v>
      </c>
      <c r="I2654" t="s">
        <v>59741</v>
      </c>
      <c r="J2654" t="s">
        <v>59742</v>
      </c>
      <c r="K2654" t="s">
        <v>59743</v>
      </c>
      <c r="L2654" t="s">
        <v>59744</v>
      </c>
      <c r="M2654" t="s">
        <v>59745</v>
      </c>
      <c r="N2654" t="s">
        <v>59746</v>
      </c>
      <c r="O2654">
        <f>-564.275330863584 -14.5488083308876 -514.56588846673</f>
        <v>-1093.3900276612017</v>
      </c>
      <c r="P2654">
        <f>-586.394004814349 -43.3364948808946 -234.814827200236</f>
        <v>-864.54532689547966</v>
      </c>
      <c r="Q2654" t="s">
        <v>59747</v>
      </c>
      <c r="R2654" t="s">
        <v>59748</v>
      </c>
      <c r="S2654" t="s">
        <v>59749</v>
      </c>
      <c r="T2654" t="s">
        <v>59750</v>
      </c>
      <c r="U2654" t="s">
        <v>59751</v>
      </c>
      <c r="V2654" t="s">
        <v>59752</v>
      </c>
      <c r="W2654" t="s">
        <v>59753</v>
      </c>
      <c r="X2654" t="s">
        <v>59754</v>
      </c>
      <c r="Y2654" t="s">
        <v>59755</v>
      </c>
    </row>
    <row r="2655" spans="1:25" x14ac:dyDescent="0.3">
      <c r="A2655">
        <v>132700</v>
      </c>
      <c r="B2655" t="s">
        <v>59756</v>
      </c>
      <c r="C2655" t="s">
        <v>59757</v>
      </c>
      <c r="D2655" t="s">
        <v>59758</v>
      </c>
      <c r="E2655" t="s">
        <v>59759</v>
      </c>
      <c r="F2655" t="s">
        <v>59760</v>
      </c>
      <c r="G2655" t="s">
        <v>59761</v>
      </c>
      <c r="H2655" t="s">
        <v>59762</v>
      </c>
      <c r="I2655" t="s">
        <v>59763</v>
      </c>
      <c r="J2655" t="s">
        <v>59764</v>
      </c>
      <c r="K2655" t="s">
        <v>59765</v>
      </c>
      <c r="L2655" t="s">
        <v>59766</v>
      </c>
      <c r="M2655" t="s">
        <v>59767</v>
      </c>
      <c r="N2655" t="s">
        <v>59768</v>
      </c>
      <c r="O2655">
        <f>-571.650572490521 -15.111418437182 -512.117420804864</f>
        <v>-1098.879411732567</v>
      </c>
      <c r="P2655">
        <f>-592.608568950572 -39.9090279995894 -231.895249988213</f>
        <v>-864.4128469383744</v>
      </c>
      <c r="Q2655" t="s">
        <v>59769</v>
      </c>
      <c r="R2655" t="s">
        <v>59770</v>
      </c>
      <c r="S2655" t="s">
        <v>59771</v>
      </c>
      <c r="T2655" t="s">
        <v>59772</v>
      </c>
      <c r="U2655" t="s">
        <v>59773</v>
      </c>
      <c r="V2655" t="s">
        <v>59774</v>
      </c>
      <c r="W2655" t="s">
        <v>59775</v>
      </c>
      <c r="X2655" t="s">
        <v>59776</v>
      </c>
      <c r="Y2655" t="s">
        <v>59777</v>
      </c>
    </row>
    <row r="2656" spans="1:25" x14ac:dyDescent="0.3">
      <c r="A2656">
        <v>132750</v>
      </c>
      <c r="B2656" t="s">
        <v>59778</v>
      </c>
      <c r="C2656" t="s">
        <v>59779</v>
      </c>
      <c r="D2656" t="s">
        <v>59780</v>
      </c>
      <c r="E2656" t="s">
        <v>59781</v>
      </c>
      <c r="F2656" t="s">
        <v>59782</v>
      </c>
      <c r="G2656" t="s">
        <v>59783</v>
      </c>
      <c r="H2656" t="s">
        <v>59784</v>
      </c>
      <c r="I2656" t="s">
        <v>59785</v>
      </c>
      <c r="J2656" t="s">
        <v>59786</v>
      </c>
      <c r="K2656" t="s">
        <v>59787</v>
      </c>
      <c r="L2656" t="s">
        <v>59788</v>
      </c>
      <c r="M2656" t="s">
        <v>59789</v>
      </c>
      <c r="N2656" t="s">
        <v>59790</v>
      </c>
      <c r="O2656">
        <f>-575.814547894601 -14.9345597236756 -510.755526738182</f>
        <v>-1101.5046343564586</v>
      </c>
      <c r="P2656">
        <f>-596.334352655145 -37.7451966265037 -230.332285057698</f>
        <v>-864.41183433934668</v>
      </c>
      <c r="Q2656" t="s">
        <v>59791</v>
      </c>
      <c r="R2656" t="s">
        <v>59792</v>
      </c>
      <c r="S2656" t="s">
        <v>59793</v>
      </c>
      <c r="T2656" t="s">
        <v>59794</v>
      </c>
      <c r="U2656" t="s">
        <v>59795</v>
      </c>
      <c r="V2656" t="s">
        <v>59796</v>
      </c>
      <c r="W2656" t="s">
        <v>59797</v>
      </c>
      <c r="X2656" t="s">
        <v>59798</v>
      </c>
      <c r="Y2656" t="s">
        <v>59799</v>
      </c>
    </row>
    <row r="2657" spans="1:25" x14ac:dyDescent="0.3">
      <c r="A2657">
        <v>132800</v>
      </c>
      <c r="B2657" t="s">
        <v>59800</v>
      </c>
      <c r="C2657" t="s">
        <v>59801</v>
      </c>
      <c r="D2657" t="s">
        <v>59802</v>
      </c>
      <c r="E2657" t="s">
        <v>59803</v>
      </c>
      <c r="F2657" t="s">
        <v>59804</v>
      </c>
      <c r="G2657" t="s">
        <v>59805</v>
      </c>
      <c r="H2657" t="s">
        <v>59806</v>
      </c>
      <c r="I2657" t="s">
        <v>59807</v>
      </c>
      <c r="J2657" t="s">
        <v>59808</v>
      </c>
      <c r="K2657" t="s">
        <v>59809</v>
      </c>
      <c r="L2657" t="s">
        <v>59810</v>
      </c>
      <c r="M2657" t="s">
        <v>59811</v>
      </c>
      <c r="N2657" t="s">
        <v>59812</v>
      </c>
      <c r="O2657">
        <f>-584.138774285699 -13.5960685185225 -507.824986854645</f>
        <v>-1105.5598296588664</v>
      </c>
      <c r="P2657">
        <f>-604.291819376551 -32.72030230521 -227.099645535616</f>
        <v>-864.11176721737695</v>
      </c>
      <c r="Q2657" t="s">
        <v>59813</v>
      </c>
      <c r="R2657" t="s">
        <v>59814</v>
      </c>
      <c r="S2657" t="s">
        <v>59815</v>
      </c>
      <c r="T2657" t="s">
        <v>59816</v>
      </c>
      <c r="U2657" t="s">
        <v>59817</v>
      </c>
      <c r="V2657" t="s">
        <v>59818</v>
      </c>
      <c r="W2657" t="s">
        <v>59819</v>
      </c>
      <c r="X2657" t="s">
        <v>59820</v>
      </c>
      <c r="Y2657" t="s">
        <v>59821</v>
      </c>
    </row>
    <row r="2658" spans="1:25" x14ac:dyDescent="0.3">
      <c r="A2658">
        <v>132850</v>
      </c>
      <c r="B2658" t="s">
        <v>59822</v>
      </c>
      <c r="C2658" t="s">
        <v>59823</v>
      </c>
      <c r="D2658" t="s">
        <v>59824</v>
      </c>
      <c r="E2658" t="s">
        <v>59825</v>
      </c>
      <c r="F2658" t="s">
        <v>59826</v>
      </c>
      <c r="G2658" t="s">
        <v>59827</v>
      </c>
      <c r="H2658" t="s">
        <v>59828</v>
      </c>
      <c r="I2658" t="s">
        <v>59829</v>
      </c>
      <c r="J2658" t="s">
        <v>59830</v>
      </c>
      <c r="K2658" t="s">
        <v>59831</v>
      </c>
      <c r="L2658" t="s">
        <v>59832</v>
      </c>
      <c r="M2658" t="s">
        <v>59833</v>
      </c>
      <c r="N2658" t="s">
        <v>59834</v>
      </c>
      <c r="O2658">
        <f>-588.226307113042 -12.503722172333 -506.3151044322</f>
        <v>-1107.045133717575</v>
      </c>
      <c r="P2658">
        <f>-608.579007879334 -30.1613108160855 -225.508016742926</f>
        <v>-864.24833543834541</v>
      </c>
      <c r="Q2658" t="s">
        <v>59835</v>
      </c>
      <c r="R2658" t="s">
        <v>59836</v>
      </c>
      <c r="S2658" t="s">
        <v>59837</v>
      </c>
      <c r="T2658" t="s">
        <v>59838</v>
      </c>
      <c r="U2658" t="s">
        <v>59839</v>
      </c>
      <c r="V2658" t="s">
        <v>59840</v>
      </c>
      <c r="W2658" t="s">
        <v>59841</v>
      </c>
      <c r="X2658" t="s">
        <v>59842</v>
      </c>
      <c r="Y2658" t="s">
        <v>59843</v>
      </c>
    </row>
    <row r="2659" spans="1:25" x14ac:dyDescent="0.3">
      <c r="A2659">
        <v>132900</v>
      </c>
      <c r="B2659" t="s">
        <v>59844</v>
      </c>
      <c r="C2659" t="s">
        <v>59845</v>
      </c>
      <c r="D2659" t="s">
        <v>59846</v>
      </c>
      <c r="E2659" t="s">
        <v>59847</v>
      </c>
      <c r="F2659" t="s">
        <v>59848</v>
      </c>
      <c r="G2659" t="s">
        <v>59849</v>
      </c>
      <c r="H2659" t="s">
        <v>59850</v>
      </c>
      <c r="I2659" t="s">
        <v>59851</v>
      </c>
      <c r="J2659" t="s">
        <v>59852</v>
      </c>
      <c r="K2659" t="s">
        <v>59853</v>
      </c>
      <c r="L2659" t="s">
        <v>59854</v>
      </c>
      <c r="M2659" t="s">
        <v>59855</v>
      </c>
      <c r="N2659" t="s">
        <v>59856</v>
      </c>
      <c r="O2659">
        <f>-592.328757593317 -11.232136485321 -504.733812783716</f>
        <v>-1108.2947068623541</v>
      </c>
      <c r="P2659">
        <f>-612.990938556965 -27.4587272161591 -223.863118832469</f>
        <v>-864.31278460559315</v>
      </c>
      <c r="Q2659" t="s">
        <v>59857</v>
      </c>
      <c r="R2659" t="s">
        <v>59858</v>
      </c>
      <c r="S2659" t="s">
        <v>59859</v>
      </c>
      <c r="T2659" t="s">
        <v>59860</v>
      </c>
      <c r="U2659" t="s">
        <v>59861</v>
      </c>
      <c r="V2659" t="s">
        <v>59862</v>
      </c>
      <c r="W2659" t="s">
        <v>59863</v>
      </c>
      <c r="X2659" t="s">
        <v>59864</v>
      </c>
      <c r="Y2659" t="s">
        <v>59865</v>
      </c>
    </row>
    <row r="2660" spans="1:25" x14ac:dyDescent="0.3">
      <c r="A2660">
        <v>132950</v>
      </c>
      <c r="B2660" t="s">
        <v>59866</v>
      </c>
      <c r="C2660" t="s">
        <v>59867</v>
      </c>
      <c r="D2660" t="s">
        <v>59868</v>
      </c>
      <c r="E2660" t="s">
        <v>59869</v>
      </c>
      <c r="F2660" t="s">
        <v>59870</v>
      </c>
      <c r="G2660" t="s">
        <v>59871</v>
      </c>
      <c r="H2660" t="s">
        <v>59872</v>
      </c>
      <c r="I2660" t="s">
        <v>59873</v>
      </c>
      <c r="J2660" t="s">
        <v>59874</v>
      </c>
      <c r="K2660" t="s">
        <v>59875</v>
      </c>
      <c r="L2660" t="s">
        <v>59876</v>
      </c>
      <c r="M2660" t="s">
        <v>59877</v>
      </c>
      <c r="N2660" t="s">
        <v>59878</v>
      </c>
      <c r="O2660">
        <f>-600.454917464678 -8.3162424720108 -501.628409087158</f>
        <v>-1110.3995690238469</v>
      </c>
      <c r="P2660">
        <f>-621.55890972417 -22.466828240709 -220.678351087116</f>
        <v>-864.70408905199497</v>
      </c>
      <c r="Q2660" t="s">
        <v>59879</v>
      </c>
      <c r="R2660" t="s">
        <v>59880</v>
      </c>
      <c r="S2660" t="s">
        <v>59881</v>
      </c>
      <c r="T2660" t="s">
        <v>59882</v>
      </c>
      <c r="U2660" t="s">
        <v>59883</v>
      </c>
      <c r="V2660" t="s">
        <v>59884</v>
      </c>
      <c r="W2660" t="s">
        <v>59885</v>
      </c>
      <c r="X2660" t="s">
        <v>59886</v>
      </c>
      <c r="Y2660" t="s">
        <v>59887</v>
      </c>
    </row>
    <row r="2661" spans="1:25" x14ac:dyDescent="0.3">
      <c r="A2661">
        <v>133000</v>
      </c>
      <c r="B2661" t="s">
        <v>59888</v>
      </c>
      <c r="C2661" t="s">
        <v>59889</v>
      </c>
      <c r="D2661" t="s">
        <v>59890</v>
      </c>
      <c r="E2661" t="s">
        <v>59891</v>
      </c>
      <c r="F2661" t="s">
        <v>59892</v>
      </c>
      <c r="G2661" t="s">
        <v>59893</v>
      </c>
      <c r="H2661" t="s">
        <v>59894</v>
      </c>
      <c r="I2661" t="s">
        <v>59895</v>
      </c>
      <c r="J2661" t="s">
        <v>59896</v>
      </c>
      <c r="K2661" t="s">
        <v>59897</v>
      </c>
      <c r="L2661" t="s">
        <v>59898</v>
      </c>
      <c r="M2661" t="s">
        <v>59899</v>
      </c>
      <c r="N2661" t="s">
        <v>59900</v>
      </c>
      <c r="O2661">
        <f>-608.224860919331 -4.94778044695317 -499.272501104613</f>
        <v>-1112.4451424708973</v>
      </c>
      <c r="P2661">
        <f>-629.248012846666 -17.5457165563007 -218.242456483643</f>
        <v>-865.0361858866097</v>
      </c>
      <c r="Q2661" t="s">
        <v>59901</v>
      </c>
      <c r="R2661" t="s">
        <v>59902</v>
      </c>
      <c r="S2661" t="s">
        <v>59903</v>
      </c>
      <c r="T2661" t="s">
        <v>59904</v>
      </c>
      <c r="U2661" t="s">
        <v>59905</v>
      </c>
      <c r="V2661" t="s">
        <v>59906</v>
      </c>
      <c r="W2661" t="s">
        <v>59907</v>
      </c>
      <c r="X2661" t="s">
        <v>59908</v>
      </c>
      <c r="Y2661" t="s">
        <v>59909</v>
      </c>
    </row>
    <row r="2662" spans="1:25" x14ac:dyDescent="0.3">
      <c r="A2662">
        <v>133050</v>
      </c>
      <c r="B2662" t="s">
        <v>59910</v>
      </c>
      <c r="C2662" t="s">
        <v>59911</v>
      </c>
      <c r="D2662" t="s">
        <v>59912</v>
      </c>
      <c r="E2662" t="s">
        <v>59913</v>
      </c>
      <c r="F2662" t="s">
        <v>59914</v>
      </c>
      <c r="G2662" t="s">
        <v>59915</v>
      </c>
      <c r="H2662" t="s">
        <v>59916</v>
      </c>
      <c r="I2662" t="s">
        <v>59917</v>
      </c>
      <c r="J2662" t="s">
        <v>59918</v>
      </c>
      <c r="K2662" t="s">
        <v>59919</v>
      </c>
      <c r="L2662" t="s">
        <v>59920</v>
      </c>
      <c r="M2662" t="s">
        <v>59921</v>
      </c>
      <c r="N2662" t="s">
        <v>59922</v>
      </c>
      <c r="O2662">
        <f>-611.664511427023 -2.71066358637313 -498.602493955659</f>
        <v>-1112.977668969055</v>
      </c>
      <c r="P2662">
        <f>-632.580066147846 -14.9566755123681 -217.548879032474</f>
        <v>-865.08562069268805</v>
      </c>
      <c r="Q2662" t="s">
        <v>59923</v>
      </c>
      <c r="R2662" t="s">
        <v>59924</v>
      </c>
      <c r="S2662" t="s">
        <v>59925</v>
      </c>
      <c r="T2662" t="s">
        <v>59926</v>
      </c>
      <c r="U2662" t="s">
        <v>59927</v>
      </c>
      <c r="V2662" t="s">
        <v>59928</v>
      </c>
      <c r="W2662" t="s">
        <v>59929</v>
      </c>
      <c r="X2662" t="s">
        <v>59930</v>
      </c>
      <c r="Y2662" t="s">
        <v>59931</v>
      </c>
    </row>
    <row r="2663" spans="1:25" x14ac:dyDescent="0.3">
      <c r="A2663">
        <v>133100</v>
      </c>
      <c r="B2663" t="s">
        <v>59932</v>
      </c>
      <c r="C2663" t="s">
        <v>59933</v>
      </c>
      <c r="D2663" t="s">
        <v>59934</v>
      </c>
      <c r="E2663" t="s">
        <v>59935</v>
      </c>
      <c r="F2663" t="s">
        <v>59936</v>
      </c>
      <c r="G2663" t="s">
        <v>59937</v>
      </c>
      <c r="H2663" t="s">
        <v>59938</v>
      </c>
      <c r="I2663" t="s">
        <v>59939</v>
      </c>
      <c r="J2663" t="s">
        <v>59940</v>
      </c>
      <c r="K2663" t="s">
        <v>59941</v>
      </c>
      <c r="L2663" t="s">
        <v>59942</v>
      </c>
      <c r="M2663" t="s">
        <v>59943</v>
      </c>
      <c r="N2663" t="s">
        <v>59944</v>
      </c>
      <c r="O2663" t="s">
        <v>59945</v>
      </c>
      <c r="P2663">
        <f>-637.786315956092 -10.4000885257317 -217.582050086032</f>
        <v>-865.76845456785577</v>
      </c>
      <c r="Q2663" t="s">
        <v>59946</v>
      </c>
      <c r="R2663" t="s">
        <v>59947</v>
      </c>
      <c r="S2663" t="s">
        <v>59948</v>
      </c>
      <c r="T2663" t="s">
        <v>59949</v>
      </c>
      <c r="U2663" t="s">
        <v>59950</v>
      </c>
      <c r="V2663" t="s">
        <v>59951</v>
      </c>
      <c r="W2663" t="s">
        <v>59952</v>
      </c>
      <c r="X2663" t="s">
        <v>59953</v>
      </c>
      <c r="Y2663" t="s">
        <v>59954</v>
      </c>
    </row>
    <row r="2664" spans="1:25" x14ac:dyDescent="0.3">
      <c r="A2664">
        <v>133150</v>
      </c>
      <c r="B2664" t="s">
        <v>59955</v>
      </c>
      <c r="C2664" t="s">
        <v>59956</v>
      </c>
      <c r="D2664" t="s">
        <v>59957</v>
      </c>
      <c r="E2664" t="s">
        <v>59958</v>
      </c>
      <c r="F2664" t="s">
        <v>59959</v>
      </c>
      <c r="G2664" t="s">
        <v>59960</v>
      </c>
      <c r="H2664" t="s">
        <v>59961</v>
      </c>
      <c r="I2664" t="s">
        <v>59962</v>
      </c>
      <c r="J2664" t="s">
        <v>59963</v>
      </c>
      <c r="K2664" t="s">
        <v>59964</v>
      </c>
      <c r="L2664" t="s">
        <v>59965</v>
      </c>
      <c r="M2664" t="s">
        <v>59966</v>
      </c>
      <c r="N2664" t="s">
        <v>59967</v>
      </c>
      <c r="O2664" t="s">
        <v>59968</v>
      </c>
      <c r="P2664">
        <f>-639.346008876183 -8.93584376376543 -218.377144694168</f>
        <v>-866.65899733411641</v>
      </c>
      <c r="Q2664" t="s">
        <v>59969</v>
      </c>
      <c r="R2664" t="s">
        <v>59970</v>
      </c>
      <c r="S2664" t="s">
        <v>59971</v>
      </c>
      <c r="T2664" t="s">
        <v>59972</v>
      </c>
      <c r="U2664" t="s">
        <v>59973</v>
      </c>
      <c r="V2664" t="s">
        <v>59974</v>
      </c>
      <c r="W2664" t="s">
        <v>59975</v>
      </c>
      <c r="X2664" t="s">
        <v>59976</v>
      </c>
      <c r="Y2664" t="s">
        <v>59977</v>
      </c>
    </row>
    <row r="2665" spans="1:25" x14ac:dyDescent="0.3">
      <c r="A2665">
        <v>133200</v>
      </c>
      <c r="B2665" t="s">
        <v>59978</v>
      </c>
      <c r="C2665" t="s">
        <v>59979</v>
      </c>
      <c r="D2665" t="s">
        <v>59980</v>
      </c>
      <c r="E2665" t="s">
        <v>59981</v>
      </c>
      <c r="F2665" t="s">
        <v>59982</v>
      </c>
      <c r="G2665" t="s">
        <v>59983</v>
      </c>
      <c r="H2665" t="s">
        <v>59984</v>
      </c>
      <c r="I2665" t="s">
        <v>59985</v>
      </c>
      <c r="J2665" t="s">
        <v>59986</v>
      </c>
      <c r="K2665" t="s">
        <v>59987</v>
      </c>
      <c r="L2665" t="s">
        <v>59988</v>
      </c>
      <c r="M2665" t="s">
        <v>59989</v>
      </c>
      <c r="N2665" t="s">
        <v>59990</v>
      </c>
      <c r="O2665" t="s">
        <v>59991</v>
      </c>
      <c r="P2665">
        <f>-640.579092287432 -7.33200578611013 -221.222109009372</f>
        <v>-869.13320708291417</v>
      </c>
      <c r="Q2665" t="s">
        <v>59992</v>
      </c>
      <c r="R2665" t="s">
        <v>59993</v>
      </c>
      <c r="S2665" t="s">
        <v>59994</v>
      </c>
      <c r="T2665" t="s">
        <v>59995</v>
      </c>
      <c r="U2665" t="s">
        <v>59996</v>
      </c>
      <c r="V2665" t="s">
        <v>59997</v>
      </c>
      <c r="W2665" t="s">
        <v>59998</v>
      </c>
      <c r="X2665" t="s">
        <v>59999</v>
      </c>
      <c r="Y2665" t="s">
        <v>60000</v>
      </c>
    </row>
    <row r="2666" spans="1:25" x14ac:dyDescent="0.3">
      <c r="A2666">
        <v>133250</v>
      </c>
      <c r="B2666" t="s">
        <v>60001</v>
      </c>
      <c r="C2666" t="s">
        <v>60002</v>
      </c>
      <c r="D2666" t="s">
        <v>60003</v>
      </c>
      <c r="E2666" t="s">
        <v>60004</v>
      </c>
      <c r="F2666" t="s">
        <v>60005</v>
      </c>
      <c r="G2666" t="s">
        <v>60006</v>
      </c>
      <c r="H2666" t="s">
        <v>60007</v>
      </c>
      <c r="I2666" t="s">
        <v>60008</v>
      </c>
      <c r="J2666" t="s">
        <v>60009</v>
      </c>
      <c r="K2666" t="s">
        <v>60010</v>
      </c>
      <c r="L2666" t="s">
        <v>60011</v>
      </c>
      <c r="M2666" t="s">
        <v>60012</v>
      </c>
      <c r="N2666" t="s">
        <v>60013</v>
      </c>
      <c r="O2666" t="s">
        <v>60014</v>
      </c>
      <c r="P2666">
        <f>-640.024861725868 -6.67479654100543 -223.093168857577</f>
        <v>-869.79282712445047</v>
      </c>
      <c r="Q2666" t="s">
        <v>60015</v>
      </c>
      <c r="R2666" t="s">
        <v>60016</v>
      </c>
      <c r="S2666" t="s">
        <v>60017</v>
      </c>
      <c r="T2666" t="s">
        <v>60018</v>
      </c>
      <c r="U2666" t="s">
        <v>60019</v>
      </c>
      <c r="V2666" t="s">
        <v>60020</v>
      </c>
      <c r="W2666" t="s">
        <v>60021</v>
      </c>
      <c r="X2666" t="s">
        <v>60022</v>
      </c>
      <c r="Y2666" t="s">
        <v>60023</v>
      </c>
    </row>
    <row r="2667" spans="1:25" x14ac:dyDescent="0.3">
      <c r="A2667">
        <v>133300</v>
      </c>
      <c r="B2667" t="s">
        <v>60024</v>
      </c>
      <c r="C2667" t="s">
        <v>60025</v>
      </c>
      <c r="D2667" t="s">
        <v>60026</v>
      </c>
      <c r="E2667" t="s">
        <v>60027</v>
      </c>
      <c r="F2667" t="s">
        <v>60028</v>
      </c>
      <c r="G2667" t="s">
        <v>60029</v>
      </c>
      <c r="H2667" t="s">
        <v>60030</v>
      </c>
      <c r="I2667" t="s">
        <v>60031</v>
      </c>
      <c r="J2667" t="s">
        <v>60032</v>
      </c>
      <c r="K2667" t="s">
        <v>60033</v>
      </c>
      <c r="L2667" t="s">
        <v>60034</v>
      </c>
      <c r="M2667" t="s">
        <v>60035</v>
      </c>
      <c r="N2667" t="s">
        <v>60036</v>
      </c>
      <c r="O2667" t="s">
        <v>60037</v>
      </c>
      <c r="P2667">
        <f>-637.198088566245 -4.63942697645621 -227.57136490584</f>
        <v>-869.40888044854125</v>
      </c>
      <c r="Q2667" t="s">
        <v>60038</v>
      </c>
      <c r="R2667" t="s">
        <v>60039</v>
      </c>
      <c r="S2667" t="s">
        <v>60040</v>
      </c>
      <c r="T2667" t="s">
        <v>60041</v>
      </c>
      <c r="U2667" t="s">
        <v>60042</v>
      </c>
      <c r="V2667" t="s">
        <v>60043</v>
      </c>
      <c r="W2667" t="s">
        <v>60044</v>
      </c>
      <c r="X2667" t="s">
        <v>60045</v>
      </c>
      <c r="Y2667" t="s">
        <v>60046</v>
      </c>
    </row>
    <row r="2668" spans="1:25" x14ac:dyDescent="0.3">
      <c r="A2668">
        <v>133350</v>
      </c>
      <c r="B2668" t="s">
        <v>60047</v>
      </c>
      <c r="C2668" t="s">
        <v>60048</v>
      </c>
      <c r="D2668" t="s">
        <v>60049</v>
      </c>
      <c r="E2668" t="s">
        <v>60050</v>
      </c>
      <c r="F2668" t="s">
        <v>60051</v>
      </c>
      <c r="G2668" t="s">
        <v>60052</v>
      </c>
      <c r="H2668" t="s">
        <v>60053</v>
      </c>
      <c r="I2668" t="s">
        <v>60054</v>
      </c>
      <c r="J2668" t="s">
        <v>60055</v>
      </c>
      <c r="K2668" t="s">
        <v>60056</v>
      </c>
      <c r="L2668" t="s">
        <v>60057</v>
      </c>
      <c r="M2668" t="s">
        <v>60058</v>
      </c>
      <c r="N2668" t="s">
        <v>60059</v>
      </c>
      <c r="O2668" t="s">
        <v>60060</v>
      </c>
      <c r="P2668">
        <f>-635.111347606647 -3.0305609221648 -230.275996604984</f>
        <v>-868.41790513379578</v>
      </c>
      <c r="Q2668" t="s">
        <v>60061</v>
      </c>
      <c r="R2668" t="s">
        <v>60062</v>
      </c>
      <c r="S2668" t="s">
        <v>60063</v>
      </c>
      <c r="T2668" t="s">
        <v>60064</v>
      </c>
      <c r="U2668" t="s">
        <v>60065</v>
      </c>
      <c r="V2668" t="s">
        <v>60066</v>
      </c>
      <c r="W2668" t="s">
        <v>60067</v>
      </c>
      <c r="X2668" t="s">
        <v>60068</v>
      </c>
      <c r="Y2668" t="s">
        <v>60069</v>
      </c>
    </row>
    <row r="2669" spans="1:25" x14ac:dyDescent="0.3">
      <c r="A2669">
        <v>133400</v>
      </c>
      <c r="B2669" t="s">
        <v>60070</v>
      </c>
      <c r="C2669" t="s">
        <v>60071</v>
      </c>
      <c r="D2669" t="s">
        <v>60072</v>
      </c>
      <c r="E2669" t="s">
        <v>60073</v>
      </c>
      <c r="F2669" t="s">
        <v>60074</v>
      </c>
      <c r="G2669" t="s">
        <v>60075</v>
      </c>
      <c r="H2669" t="s">
        <v>60076</v>
      </c>
      <c r="I2669" t="s">
        <v>60077</v>
      </c>
      <c r="J2669" t="s">
        <v>60078</v>
      </c>
      <c r="K2669" t="s">
        <v>60079</v>
      </c>
      <c r="L2669" t="s">
        <v>60080</v>
      </c>
      <c r="M2669" t="s">
        <v>60081</v>
      </c>
      <c r="N2669" t="s">
        <v>60082</v>
      </c>
      <c r="O2669" t="s">
        <v>60083</v>
      </c>
      <c r="P2669">
        <f>-629.973006377511 -0.710356430769025 -236.975934140428</f>
        <v>-867.65929694870795</v>
      </c>
      <c r="Q2669" t="s">
        <v>60084</v>
      </c>
      <c r="R2669" t="s">
        <v>60085</v>
      </c>
      <c r="S2669" t="s">
        <v>60086</v>
      </c>
      <c r="T2669" t="s">
        <v>60087</v>
      </c>
      <c r="U2669" t="s">
        <v>60088</v>
      </c>
      <c r="V2669" t="s">
        <v>60089</v>
      </c>
      <c r="W2669" t="s">
        <v>60090</v>
      </c>
      <c r="X2669" t="s">
        <v>60091</v>
      </c>
      <c r="Y2669" t="s">
        <v>60092</v>
      </c>
    </row>
    <row r="2670" spans="1:25" x14ac:dyDescent="0.3">
      <c r="A2670">
        <v>133450</v>
      </c>
      <c r="B2670" t="s">
        <v>60093</v>
      </c>
      <c r="C2670" t="s">
        <v>60094</v>
      </c>
      <c r="D2670" t="s">
        <v>60095</v>
      </c>
      <c r="E2670" t="s">
        <v>60096</v>
      </c>
      <c r="F2670" t="s">
        <v>60097</v>
      </c>
      <c r="G2670" t="s">
        <v>60098</v>
      </c>
      <c r="H2670" t="s">
        <v>60099</v>
      </c>
      <c r="I2670" t="s">
        <v>60100</v>
      </c>
      <c r="J2670" t="s">
        <v>60101</v>
      </c>
      <c r="K2670" t="s">
        <v>60102</v>
      </c>
      <c r="L2670" t="s">
        <v>60103</v>
      </c>
      <c r="M2670" t="s">
        <v>60104</v>
      </c>
      <c r="N2670" t="s">
        <v>60105</v>
      </c>
      <c r="O2670" t="s">
        <v>60106</v>
      </c>
      <c r="P2670" t="s">
        <v>60107</v>
      </c>
      <c r="Q2670" t="s">
        <v>60108</v>
      </c>
      <c r="R2670" t="s">
        <v>60109</v>
      </c>
      <c r="S2670" t="s">
        <v>60110</v>
      </c>
      <c r="T2670" t="s">
        <v>60111</v>
      </c>
      <c r="U2670" t="s">
        <v>60112</v>
      </c>
      <c r="V2670" t="s">
        <v>60113</v>
      </c>
      <c r="W2670" t="s">
        <v>60114</v>
      </c>
      <c r="X2670" t="s">
        <v>60115</v>
      </c>
      <c r="Y2670" t="s">
        <v>60116</v>
      </c>
    </row>
    <row r="2671" spans="1:25" x14ac:dyDescent="0.3">
      <c r="A2671">
        <v>133500</v>
      </c>
      <c r="B2671" t="s">
        <v>60117</v>
      </c>
      <c r="C2671" t="s">
        <v>60118</v>
      </c>
      <c r="D2671" t="s">
        <v>60119</v>
      </c>
      <c r="E2671" t="s">
        <v>60120</v>
      </c>
      <c r="F2671" t="s">
        <v>60121</v>
      </c>
      <c r="G2671" t="s">
        <v>60122</v>
      </c>
      <c r="H2671" t="s">
        <v>60123</v>
      </c>
      <c r="I2671" t="s">
        <v>60124</v>
      </c>
      <c r="J2671" t="s">
        <v>60125</v>
      </c>
      <c r="K2671" t="s">
        <v>60126</v>
      </c>
      <c r="L2671" t="s">
        <v>60127</v>
      </c>
      <c r="M2671" t="s">
        <v>60128</v>
      </c>
      <c r="N2671" t="s">
        <v>60129</v>
      </c>
      <c r="O2671" t="s">
        <v>60130</v>
      </c>
      <c r="P2671" t="s">
        <v>60131</v>
      </c>
      <c r="Q2671" t="s">
        <v>60132</v>
      </c>
      <c r="R2671" t="s">
        <v>60133</v>
      </c>
      <c r="S2671" t="s">
        <v>60134</v>
      </c>
      <c r="T2671" t="s">
        <v>60135</v>
      </c>
      <c r="U2671" t="s">
        <v>60136</v>
      </c>
      <c r="V2671" t="s">
        <v>60137</v>
      </c>
      <c r="W2671" t="s">
        <v>60138</v>
      </c>
      <c r="X2671" t="s">
        <v>60139</v>
      </c>
      <c r="Y2671" t="s">
        <v>60140</v>
      </c>
    </row>
    <row r="2672" spans="1:25" x14ac:dyDescent="0.3">
      <c r="A2672">
        <v>133550</v>
      </c>
      <c r="B2672" t="s">
        <v>60141</v>
      </c>
      <c r="C2672" t="s">
        <v>60142</v>
      </c>
      <c r="D2672" t="s">
        <v>60143</v>
      </c>
      <c r="E2672" t="s">
        <v>60144</v>
      </c>
      <c r="F2672" t="s">
        <v>60145</v>
      </c>
      <c r="G2672" t="s">
        <v>60146</v>
      </c>
      <c r="H2672" t="s">
        <v>60147</v>
      </c>
      <c r="I2672" t="s">
        <v>60148</v>
      </c>
      <c r="J2672" t="s">
        <v>60149</v>
      </c>
      <c r="K2672" t="s">
        <v>60150</v>
      </c>
      <c r="L2672" t="s">
        <v>60151</v>
      </c>
      <c r="M2672" t="s">
        <v>60152</v>
      </c>
      <c r="N2672" t="s">
        <v>60153</v>
      </c>
      <c r="O2672" t="s">
        <v>60154</v>
      </c>
      <c r="P2672" t="s">
        <v>60155</v>
      </c>
      <c r="Q2672" t="s">
        <v>60156</v>
      </c>
      <c r="R2672" t="s">
        <v>60157</v>
      </c>
      <c r="S2672" t="s">
        <v>60158</v>
      </c>
      <c r="T2672" t="s">
        <v>60159</v>
      </c>
      <c r="U2672" t="s">
        <v>60160</v>
      </c>
      <c r="V2672" t="s">
        <v>60161</v>
      </c>
      <c r="W2672" t="s">
        <v>60162</v>
      </c>
      <c r="X2672" t="s">
        <v>60163</v>
      </c>
      <c r="Y2672" t="s">
        <v>60164</v>
      </c>
    </row>
    <row r="2673" spans="1:25" x14ac:dyDescent="0.3">
      <c r="A2673">
        <v>133600</v>
      </c>
      <c r="B2673" t="s">
        <v>60165</v>
      </c>
      <c r="C2673" t="s">
        <v>60166</v>
      </c>
      <c r="D2673" t="s">
        <v>60167</v>
      </c>
      <c r="E2673" t="s">
        <v>60168</v>
      </c>
      <c r="F2673" t="s">
        <v>60169</v>
      </c>
      <c r="G2673" t="s">
        <v>60170</v>
      </c>
      <c r="H2673" t="s">
        <v>60171</v>
      </c>
      <c r="I2673" t="s">
        <v>60172</v>
      </c>
      <c r="J2673" t="s">
        <v>60173</v>
      </c>
      <c r="K2673" t="s">
        <v>60174</v>
      </c>
      <c r="L2673" t="s">
        <v>60175</v>
      </c>
      <c r="M2673" t="s">
        <v>60176</v>
      </c>
      <c r="N2673" t="s">
        <v>60177</v>
      </c>
      <c r="O2673" t="s">
        <v>60178</v>
      </c>
      <c r="P2673" t="s">
        <v>60179</v>
      </c>
      <c r="Q2673" t="s">
        <v>60180</v>
      </c>
      <c r="R2673" t="s">
        <v>60181</v>
      </c>
      <c r="S2673" t="s">
        <v>60182</v>
      </c>
      <c r="T2673" t="s">
        <v>60183</v>
      </c>
      <c r="U2673" t="s">
        <v>60184</v>
      </c>
      <c r="V2673" t="s">
        <v>60185</v>
      </c>
      <c r="W2673" t="s">
        <v>60186</v>
      </c>
      <c r="X2673" t="s">
        <v>60187</v>
      </c>
      <c r="Y2673" t="s">
        <v>60188</v>
      </c>
    </row>
    <row r="2674" spans="1:25" x14ac:dyDescent="0.3">
      <c r="A2674">
        <v>133650</v>
      </c>
      <c r="B2674" t="s">
        <v>60189</v>
      </c>
      <c r="C2674" t="s">
        <v>60190</v>
      </c>
      <c r="D2674" t="s">
        <v>60191</v>
      </c>
      <c r="E2674" t="s">
        <v>60192</v>
      </c>
      <c r="F2674" t="s">
        <v>60193</v>
      </c>
      <c r="G2674" t="s">
        <v>60194</v>
      </c>
      <c r="H2674" t="s">
        <v>60195</v>
      </c>
      <c r="I2674" t="s">
        <v>60196</v>
      </c>
      <c r="J2674" t="s">
        <v>60197</v>
      </c>
      <c r="K2674" t="s">
        <v>60198</v>
      </c>
      <c r="L2674" t="s">
        <v>60199</v>
      </c>
      <c r="M2674" t="s">
        <v>60200</v>
      </c>
      <c r="N2674" t="s">
        <v>60201</v>
      </c>
      <c r="O2674" t="s">
        <v>60202</v>
      </c>
      <c r="P2674" t="s">
        <v>60203</v>
      </c>
      <c r="Q2674" t="s">
        <v>60204</v>
      </c>
      <c r="R2674" t="s">
        <v>60205</v>
      </c>
      <c r="S2674" t="s">
        <v>60206</v>
      </c>
      <c r="T2674" t="s">
        <v>60207</v>
      </c>
      <c r="U2674" t="s">
        <v>60208</v>
      </c>
      <c r="V2674" t="s">
        <v>60209</v>
      </c>
      <c r="W2674" t="s">
        <v>60210</v>
      </c>
      <c r="X2674" t="s">
        <v>60211</v>
      </c>
      <c r="Y2674" t="s">
        <v>60212</v>
      </c>
    </row>
    <row r="2675" spans="1:25" x14ac:dyDescent="0.3">
      <c r="A2675">
        <v>133700</v>
      </c>
      <c r="B2675" t="s">
        <v>60213</v>
      </c>
      <c r="C2675" t="s">
        <v>60214</v>
      </c>
      <c r="D2675" t="s">
        <v>60215</v>
      </c>
      <c r="E2675" t="s">
        <v>60216</v>
      </c>
      <c r="F2675" t="s">
        <v>60217</v>
      </c>
      <c r="G2675" t="s">
        <v>60218</v>
      </c>
      <c r="H2675" t="s">
        <v>60219</v>
      </c>
      <c r="I2675" t="s">
        <v>60220</v>
      </c>
      <c r="J2675" t="s">
        <v>60221</v>
      </c>
      <c r="K2675" t="s">
        <v>60222</v>
      </c>
      <c r="L2675" t="s">
        <v>60223</v>
      </c>
      <c r="M2675" t="s">
        <v>60224</v>
      </c>
      <c r="N2675" t="s">
        <v>60225</v>
      </c>
      <c r="O2675" t="s">
        <v>60226</v>
      </c>
      <c r="P2675" t="s">
        <v>60227</v>
      </c>
      <c r="Q2675" t="s">
        <v>60228</v>
      </c>
      <c r="R2675" t="s">
        <v>60229</v>
      </c>
      <c r="S2675" t="s">
        <v>60230</v>
      </c>
      <c r="T2675" t="s">
        <v>60231</v>
      </c>
      <c r="U2675" t="s">
        <v>60232</v>
      </c>
      <c r="V2675" t="s">
        <v>60233</v>
      </c>
      <c r="W2675" t="s">
        <v>60234</v>
      </c>
      <c r="X2675" t="s">
        <v>60235</v>
      </c>
      <c r="Y2675" t="s">
        <v>60236</v>
      </c>
    </row>
    <row r="2676" spans="1:25" x14ac:dyDescent="0.3">
      <c r="A2676">
        <v>133750</v>
      </c>
      <c r="B2676" t="s">
        <v>60237</v>
      </c>
      <c r="C2676" t="s">
        <v>60238</v>
      </c>
      <c r="D2676" t="s">
        <v>60239</v>
      </c>
      <c r="E2676" t="s">
        <v>60240</v>
      </c>
      <c r="F2676" t="s">
        <v>60241</v>
      </c>
      <c r="G2676" t="s">
        <v>60242</v>
      </c>
      <c r="H2676" t="s">
        <v>60243</v>
      </c>
      <c r="I2676" t="s">
        <v>60244</v>
      </c>
      <c r="J2676" t="s">
        <v>60245</v>
      </c>
      <c r="K2676" t="s">
        <v>60246</v>
      </c>
      <c r="L2676" t="s">
        <v>60247</v>
      </c>
      <c r="M2676" t="s">
        <v>60248</v>
      </c>
      <c r="N2676" t="s">
        <v>60249</v>
      </c>
      <c r="O2676" t="s">
        <v>60250</v>
      </c>
      <c r="P2676" t="s">
        <v>60251</v>
      </c>
      <c r="Q2676" t="s">
        <v>60252</v>
      </c>
      <c r="R2676" t="s">
        <v>60253</v>
      </c>
      <c r="S2676" t="s">
        <v>60254</v>
      </c>
      <c r="T2676" t="s">
        <v>60255</v>
      </c>
      <c r="U2676" t="s">
        <v>60256</v>
      </c>
      <c r="V2676" t="s">
        <v>60257</v>
      </c>
      <c r="W2676" t="s">
        <v>60258</v>
      </c>
      <c r="X2676" t="s">
        <v>60259</v>
      </c>
      <c r="Y2676" t="s">
        <v>60260</v>
      </c>
    </row>
    <row r="2677" spans="1:25" x14ac:dyDescent="0.3">
      <c r="A2677">
        <v>133800</v>
      </c>
      <c r="B2677" t="s">
        <v>60261</v>
      </c>
      <c r="C2677" t="s">
        <v>60262</v>
      </c>
      <c r="D2677" t="s">
        <v>60263</v>
      </c>
      <c r="E2677" t="s">
        <v>60264</v>
      </c>
      <c r="F2677" t="s">
        <v>60265</v>
      </c>
      <c r="G2677" t="s">
        <v>60266</v>
      </c>
      <c r="H2677" t="s">
        <v>60267</v>
      </c>
      <c r="I2677" t="s">
        <v>60268</v>
      </c>
      <c r="J2677" t="s">
        <v>60269</v>
      </c>
      <c r="K2677" t="s">
        <v>60270</v>
      </c>
      <c r="L2677" t="s">
        <v>60271</v>
      </c>
      <c r="M2677" t="s">
        <v>60272</v>
      </c>
      <c r="N2677" t="s">
        <v>60273</v>
      </c>
      <c r="O2677" t="s">
        <v>60274</v>
      </c>
      <c r="P2677" t="s">
        <v>60275</v>
      </c>
      <c r="Q2677" t="s">
        <v>60276</v>
      </c>
      <c r="R2677" t="s">
        <v>60277</v>
      </c>
      <c r="S2677" t="s">
        <v>60278</v>
      </c>
      <c r="T2677" t="s">
        <v>60279</v>
      </c>
      <c r="U2677" t="s">
        <v>60280</v>
      </c>
      <c r="V2677" t="s">
        <v>60281</v>
      </c>
      <c r="W2677" t="s">
        <v>60282</v>
      </c>
      <c r="X2677" t="s">
        <v>60283</v>
      </c>
      <c r="Y2677" t="s">
        <v>60284</v>
      </c>
    </row>
    <row r="2678" spans="1:25" x14ac:dyDescent="0.3">
      <c r="A2678">
        <v>133850</v>
      </c>
      <c r="B2678" t="s">
        <v>60285</v>
      </c>
      <c r="C2678" t="s">
        <v>60286</v>
      </c>
      <c r="D2678" t="s">
        <v>60287</v>
      </c>
      <c r="E2678" t="s">
        <v>60288</v>
      </c>
      <c r="F2678" t="s">
        <v>60289</v>
      </c>
      <c r="G2678" t="s">
        <v>60290</v>
      </c>
      <c r="H2678" t="s">
        <v>60291</v>
      </c>
      <c r="I2678" t="s">
        <v>60292</v>
      </c>
      <c r="J2678" t="s">
        <v>60293</v>
      </c>
      <c r="K2678" t="s">
        <v>60294</v>
      </c>
      <c r="L2678" t="s">
        <v>60295</v>
      </c>
      <c r="M2678" t="s">
        <v>60296</v>
      </c>
      <c r="N2678" t="s">
        <v>60297</v>
      </c>
      <c r="O2678" t="s">
        <v>60298</v>
      </c>
      <c r="P2678" t="s">
        <v>60299</v>
      </c>
      <c r="Q2678" t="s">
        <v>60300</v>
      </c>
      <c r="R2678" t="s">
        <v>60301</v>
      </c>
      <c r="S2678" t="s">
        <v>60302</v>
      </c>
      <c r="T2678" t="s">
        <v>60303</v>
      </c>
      <c r="U2678" t="s">
        <v>60304</v>
      </c>
      <c r="V2678" t="s">
        <v>60305</v>
      </c>
      <c r="W2678" t="s">
        <v>60306</v>
      </c>
      <c r="X2678" t="s">
        <v>60307</v>
      </c>
      <c r="Y2678" t="s">
        <v>60308</v>
      </c>
    </row>
    <row r="2679" spans="1:25" x14ac:dyDescent="0.3">
      <c r="A2679">
        <v>133900</v>
      </c>
      <c r="B2679" t="s">
        <v>60309</v>
      </c>
      <c r="C2679" t="s">
        <v>60310</v>
      </c>
      <c r="D2679" t="s">
        <v>60311</v>
      </c>
      <c r="E2679" t="s">
        <v>60312</v>
      </c>
      <c r="F2679" t="s">
        <v>60313</v>
      </c>
      <c r="G2679" t="s">
        <v>60314</v>
      </c>
      <c r="H2679" t="s">
        <v>60315</v>
      </c>
      <c r="I2679" t="s">
        <v>60316</v>
      </c>
      <c r="J2679" t="s">
        <v>60317</v>
      </c>
      <c r="K2679" t="s">
        <v>60318</v>
      </c>
      <c r="L2679" t="s">
        <v>60319</v>
      </c>
      <c r="M2679" t="s">
        <v>60320</v>
      </c>
      <c r="N2679" t="s">
        <v>60321</v>
      </c>
      <c r="O2679" t="s">
        <v>60322</v>
      </c>
      <c r="P2679" t="s">
        <v>60323</v>
      </c>
      <c r="Q2679" t="s">
        <v>60324</v>
      </c>
      <c r="R2679" t="s">
        <v>60325</v>
      </c>
      <c r="S2679" t="s">
        <v>60326</v>
      </c>
      <c r="T2679" t="s">
        <v>60327</v>
      </c>
      <c r="U2679" t="s">
        <v>60328</v>
      </c>
      <c r="V2679" t="s">
        <v>60329</v>
      </c>
      <c r="W2679" t="s">
        <v>60330</v>
      </c>
      <c r="X2679" t="s">
        <v>60331</v>
      </c>
      <c r="Y2679" t="s">
        <v>60332</v>
      </c>
    </row>
    <row r="2680" spans="1:25" x14ac:dyDescent="0.3">
      <c r="A2680">
        <v>133950</v>
      </c>
      <c r="B2680" t="s">
        <v>60333</v>
      </c>
      <c r="C2680" t="s">
        <v>60334</v>
      </c>
      <c r="D2680" t="s">
        <v>60335</v>
      </c>
      <c r="E2680" t="s">
        <v>60336</v>
      </c>
      <c r="F2680" t="s">
        <v>60337</v>
      </c>
      <c r="G2680" t="s">
        <v>60338</v>
      </c>
      <c r="H2680" t="s">
        <v>60339</v>
      </c>
      <c r="I2680" t="s">
        <v>60340</v>
      </c>
      <c r="J2680" t="s">
        <v>60341</v>
      </c>
      <c r="K2680" t="s">
        <v>60342</v>
      </c>
      <c r="L2680" t="s">
        <v>60343</v>
      </c>
      <c r="M2680" t="s">
        <v>60344</v>
      </c>
      <c r="N2680" t="s">
        <v>60345</v>
      </c>
      <c r="O2680" t="s">
        <v>60346</v>
      </c>
      <c r="P2680" t="s">
        <v>60347</v>
      </c>
      <c r="Q2680" t="s">
        <v>60348</v>
      </c>
      <c r="R2680" t="s">
        <v>60349</v>
      </c>
      <c r="S2680" t="s">
        <v>60350</v>
      </c>
      <c r="T2680" t="s">
        <v>60351</v>
      </c>
      <c r="U2680" t="s">
        <v>60352</v>
      </c>
      <c r="V2680" t="s">
        <v>60353</v>
      </c>
      <c r="W2680" t="s">
        <v>60354</v>
      </c>
      <c r="X2680" t="s">
        <v>60355</v>
      </c>
      <c r="Y2680" t="s">
        <v>60356</v>
      </c>
    </row>
    <row r="2681" spans="1:25" x14ac:dyDescent="0.3">
      <c r="A2681">
        <v>134000</v>
      </c>
      <c r="B2681" t="s">
        <v>60357</v>
      </c>
      <c r="C2681" t="s">
        <v>60358</v>
      </c>
      <c r="D2681" t="s">
        <v>60359</v>
      </c>
      <c r="E2681" t="s">
        <v>60360</v>
      </c>
      <c r="F2681" t="s">
        <v>60361</v>
      </c>
      <c r="G2681" t="s">
        <v>60362</v>
      </c>
      <c r="H2681" t="s">
        <v>60363</v>
      </c>
      <c r="I2681" t="s">
        <v>60364</v>
      </c>
      <c r="J2681" t="s">
        <v>60365</v>
      </c>
      <c r="K2681" t="s">
        <v>60366</v>
      </c>
      <c r="L2681" t="s">
        <v>60367</v>
      </c>
      <c r="M2681" t="s">
        <v>60368</v>
      </c>
      <c r="N2681" t="s">
        <v>60369</v>
      </c>
      <c r="O2681" t="s">
        <v>60370</v>
      </c>
      <c r="P2681" t="s">
        <v>60371</v>
      </c>
      <c r="Q2681" t="s">
        <v>60372</v>
      </c>
      <c r="R2681" t="s">
        <v>60373</v>
      </c>
      <c r="S2681" t="s">
        <v>60374</v>
      </c>
      <c r="T2681" t="s">
        <v>60375</v>
      </c>
      <c r="U2681" t="s">
        <v>60376</v>
      </c>
      <c r="V2681" t="s">
        <v>60377</v>
      </c>
      <c r="W2681" t="s">
        <v>60378</v>
      </c>
      <c r="X2681" t="s">
        <v>60379</v>
      </c>
      <c r="Y2681" t="s">
        <v>60380</v>
      </c>
    </row>
    <row r="2682" spans="1:25" x14ac:dyDescent="0.3">
      <c r="A2682">
        <v>134050</v>
      </c>
      <c r="B2682" t="s">
        <v>60381</v>
      </c>
      <c r="C2682" t="s">
        <v>60382</v>
      </c>
      <c r="D2682" t="s">
        <v>60383</v>
      </c>
      <c r="E2682" t="s">
        <v>60384</v>
      </c>
      <c r="F2682" t="s">
        <v>60385</v>
      </c>
      <c r="G2682" t="s">
        <v>60386</v>
      </c>
      <c r="H2682" t="s">
        <v>60387</v>
      </c>
      <c r="I2682" t="s">
        <v>60388</v>
      </c>
      <c r="J2682" t="s">
        <v>60389</v>
      </c>
      <c r="K2682" t="s">
        <v>60390</v>
      </c>
      <c r="L2682" t="s">
        <v>60391</v>
      </c>
      <c r="M2682" t="s">
        <v>60392</v>
      </c>
      <c r="N2682" t="s">
        <v>60393</v>
      </c>
      <c r="O2682" t="s">
        <v>60394</v>
      </c>
      <c r="P2682" t="s">
        <v>60395</v>
      </c>
      <c r="Q2682" t="s">
        <v>60396</v>
      </c>
      <c r="R2682" t="s">
        <v>60397</v>
      </c>
      <c r="S2682" t="s">
        <v>60398</v>
      </c>
      <c r="T2682" t="s">
        <v>60399</v>
      </c>
      <c r="U2682" t="s">
        <v>60400</v>
      </c>
      <c r="V2682" t="s">
        <v>60401</v>
      </c>
      <c r="W2682" t="s">
        <v>60402</v>
      </c>
      <c r="X2682" t="s">
        <v>60403</v>
      </c>
      <c r="Y2682" t="s">
        <v>60404</v>
      </c>
    </row>
    <row r="2683" spans="1:25" x14ac:dyDescent="0.3">
      <c r="A2683">
        <v>134100</v>
      </c>
      <c r="B2683" t="s">
        <v>60405</v>
      </c>
      <c r="C2683" t="s">
        <v>60406</v>
      </c>
      <c r="D2683" t="s">
        <v>60407</v>
      </c>
      <c r="E2683" t="s">
        <v>60408</v>
      </c>
      <c r="F2683" t="s">
        <v>60409</v>
      </c>
      <c r="G2683" t="s">
        <v>60410</v>
      </c>
      <c r="H2683" t="s">
        <v>60411</v>
      </c>
      <c r="I2683" t="s">
        <v>60412</v>
      </c>
      <c r="J2683" t="s">
        <v>60413</v>
      </c>
      <c r="K2683" t="s">
        <v>60414</v>
      </c>
      <c r="L2683" t="s">
        <v>60415</v>
      </c>
      <c r="M2683" t="s">
        <v>60416</v>
      </c>
      <c r="N2683" t="s">
        <v>60417</v>
      </c>
      <c r="O2683" t="s">
        <v>60418</v>
      </c>
      <c r="P2683" t="s">
        <v>60419</v>
      </c>
      <c r="Q2683" t="s">
        <v>60420</v>
      </c>
      <c r="R2683" t="s">
        <v>60421</v>
      </c>
      <c r="S2683" t="s">
        <v>60422</v>
      </c>
      <c r="T2683" t="s">
        <v>60423</v>
      </c>
      <c r="U2683" t="s">
        <v>60424</v>
      </c>
      <c r="V2683" t="s">
        <v>60425</v>
      </c>
      <c r="W2683" t="s">
        <v>60426</v>
      </c>
      <c r="X2683" t="s">
        <v>60427</v>
      </c>
      <c r="Y2683" t="s">
        <v>60428</v>
      </c>
    </row>
    <row r="2684" spans="1:25" x14ac:dyDescent="0.3">
      <c r="A2684">
        <v>134150</v>
      </c>
      <c r="B2684" t="s">
        <v>60429</v>
      </c>
      <c r="C2684" t="s">
        <v>60430</v>
      </c>
      <c r="D2684" t="s">
        <v>60431</v>
      </c>
      <c r="E2684" t="s">
        <v>60432</v>
      </c>
      <c r="F2684" t="s">
        <v>60433</v>
      </c>
      <c r="G2684" t="s">
        <v>60434</v>
      </c>
      <c r="H2684" t="s">
        <v>60435</v>
      </c>
      <c r="I2684" t="s">
        <v>60436</v>
      </c>
      <c r="J2684" t="s">
        <v>60437</v>
      </c>
      <c r="K2684" t="s">
        <v>60438</v>
      </c>
      <c r="L2684" t="s">
        <v>60439</v>
      </c>
      <c r="M2684" t="s">
        <v>60440</v>
      </c>
      <c r="N2684" t="s">
        <v>60441</v>
      </c>
      <c r="O2684" t="s">
        <v>60442</v>
      </c>
      <c r="P2684" t="s">
        <v>60443</v>
      </c>
      <c r="Q2684" t="s">
        <v>60444</v>
      </c>
      <c r="R2684" t="s">
        <v>60445</v>
      </c>
      <c r="S2684" t="s">
        <v>60446</v>
      </c>
      <c r="T2684" t="s">
        <v>60447</v>
      </c>
      <c r="U2684" t="s">
        <v>60448</v>
      </c>
      <c r="V2684" t="s">
        <v>60449</v>
      </c>
      <c r="W2684" t="s">
        <v>60450</v>
      </c>
      <c r="X2684" t="s">
        <v>60451</v>
      </c>
      <c r="Y2684" t="s">
        <v>60452</v>
      </c>
    </row>
    <row r="2685" spans="1:25" x14ac:dyDescent="0.3">
      <c r="A2685">
        <v>134200</v>
      </c>
      <c r="B2685" t="s">
        <v>60453</v>
      </c>
      <c r="C2685" t="s">
        <v>60454</v>
      </c>
      <c r="D2685" t="s">
        <v>60455</v>
      </c>
      <c r="E2685" t="s">
        <v>60456</v>
      </c>
      <c r="F2685" t="s">
        <v>60457</v>
      </c>
      <c r="G2685" t="s">
        <v>60458</v>
      </c>
      <c r="H2685" t="s">
        <v>60459</v>
      </c>
      <c r="I2685" t="s">
        <v>60460</v>
      </c>
      <c r="J2685" t="s">
        <v>60461</v>
      </c>
      <c r="K2685" t="s">
        <v>60462</v>
      </c>
      <c r="L2685" t="s">
        <v>60463</v>
      </c>
      <c r="M2685" t="s">
        <v>60464</v>
      </c>
      <c r="N2685" t="s">
        <v>60465</v>
      </c>
      <c r="O2685" t="s">
        <v>60466</v>
      </c>
      <c r="P2685" t="s">
        <v>60467</v>
      </c>
      <c r="Q2685" t="s">
        <v>60468</v>
      </c>
      <c r="R2685" t="s">
        <v>60469</v>
      </c>
      <c r="S2685" t="s">
        <v>60470</v>
      </c>
      <c r="T2685" t="s">
        <v>60471</v>
      </c>
      <c r="U2685" t="s">
        <v>60472</v>
      </c>
      <c r="V2685" t="s">
        <v>60473</v>
      </c>
      <c r="W2685" t="s">
        <v>60474</v>
      </c>
      <c r="X2685" t="s">
        <v>60475</v>
      </c>
      <c r="Y2685" t="s">
        <v>60476</v>
      </c>
    </row>
    <row r="2686" spans="1:25" x14ac:dyDescent="0.3">
      <c r="A2686">
        <v>134250</v>
      </c>
      <c r="B2686" t="s">
        <v>60477</v>
      </c>
      <c r="C2686" t="s">
        <v>60478</v>
      </c>
      <c r="D2686" t="s">
        <v>60479</v>
      </c>
      <c r="E2686" t="s">
        <v>60480</v>
      </c>
      <c r="F2686" t="s">
        <v>60481</v>
      </c>
      <c r="G2686" t="s">
        <v>60482</v>
      </c>
      <c r="H2686" t="s">
        <v>60483</v>
      </c>
      <c r="I2686" t="s">
        <v>60484</v>
      </c>
      <c r="J2686" t="s">
        <v>60485</v>
      </c>
      <c r="K2686" t="s">
        <v>60486</v>
      </c>
      <c r="L2686" t="s">
        <v>60487</v>
      </c>
      <c r="M2686" t="s">
        <v>60488</v>
      </c>
      <c r="N2686" t="s">
        <v>60489</v>
      </c>
      <c r="O2686" t="s">
        <v>60490</v>
      </c>
      <c r="P2686" t="s">
        <v>60491</v>
      </c>
      <c r="Q2686" t="s">
        <v>60492</v>
      </c>
      <c r="R2686" t="s">
        <v>60493</v>
      </c>
      <c r="S2686" t="s">
        <v>60494</v>
      </c>
      <c r="T2686" t="s">
        <v>60495</v>
      </c>
      <c r="U2686" t="s">
        <v>60496</v>
      </c>
      <c r="V2686" t="s">
        <v>60497</v>
      </c>
      <c r="W2686" t="s">
        <v>60498</v>
      </c>
      <c r="X2686" t="s">
        <v>60499</v>
      </c>
      <c r="Y2686" t="s">
        <v>60500</v>
      </c>
    </row>
    <row r="2687" spans="1:25" x14ac:dyDescent="0.3">
      <c r="A2687">
        <v>134300</v>
      </c>
      <c r="B2687" t="s">
        <v>60501</v>
      </c>
      <c r="C2687" t="s">
        <v>60502</v>
      </c>
      <c r="D2687" t="s">
        <v>60503</v>
      </c>
      <c r="E2687" t="s">
        <v>60504</v>
      </c>
      <c r="F2687" t="s">
        <v>60505</v>
      </c>
      <c r="G2687" t="s">
        <v>60506</v>
      </c>
      <c r="H2687" t="s">
        <v>60507</v>
      </c>
      <c r="I2687" t="s">
        <v>60508</v>
      </c>
      <c r="J2687" t="s">
        <v>60509</v>
      </c>
      <c r="K2687" t="s">
        <v>60510</v>
      </c>
      <c r="L2687" t="s">
        <v>60511</v>
      </c>
      <c r="M2687" t="s">
        <v>60512</v>
      </c>
      <c r="N2687" t="s">
        <v>60513</v>
      </c>
      <c r="O2687" t="s">
        <v>60514</v>
      </c>
      <c r="P2687" t="s">
        <v>60515</v>
      </c>
      <c r="Q2687" t="s">
        <v>60516</v>
      </c>
      <c r="R2687" t="s">
        <v>60517</v>
      </c>
      <c r="S2687" t="s">
        <v>60518</v>
      </c>
      <c r="T2687" t="s">
        <v>60519</v>
      </c>
      <c r="U2687" t="s">
        <v>60520</v>
      </c>
      <c r="V2687" t="s">
        <v>60521</v>
      </c>
      <c r="W2687" t="s">
        <v>60522</v>
      </c>
      <c r="X2687" t="s">
        <v>60523</v>
      </c>
      <c r="Y2687" t="s">
        <v>60524</v>
      </c>
    </row>
    <row r="2688" spans="1:25" x14ac:dyDescent="0.3">
      <c r="A2688">
        <v>134350</v>
      </c>
      <c r="B2688" t="s">
        <v>60525</v>
      </c>
      <c r="C2688" t="s">
        <v>60526</v>
      </c>
      <c r="D2688" t="s">
        <v>60527</v>
      </c>
      <c r="E2688" t="s">
        <v>60528</v>
      </c>
      <c r="F2688" t="s">
        <v>60529</v>
      </c>
      <c r="G2688" t="s">
        <v>60530</v>
      </c>
      <c r="H2688" t="s">
        <v>60531</v>
      </c>
      <c r="I2688" t="s">
        <v>60532</v>
      </c>
      <c r="J2688" t="s">
        <v>60533</v>
      </c>
      <c r="K2688" t="s">
        <v>60534</v>
      </c>
      <c r="L2688" t="s">
        <v>60535</v>
      </c>
      <c r="M2688" t="s">
        <v>60536</v>
      </c>
      <c r="N2688" t="s">
        <v>60537</v>
      </c>
      <c r="O2688" t="s">
        <v>60538</v>
      </c>
      <c r="P2688" t="s">
        <v>60539</v>
      </c>
      <c r="Q2688" t="s">
        <v>60540</v>
      </c>
      <c r="R2688" t="s">
        <v>60541</v>
      </c>
      <c r="S2688" t="s">
        <v>60542</v>
      </c>
      <c r="T2688" t="s">
        <v>60543</v>
      </c>
      <c r="U2688" t="s">
        <v>60544</v>
      </c>
      <c r="V2688" t="s">
        <v>60545</v>
      </c>
      <c r="W2688" t="s">
        <v>60546</v>
      </c>
      <c r="X2688" t="s">
        <v>60547</v>
      </c>
      <c r="Y2688" t="s">
        <v>60548</v>
      </c>
    </row>
    <row r="2689" spans="1:25" x14ac:dyDescent="0.3">
      <c r="A2689">
        <v>134400</v>
      </c>
      <c r="B2689" t="s">
        <v>60549</v>
      </c>
      <c r="C2689" t="s">
        <v>60550</v>
      </c>
      <c r="D2689" t="s">
        <v>60551</v>
      </c>
      <c r="E2689" t="s">
        <v>60552</v>
      </c>
      <c r="F2689" t="s">
        <v>60553</v>
      </c>
      <c r="G2689" t="s">
        <v>60554</v>
      </c>
      <c r="H2689" t="s">
        <v>60555</v>
      </c>
      <c r="I2689" t="s">
        <v>60556</v>
      </c>
      <c r="J2689" t="s">
        <v>60557</v>
      </c>
      <c r="K2689" t="s">
        <v>60558</v>
      </c>
      <c r="L2689" t="s">
        <v>60559</v>
      </c>
      <c r="M2689" t="s">
        <v>60560</v>
      </c>
      <c r="N2689" t="s">
        <v>60561</v>
      </c>
      <c r="O2689" t="s">
        <v>60562</v>
      </c>
      <c r="P2689" t="s">
        <v>60563</v>
      </c>
      <c r="Q2689" t="s">
        <v>60564</v>
      </c>
      <c r="R2689" t="s">
        <v>60565</v>
      </c>
      <c r="S2689" t="s">
        <v>60566</v>
      </c>
      <c r="T2689" t="s">
        <v>60567</v>
      </c>
      <c r="U2689" t="s">
        <v>60568</v>
      </c>
      <c r="V2689" t="s">
        <v>60569</v>
      </c>
      <c r="W2689" t="s">
        <v>60570</v>
      </c>
      <c r="X2689" t="s">
        <v>60571</v>
      </c>
      <c r="Y2689" t="s">
        <v>60572</v>
      </c>
    </row>
    <row r="2690" spans="1:25" x14ac:dyDescent="0.3">
      <c r="A2690">
        <v>134450</v>
      </c>
      <c r="B2690" t="s">
        <v>60573</v>
      </c>
      <c r="C2690" t="s">
        <v>60574</v>
      </c>
      <c r="D2690" t="s">
        <v>60575</v>
      </c>
      <c r="E2690" t="s">
        <v>60576</v>
      </c>
      <c r="F2690" t="s">
        <v>60577</v>
      </c>
      <c r="G2690" t="s">
        <v>60578</v>
      </c>
      <c r="H2690" t="s">
        <v>60579</v>
      </c>
      <c r="I2690" t="s">
        <v>60580</v>
      </c>
      <c r="J2690" t="s">
        <v>60581</v>
      </c>
      <c r="K2690" t="s">
        <v>60582</v>
      </c>
      <c r="L2690" t="s">
        <v>60583</v>
      </c>
      <c r="M2690" t="s">
        <v>60584</v>
      </c>
      <c r="N2690" t="s">
        <v>60585</v>
      </c>
      <c r="O2690" t="s">
        <v>60586</v>
      </c>
      <c r="P2690" t="s">
        <v>60587</v>
      </c>
      <c r="Q2690" t="s">
        <v>60588</v>
      </c>
      <c r="R2690" t="s">
        <v>60589</v>
      </c>
      <c r="S2690" t="s">
        <v>60590</v>
      </c>
      <c r="T2690" t="s">
        <v>60591</v>
      </c>
      <c r="U2690" t="s">
        <v>60592</v>
      </c>
      <c r="V2690" t="s">
        <v>60593</v>
      </c>
      <c r="W2690" t="s">
        <v>60594</v>
      </c>
      <c r="X2690" t="s">
        <v>60595</v>
      </c>
      <c r="Y2690" t="s">
        <v>60596</v>
      </c>
    </row>
    <row r="2691" spans="1:25" x14ac:dyDescent="0.3">
      <c r="A2691">
        <v>134500</v>
      </c>
      <c r="B2691" t="s">
        <v>60597</v>
      </c>
      <c r="C2691" t="s">
        <v>60598</v>
      </c>
      <c r="D2691" t="s">
        <v>60599</v>
      </c>
      <c r="E2691" t="s">
        <v>60600</v>
      </c>
      <c r="F2691" t="s">
        <v>60601</v>
      </c>
      <c r="G2691" t="s">
        <v>60602</v>
      </c>
      <c r="H2691" t="s">
        <v>60603</v>
      </c>
      <c r="I2691" t="s">
        <v>60604</v>
      </c>
      <c r="J2691" t="s">
        <v>60605</v>
      </c>
      <c r="K2691" t="s">
        <v>60606</v>
      </c>
      <c r="L2691" t="s">
        <v>60607</v>
      </c>
      <c r="M2691" t="s">
        <v>60608</v>
      </c>
      <c r="N2691" t="s">
        <v>60609</v>
      </c>
      <c r="O2691" t="s">
        <v>60610</v>
      </c>
      <c r="P2691" t="s">
        <v>60611</v>
      </c>
      <c r="Q2691" t="s">
        <v>60612</v>
      </c>
      <c r="R2691" t="s">
        <v>60613</v>
      </c>
      <c r="S2691" t="s">
        <v>60614</v>
      </c>
      <c r="T2691" t="s">
        <v>60615</v>
      </c>
      <c r="U2691" t="s">
        <v>60616</v>
      </c>
      <c r="V2691" t="s">
        <v>60617</v>
      </c>
      <c r="W2691" t="s">
        <v>60618</v>
      </c>
      <c r="X2691" t="s">
        <v>60619</v>
      </c>
      <c r="Y2691" t="s">
        <v>60620</v>
      </c>
    </row>
    <row r="2692" spans="1:25" x14ac:dyDescent="0.3">
      <c r="A2692">
        <v>134550</v>
      </c>
      <c r="B2692" t="s">
        <v>60621</v>
      </c>
      <c r="C2692" t="s">
        <v>60622</v>
      </c>
      <c r="D2692" t="s">
        <v>60623</v>
      </c>
      <c r="E2692" t="s">
        <v>60624</v>
      </c>
      <c r="F2692" t="s">
        <v>60625</v>
      </c>
      <c r="G2692" t="s">
        <v>60626</v>
      </c>
      <c r="H2692" t="s">
        <v>60627</v>
      </c>
      <c r="I2692" t="s">
        <v>60628</v>
      </c>
      <c r="J2692" t="s">
        <v>60629</v>
      </c>
      <c r="K2692" t="s">
        <v>60630</v>
      </c>
      <c r="L2692" t="s">
        <v>60631</v>
      </c>
      <c r="M2692" t="s">
        <v>60632</v>
      </c>
      <c r="N2692" t="s">
        <v>60633</v>
      </c>
      <c r="O2692" t="s">
        <v>60634</v>
      </c>
      <c r="P2692" t="s">
        <v>60635</v>
      </c>
      <c r="Q2692" t="s">
        <v>60636</v>
      </c>
      <c r="R2692" t="s">
        <v>60637</v>
      </c>
      <c r="S2692" t="s">
        <v>60638</v>
      </c>
      <c r="T2692" t="s">
        <v>60639</v>
      </c>
      <c r="U2692" t="s">
        <v>60640</v>
      </c>
      <c r="V2692" t="s">
        <v>60641</v>
      </c>
      <c r="W2692" t="s">
        <v>60642</v>
      </c>
      <c r="X2692" t="s">
        <v>60643</v>
      </c>
      <c r="Y2692" t="s">
        <v>60644</v>
      </c>
    </row>
    <row r="2693" spans="1:25" x14ac:dyDescent="0.3">
      <c r="A2693">
        <v>134600</v>
      </c>
      <c r="B2693" t="s">
        <v>60645</v>
      </c>
      <c r="C2693" t="s">
        <v>60646</v>
      </c>
      <c r="D2693" t="s">
        <v>60647</v>
      </c>
      <c r="E2693" t="s">
        <v>60648</v>
      </c>
      <c r="F2693" t="s">
        <v>60649</v>
      </c>
      <c r="G2693" t="s">
        <v>60650</v>
      </c>
      <c r="H2693" t="s">
        <v>60651</v>
      </c>
      <c r="I2693" t="s">
        <v>60652</v>
      </c>
      <c r="J2693" t="s">
        <v>60653</v>
      </c>
      <c r="K2693" t="s">
        <v>60654</v>
      </c>
      <c r="L2693" t="s">
        <v>60655</v>
      </c>
      <c r="M2693" t="s">
        <v>60656</v>
      </c>
      <c r="N2693" t="s">
        <v>60657</v>
      </c>
      <c r="O2693" t="s">
        <v>60658</v>
      </c>
      <c r="P2693" t="s">
        <v>60659</v>
      </c>
      <c r="Q2693" t="s">
        <v>60660</v>
      </c>
      <c r="R2693" t="s">
        <v>60661</v>
      </c>
      <c r="S2693" t="s">
        <v>60662</v>
      </c>
      <c r="T2693" t="s">
        <v>60663</v>
      </c>
      <c r="U2693" t="s">
        <v>60664</v>
      </c>
      <c r="V2693" t="s">
        <v>60665</v>
      </c>
      <c r="W2693" t="s">
        <v>60666</v>
      </c>
      <c r="X2693" t="s">
        <v>60667</v>
      </c>
      <c r="Y2693" t="s">
        <v>60668</v>
      </c>
    </row>
    <row r="2694" spans="1:25" x14ac:dyDescent="0.3">
      <c r="A2694">
        <v>134650</v>
      </c>
      <c r="B2694" t="s">
        <v>60669</v>
      </c>
      <c r="C2694" t="s">
        <v>60670</v>
      </c>
      <c r="D2694" t="s">
        <v>60671</v>
      </c>
      <c r="E2694" t="s">
        <v>60672</v>
      </c>
      <c r="F2694" t="s">
        <v>60673</v>
      </c>
      <c r="G2694" t="s">
        <v>60674</v>
      </c>
      <c r="H2694" t="s">
        <v>60675</v>
      </c>
      <c r="I2694" t="s">
        <v>60676</v>
      </c>
      <c r="J2694" t="s">
        <v>60677</v>
      </c>
      <c r="K2694" t="s">
        <v>60678</v>
      </c>
      <c r="L2694" t="s">
        <v>60679</v>
      </c>
      <c r="M2694" t="s">
        <v>60680</v>
      </c>
      <c r="N2694" t="s">
        <v>60681</v>
      </c>
      <c r="O2694" t="s">
        <v>60682</v>
      </c>
      <c r="P2694" t="s">
        <v>60683</v>
      </c>
      <c r="Q2694" t="s">
        <v>60684</v>
      </c>
      <c r="R2694" t="s">
        <v>60685</v>
      </c>
      <c r="S2694" t="s">
        <v>60686</v>
      </c>
      <c r="T2694" t="s">
        <v>60687</v>
      </c>
      <c r="U2694" t="s">
        <v>60688</v>
      </c>
      <c r="V2694" t="s">
        <v>60689</v>
      </c>
      <c r="W2694" t="s">
        <v>60690</v>
      </c>
      <c r="X2694" t="s">
        <v>60691</v>
      </c>
      <c r="Y2694" t="s">
        <v>60692</v>
      </c>
    </row>
    <row r="2695" spans="1:25" x14ac:dyDescent="0.3">
      <c r="A2695">
        <v>134700</v>
      </c>
      <c r="B2695" t="s">
        <v>60693</v>
      </c>
      <c r="C2695" t="s">
        <v>60694</v>
      </c>
      <c r="D2695" t="s">
        <v>60695</v>
      </c>
      <c r="E2695" t="s">
        <v>60696</v>
      </c>
      <c r="F2695" t="s">
        <v>60697</v>
      </c>
      <c r="G2695" t="s">
        <v>60698</v>
      </c>
      <c r="H2695" t="s">
        <v>60699</v>
      </c>
      <c r="I2695" t="s">
        <v>60700</v>
      </c>
      <c r="J2695" t="s">
        <v>60701</v>
      </c>
      <c r="K2695" t="s">
        <v>60702</v>
      </c>
      <c r="L2695" t="s">
        <v>60703</v>
      </c>
      <c r="M2695" t="s">
        <v>60704</v>
      </c>
      <c r="N2695" t="s">
        <v>60705</v>
      </c>
      <c r="O2695" t="s">
        <v>60706</v>
      </c>
      <c r="P2695" t="s">
        <v>60707</v>
      </c>
      <c r="Q2695" t="s">
        <v>60708</v>
      </c>
      <c r="R2695" t="s">
        <v>60709</v>
      </c>
      <c r="S2695" t="s">
        <v>60710</v>
      </c>
      <c r="T2695" t="s">
        <v>60711</v>
      </c>
      <c r="U2695" t="s">
        <v>60712</v>
      </c>
      <c r="V2695" t="s">
        <v>60713</v>
      </c>
      <c r="W2695" t="s">
        <v>60714</v>
      </c>
      <c r="X2695" t="s">
        <v>60715</v>
      </c>
      <c r="Y2695" t="s">
        <v>60716</v>
      </c>
    </row>
    <row r="2696" spans="1:25" x14ac:dyDescent="0.3">
      <c r="A2696">
        <v>134750</v>
      </c>
      <c r="B2696" t="s">
        <v>60717</v>
      </c>
      <c r="C2696" t="s">
        <v>60718</v>
      </c>
      <c r="D2696" t="s">
        <v>60719</v>
      </c>
      <c r="E2696" t="s">
        <v>60720</v>
      </c>
      <c r="F2696" t="s">
        <v>60721</v>
      </c>
      <c r="G2696" t="s">
        <v>60722</v>
      </c>
      <c r="H2696" t="s">
        <v>60723</v>
      </c>
      <c r="I2696" t="s">
        <v>60724</v>
      </c>
      <c r="J2696" t="s">
        <v>60725</v>
      </c>
      <c r="K2696" t="s">
        <v>60726</v>
      </c>
      <c r="L2696" t="s">
        <v>60727</v>
      </c>
      <c r="M2696" t="s">
        <v>60728</v>
      </c>
      <c r="N2696" t="s">
        <v>60729</v>
      </c>
      <c r="O2696" t="s">
        <v>60730</v>
      </c>
      <c r="P2696" t="s">
        <v>60731</v>
      </c>
      <c r="Q2696" t="s">
        <v>60732</v>
      </c>
      <c r="R2696" t="s">
        <v>60733</v>
      </c>
      <c r="S2696" t="s">
        <v>60734</v>
      </c>
      <c r="T2696" t="s">
        <v>60735</v>
      </c>
      <c r="U2696" t="s">
        <v>60736</v>
      </c>
      <c r="V2696" t="s">
        <v>60737</v>
      </c>
      <c r="W2696" t="s">
        <v>60738</v>
      </c>
      <c r="X2696" t="s">
        <v>60739</v>
      </c>
      <c r="Y2696" t="s">
        <v>60740</v>
      </c>
    </row>
    <row r="2697" spans="1:25" x14ac:dyDescent="0.3">
      <c r="A2697">
        <v>134800</v>
      </c>
      <c r="B2697" t="s">
        <v>60741</v>
      </c>
      <c r="C2697" t="s">
        <v>60742</v>
      </c>
      <c r="D2697" t="s">
        <v>60743</v>
      </c>
      <c r="E2697" t="s">
        <v>60744</v>
      </c>
      <c r="F2697" t="s">
        <v>60745</v>
      </c>
      <c r="G2697" t="s">
        <v>60746</v>
      </c>
      <c r="H2697" t="s">
        <v>60747</v>
      </c>
      <c r="I2697" t="s">
        <v>60748</v>
      </c>
      <c r="J2697" t="s">
        <v>60749</v>
      </c>
      <c r="K2697" t="s">
        <v>60750</v>
      </c>
      <c r="L2697" t="s">
        <v>60751</v>
      </c>
      <c r="M2697" t="s">
        <v>60752</v>
      </c>
      <c r="N2697" t="s">
        <v>60753</v>
      </c>
      <c r="O2697" t="s">
        <v>60754</v>
      </c>
      <c r="P2697" t="s">
        <v>60755</v>
      </c>
      <c r="Q2697" t="s">
        <v>60756</v>
      </c>
      <c r="R2697" t="s">
        <v>60757</v>
      </c>
      <c r="S2697" t="s">
        <v>60758</v>
      </c>
      <c r="T2697" t="s">
        <v>60759</v>
      </c>
      <c r="U2697" t="s">
        <v>60760</v>
      </c>
      <c r="V2697" t="s">
        <v>60761</v>
      </c>
      <c r="W2697" t="s">
        <v>60762</v>
      </c>
      <c r="X2697" t="s">
        <v>60763</v>
      </c>
      <c r="Y2697" t="s">
        <v>60764</v>
      </c>
    </row>
    <row r="2698" spans="1:25" x14ac:dyDescent="0.3">
      <c r="A2698">
        <v>134850</v>
      </c>
      <c r="B2698" t="s">
        <v>60765</v>
      </c>
      <c r="C2698" t="s">
        <v>60766</v>
      </c>
      <c r="D2698" t="s">
        <v>60767</v>
      </c>
      <c r="E2698" t="s">
        <v>60768</v>
      </c>
      <c r="F2698" t="s">
        <v>60769</v>
      </c>
      <c r="G2698" t="s">
        <v>60770</v>
      </c>
      <c r="H2698" t="s">
        <v>60771</v>
      </c>
      <c r="I2698" t="s">
        <v>60772</v>
      </c>
      <c r="J2698" t="s">
        <v>60773</v>
      </c>
      <c r="K2698" t="s">
        <v>60774</v>
      </c>
      <c r="L2698" t="s">
        <v>60775</v>
      </c>
      <c r="M2698" t="s">
        <v>60776</v>
      </c>
      <c r="N2698" t="s">
        <v>60777</v>
      </c>
      <c r="O2698" t="s">
        <v>60778</v>
      </c>
      <c r="P2698" t="s">
        <v>60779</v>
      </c>
      <c r="Q2698" t="s">
        <v>60780</v>
      </c>
      <c r="R2698" t="s">
        <v>60781</v>
      </c>
      <c r="S2698" t="s">
        <v>60782</v>
      </c>
      <c r="T2698" t="s">
        <v>60783</v>
      </c>
      <c r="U2698" t="s">
        <v>60784</v>
      </c>
      <c r="V2698" t="s">
        <v>60785</v>
      </c>
      <c r="W2698" t="s">
        <v>60786</v>
      </c>
      <c r="X2698" t="s">
        <v>60787</v>
      </c>
      <c r="Y2698" t="s">
        <v>60788</v>
      </c>
    </row>
    <row r="2699" spans="1:25" x14ac:dyDescent="0.3">
      <c r="A2699">
        <v>134900</v>
      </c>
      <c r="B2699" t="s">
        <v>60789</v>
      </c>
      <c r="C2699" t="s">
        <v>60790</v>
      </c>
      <c r="D2699" t="s">
        <v>60791</v>
      </c>
      <c r="E2699" t="s">
        <v>60792</v>
      </c>
      <c r="F2699" t="s">
        <v>60793</v>
      </c>
      <c r="G2699" t="s">
        <v>60794</v>
      </c>
      <c r="H2699" t="s">
        <v>60795</v>
      </c>
      <c r="I2699" t="s">
        <v>60796</v>
      </c>
      <c r="J2699" t="s">
        <v>60797</v>
      </c>
      <c r="K2699" t="s">
        <v>60798</v>
      </c>
      <c r="L2699" t="s">
        <v>60799</v>
      </c>
      <c r="M2699" t="s">
        <v>60800</v>
      </c>
      <c r="N2699" t="s">
        <v>60801</v>
      </c>
      <c r="O2699" t="s">
        <v>60802</v>
      </c>
      <c r="P2699" t="s">
        <v>60803</v>
      </c>
      <c r="Q2699" t="s">
        <v>60804</v>
      </c>
      <c r="R2699" t="s">
        <v>60805</v>
      </c>
      <c r="S2699" t="s">
        <v>60806</v>
      </c>
      <c r="T2699" t="s">
        <v>60807</v>
      </c>
      <c r="U2699" t="s">
        <v>60808</v>
      </c>
      <c r="V2699" t="s">
        <v>60809</v>
      </c>
      <c r="W2699" t="s">
        <v>60810</v>
      </c>
      <c r="X2699" t="s">
        <v>60811</v>
      </c>
      <c r="Y2699" t="s">
        <v>60812</v>
      </c>
    </row>
    <row r="2700" spans="1:25" x14ac:dyDescent="0.3">
      <c r="A2700">
        <v>134950</v>
      </c>
      <c r="B2700" t="s">
        <v>60813</v>
      </c>
      <c r="C2700" t="s">
        <v>60814</v>
      </c>
      <c r="D2700" t="s">
        <v>60815</v>
      </c>
      <c r="E2700" t="s">
        <v>60816</v>
      </c>
      <c r="F2700" t="s">
        <v>60817</v>
      </c>
      <c r="G2700" t="s">
        <v>60818</v>
      </c>
      <c r="H2700" t="s">
        <v>60819</v>
      </c>
      <c r="I2700" t="s">
        <v>60820</v>
      </c>
      <c r="J2700" t="s">
        <v>60821</v>
      </c>
      <c r="K2700" t="s">
        <v>60822</v>
      </c>
      <c r="L2700" t="s">
        <v>60823</v>
      </c>
      <c r="M2700" t="s">
        <v>60824</v>
      </c>
      <c r="N2700" t="s">
        <v>60825</v>
      </c>
      <c r="O2700" t="s">
        <v>60826</v>
      </c>
      <c r="P2700" t="s">
        <v>60827</v>
      </c>
      <c r="Q2700" t="s">
        <v>60828</v>
      </c>
      <c r="R2700" t="s">
        <v>60829</v>
      </c>
      <c r="S2700" t="s">
        <v>60830</v>
      </c>
      <c r="T2700" t="s">
        <v>60831</v>
      </c>
      <c r="U2700" t="s">
        <v>60832</v>
      </c>
      <c r="V2700" t="s">
        <v>60833</v>
      </c>
      <c r="W2700" t="s">
        <v>60834</v>
      </c>
      <c r="X2700" t="s">
        <v>60835</v>
      </c>
      <c r="Y2700" t="s">
        <v>60836</v>
      </c>
    </row>
    <row r="2701" spans="1:25" x14ac:dyDescent="0.3">
      <c r="A2701">
        <v>135000</v>
      </c>
      <c r="B2701" t="s">
        <v>60837</v>
      </c>
      <c r="C2701" t="s">
        <v>60838</v>
      </c>
      <c r="D2701" t="s">
        <v>60839</v>
      </c>
      <c r="E2701" t="s">
        <v>60840</v>
      </c>
      <c r="F2701" t="s">
        <v>60841</v>
      </c>
      <c r="G2701" t="s">
        <v>60842</v>
      </c>
      <c r="H2701" t="s">
        <v>60843</v>
      </c>
      <c r="I2701" t="s">
        <v>60844</v>
      </c>
      <c r="J2701" t="s">
        <v>60845</v>
      </c>
      <c r="K2701" t="s">
        <v>60846</v>
      </c>
      <c r="L2701" t="s">
        <v>60847</v>
      </c>
      <c r="M2701" t="s">
        <v>60848</v>
      </c>
      <c r="N2701" t="s">
        <v>60849</v>
      </c>
      <c r="O2701" t="s">
        <v>60850</v>
      </c>
      <c r="P2701" t="s">
        <v>60851</v>
      </c>
      <c r="Q2701" t="s">
        <v>60852</v>
      </c>
      <c r="R2701" t="s">
        <v>60853</v>
      </c>
      <c r="S2701" t="s">
        <v>60854</v>
      </c>
      <c r="T2701" t="s">
        <v>60855</v>
      </c>
      <c r="U2701" t="s">
        <v>60856</v>
      </c>
      <c r="V2701" t="s">
        <v>60857</v>
      </c>
      <c r="W2701" t="s">
        <v>60858</v>
      </c>
      <c r="X2701" t="s">
        <v>60859</v>
      </c>
      <c r="Y2701" t="s">
        <v>60860</v>
      </c>
    </row>
    <row r="2702" spans="1:25" x14ac:dyDescent="0.3">
      <c r="A2702">
        <v>135050</v>
      </c>
      <c r="B2702" t="s">
        <v>60861</v>
      </c>
      <c r="C2702" t="s">
        <v>60862</v>
      </c>
      <c r="D2702" t="s">
        <v>60863</v>
      </c>
      <c r="E2702" t="s">
        <v>60864</v>
      </c>
      <c r="F2702" t="s">
        <v>60865</v>
      </c>
      <c r="G2702" t="s">
        <v>60866</v>
      </c>
      <c r="H2702" t="s">
        <v>60867</v>
      </c>
      <c r="I2702" t="s">
        <v>60868</v>
      </c>
      <c r="J2702" t="s">
        <v>60869</v>
      </c>
      <c r="K2702" t="s">
        <v>60870</v>
      </c>
      <c r="L2702" t="s">
        <v>60871</v>
      </c>
      <c r="M2702" t="s">
        <v>60872</v>
      </c>
      <c r="N2702" t="s">
        <v>60873</v>
      </c>
      <c r="O2702" t="s">
        <v>60874</v>
      </c>
      <c r="P2702" t="s">
        <v>60875</v>
      </c>
      <c r="Q2702" t="s">
        <v>60876</v>
      </c>
      <c r="R2702" t="s">
        <v>60877</v>
      </c>
      <c r="S2702" t="s">
        <v>60878</v>
      </c>
      <c r="T2702" t="s">
        <v>60879</v>
      </c>
      <c r="U2702" t="s">
        <v>60880</v>
      </c>
      <c r="V2702" t="s">
        <v>60881</v>
      </c>
      <c r="W2702" t="s">
        <v>60882</v>
      </c>
      <c r="X2702" t="s">
        <v>60883</v>
      </c>
      <c r="Y2702" t="s">
        <v>60884</v>
      </c>
    </row>
    <row r="2703" spans="1:25" x14ac:dyDescent="0.3">
      <c r="A2703">
        <v>135100</v>
      </c>
      <c r="B2703" t="s">
        <v>60885</v>
      </c>
      <c r="C2703" t="s">
        <v>60886</v>
      </c>
      <c r="D2703" t="s">
        <v>60887</v>
      </c>
      <c r="E2703" t="s">
        <v>60888</v>
      </c>
      <c r="F2703" t="s">
        <v>60889</v>
      </c>
      <c r="G2703" t="s">
        <v>60890</v>
      </c>
      <c r="H2703" t="s">
        <v>60891</v>
      </c>
      <c r="I2703" t="s">
        <v>60892</v>
      </c>
      <c r="J2703" t="s">
        <v>60893</v>
      </c>
      <c r="K2703" t="s">
        <v>60894</v>
      </c>
      <c r="L2703" t="s">
        <v>60895</v>
      </c>
      <c r="M2703" t="s">
        <v>60896</v>
      </c>
      <c r="N2703" t="s">
        <v>60897</v>
      </c>
      <c r="O2703" t="s">
        <v>60898</v>
      </c>
      <c r="P2703" t="s">
        <v>60899</v>
      </c>
      <c r="Q2703" t="s">
        <v>60900</v>
      </c>
      <c r="R2703" t="s">
        <v>60901</v>
      </c>
      <c r="S2703" t="s">
        <v>60902</v>
      </c>
      <c r="T2703" t="s">
        <v>60903</v>
      </c>
      <c r="U2703" t="s">
        <v>60904</v>
      </c>
      <c r="V2703" t="s">
        <v>60905</v>
      </c>
      <c r="W2703" t="s">
        <v>60906</v>
      </c>
      <c r="X2703" t="s">
        <v>60907</v>
      </c>
      <c r="Y2703" t="s">
        <v>60908</v>
      </c>
    </row>
    <row r="2704" spans="1:25" x14ac:dyDescent="0.3">
      <c r="A2704">
        <v>135150</v>
      </c>
      <c r="B2704" t="s">
        <v>60909</v>
      </c>
      <c r="C2704" t="s">
        <v>60910</v>
      </c>
      <c r="D2704" t="s">
        <v>60911</v>
      </c>
      <c r="E2704" t="s">
        <v>60912</v>
      </c>
      <c r="F2704" t="s">
        <v>60913</v>
      </c>
      <c r="G2704" t="s">
        <v>60914</v>
      </c>
      <c r="H2704" t="s">
        <v>60915</v>
      </c>
      <c r="I2704" t="s">
        <v>60916</v>
      </c>
      <c r="J2704" t="s">
        <v>60917</v>
      </c>
      <c r="K2704" t="s">
        <v>60918</v>
      </c>
      <c r="L2704" t="s">
        <v>60919</v>
      </c>
      <c r="M2704" t="s">
        <v>60920</v>
      </c>
      <c r="N2704" t="s">
        <v>60921</v>
      </c>
      <c r="O2704" t="s">
        <v>60922</v>
      </c>
      <c r="P2704" t="s">
        <v>60923</v>
      </c>
      <c r="Q2704" t="s">
        <v>60924</v>
      </c>
      <c r="R2704" t="s">
        <v>60925</v>
      </c>
      <c r="S2704" t="s">
        <v>60926</v>
      </c>
      <c r="T2704" t="s">
        <v>60927</v>
      </c>
      <c r="U2704" t="s">
        <v>60928</v>
      </c>
      <c r="V2704" t="s">
        <v>60929</v>
      </c>
      <c r="W2704" t="s">
        <v>60930</v>
      </c>
      <c r="X2704" t="s">
        <v>60931</v>
      </c>
      <c r="Y2704" t="s">
        <v>60932</v>
      </c>
    </row>
    <row r="2705" spans="1:25" x14ac:dyDescent="0.3">
      <c r="A2705">
        <v>135200</v>
      </c>
      <c r="B2705" t="s">
        <v>60933</v>
      </c>
      <c r="C2705" t="s">
        <v>60934</v>
      </c>
      <c r="D2705" t="s">
        <v>60935</v>
      </c>
      <c r="E2705" t="s">
        <v>60936</v>
      </c>
      <c r="F2705" t="s">
        <v>60937</v>
      </c>
      <c r="G2705" t="s">
        <v>60938</v>
      </c>
      <c r="H2705" t="s">
        <v>60939</v>
      </c>
      <c r="I2705" t="s">
        <v>60940</v>
      </c>
      <c r="J2705" t="s">
        <v>60941</v>
      </c>
      <c r="K2705" t="s">
        <v>60942</v>
      </c>
      <c r="L2705" t="s">
        <v>60943</v>
      </c>
      <c r="M2705" t="s">
        <v>60944</v>
      </c>
      <c r="N2705" t="s">
        <v>60945</v>
      </c>
      <c r="O2705" t="s">
        <v>60946</v>
      </c>
      <c r="P2705" t="s">
        <v>60947</v>
      </c>
      <c r="Q2705" t="s">
        <v>60948</v>
      </c>
      <c r="R2705" t="s">
        <v>60949</v>
      </c>
      <c r="S2705" t="s">
        <v>60950</v>
      </c>
      <c r="T2705" t="s">
        <v>60951</v>
      </c>
      <c r="U2705" t="s">
        <v>60952</v>
      </c>
      <c r="V2705" t="s">
        <v>60953</v>
      </c>
      <c r="W2705" t="s">
        <v>60954</v>
      </c>
      <c r="X2705" t="s">
        <v>60955</v>
      </c>
      <c r="Y2705" t="s">
        <v>60956</v>
      </c>
    </row>
    <row r="2706" spans="1:25" x14ac:dyDescent="0.3">
      <c r="A2706">
        <v>135250</v>
      </c>
      <c r="B2706" t="s">
        <v>60957</v>
      </c>
      <c r="C2706" t="s">
        <v>60958</v>
      </c>
      <c r="D2706" t="s">
        <v>60959</v>
      </c>
      <c r="E2706" t="s">
        <v>60960</v>
      </c>
      <c r="F2706" t="s">
        <v>60961</v>
      </c>
      <c r="G2706" t="s">
        <v>60962</v>
      </c>
      <c r="H2706" t="s">
        <v>60963</v>
      </c>
      <c r="I2706" t="s">
        <v>60964</v>
      </c>
      <c r="J2706" t="s">
        <v>60965</v>
      </c>
      <c r="K2706" t="s">
        <v>60966</v>
      </c>
      <c r="L2706" t="s">
        <v>60967</v>
      </c>
      <c r="M2706" t="s">
        <v>60968</v>
      </c>
      <c r="N2706" t="s">
        <v>60969</v>
      </c>
      <c r="O2706" t="s">
        <v>60970</v>
      </c>
      <c r="P2706" t="s">
        <v>60971</v>
      </c>
      <c r="Q2706" t="s">
        <v>60972</v>
      </c>
      <c r="R2706" t="s">
        <v>60973</v>
      </c>
      <c r="S2706" t="s">
        <v>60974</v>
      </c>
      <c r="T2706" t="s">
        <v>60975</v>
      </c>
      <c r="U2706" t="s">
        <v>60976</v>
      </c>
      <c r="V2706" t="s">
        <v>60977</v>
      </c>
      <c r="W2706" t="s">
        <v>60978</v>
      </c>
      <c r="X2706" t="s">
        <v>60979</v>
      </c>
      <c r="Y2706" t="s">
        <v>60980</v>
      </c>
    </row>
    <row r="2707" spans="1:25" x14ac:dyDescent="0.3">
      <c r="A2707">
        <v>135300</v>
      </c>
      <c r="B2707" t="s">
        <v>60981</v>
      </c>
      <c r="C2707" t="s">
        <v>60982</v>
      </c>
      <c r="D2707" t="s">
        <v>60983</v>
      </c>
      <c r="E2707" t="s">
        <v>60984</v>
      </c>
      <c r="F2707" t="s">
        <v>60985</v>
      </c>
      <c r="G2707" t="s">
        <v>60986</v>
      </c>
      <c r="H2707" t="s">
        <v>60987</v>
      </c>
      <c r="I2707" t="s">
        <v>60988</v>
      </c>
      <c r="J2707" t="s">
        <v>60989</v>
      </c>
      <c r="K2707" t="s">
        <v>60990</v>
      </c>
      <c r="L2707" t="s">
        <v>60991</v>
      </c>
      <c r="M2707" t="s">
        <v>60992</v>
      </c>
      <c r="N2707" t="s">
        <v>60993</v>
      </c>
      <c r="O2707" t="s">
        <v>60994</v>
      </c>
      <c r="P2707" t="s">
        <v>60995</v>
      </c>
      <c r="Q2707" t="s">
        <v>60996</v>
      </c>
      <c r="R2707" t="s">
        <v>60997</v>
      </c>
      <c r="S2707" t="s">
        <v>60998</v>
      </c>
      <c r="T2707" t="s">
        <v>60999</v>
      </c>
      <c r="U2707" t="s">
        <v>61000</v>
      </c>
      <c r="V2707" t="s">
        <v>61001</v>
      </c>
      <c r="W2707" t="s">
        <v>61002</v>
      </c>
      <c r="X2707" t="s">
        <v>61003</v>
      </c>
      <c r="Y2707" t="s">
        <v>61004</v>
      </c>
    </row>
    <row r="2708" spans="1:25" x14ac:dyDescent="0.3">
      <c r="A2708">
        <v>135350</v>
      </c>
      <c r="B2708" t="s">
        <v>61005</v>
      </c>
      <c r="C2708" t="s">
        <v>61006</v>
      </c>
      <c r="D2708" t="s">
        <v>61007</v>
      </c>
      <c r="E2708" t="s">
        <v>61008</v>
      </c>
      <c r="F2708" t="s">
        <v>61009</v>
      </c>
      <c r="G2708" t="s">
        <v>61010</v>
      </c>
      <c r="H2708" t="s">
        <v>61011</v>
      </c>
      <c r="I2708" t="s">
        <v>61012</v>
      </c>
      <c r="J2708" t="s">
        <v>61013</v>
      </c>
      <c r="K2708" t="s">
        <v>61014</v>
      </c>
      <c r="L2708" t="s">
        <v>61015</v>
      </c>
      <c r="M2708" t="s">
        <v>61016</v>
      </c>
      <c r="N2708" t="s">
        <v>61017</v>
      </c>
      <c r="O2708" t="s">
        <v>61018</v>
      </c>
      <c r="P2708" t="s">
        <v>61019</v>
      </c>
      <c r="Q2708" t="s">
        <v>61020</v>
      </c>
      <c r="R2708" t="s">
        <v>61021</v>
      </c>
      <c r="S2708" t="s">
        <v>61022</v>
      </c>
      <c r="T2708" t="s">
        <v>61023</v>
      </c>
      <c r="U2708" t="s">
        <v>61024</v>
      </c>
      <c r="V2708" t="s">
        <v>61025</v>
      </c>
      <c r="W2708" t="s">
        <v>61026</v>
      </c>
      <c r="X2708" t="s">
        <v>61027</v>
      </c>
      <c r="Y2708" t="s">
        <v>61028</v>
      </c>
    </row>
    <row r="2709" spans="1:25" x14ac:dyDescent="0.3">
      <c r="A2709">
        <v>135400</v>
      </c>
      <c r="B2709" t="s">
        <v>61029</v>
      </c>
      <c r="C2709" t="s">
        <v>61030</v>
      </c>
      <c r="D2709" t="s">
        <v>61031</v>
      </c>
      <c r="E2709" t="s">
        <v>61032</v>
      </c>
      <c r="F2709" t="s">
        <v>61033</v>
      </c>
      <c r="G2709" t="s">
        <v>61034</v>
      </c>
      <c r="H2709" t="s">
        <v>61035</v>
      </c>
      <c r="I2709" t="s">
        <v>61036</v>
      </c>
      <c r="J2709" t="s">
        <v>61037</v>
      </c>
      <c r="K2709" t="s">
        <v>61038</v>
      </c>
      <c r="L2709" t="s">
        <v>61039</v>
      </c>
      <c r="M2709" t="s">
        <v>61040</v>
      </c>
      <c r="N2709" t="s">
        <v>61041</v>
      </c>
      <c r="O2709" t="s">
        <v>61042</v>
      </c>
      <c r="P2709" t="s">
        <v>61043</v>
      </c>
      <c r="Q2709" t="s">
        <v>61044</v>
      </c>
      <c r="R2709" t="s">
        <v>61045</v>
      </c>
      <c r="S2709" t="s">
        <v>61046</v>
      </c>
      <c r="T2709" t="s">
        <v>61047</v>
      </c>
      <c r="U2709" t="s">
        <v>61048</v>
      </c>
      <c r="V2709" t="s">
        <v>61049</v>
      </c>
      <c r="W2709" t="s">
        <v>61050</v>
      </c>
      <c r="X2709" t="s">
        <v>61051</v>
      </c>
      <c r="Y2709" t="s">
        <v>61052</v>
      </c>
    </row>
    <row r="2710" spans="1:25" x14ac:dyDescent="0.3">
      <c r="A2710">
        <v>135450</v>
      </c>
      <c r="B2710" t="s">
        <v>61053</v>
      </c>
      <c r="C2710" t="s">
        <v>61054</v>
      </c>
      <c r="D2710" t="s">
        <v>61055</v>
      </c>
      <c r="E2710" t="s">
        <v>61056</v>
      </c>
      <c r="F2710" t="s">
        <v>61057</v>
      </c>
      <c r="G2710" t="s">
        <v>61058</v>
      </c>
      <c r="H2710" t="s">
        <v>61059</v>
      </c>
      <c r="I2710" t="s">
        <v>61060</v>
      </c>
      <c r="J2710" t="s">
        <v>61061</v>
      </c>
      <c r="K2710" t="s">
        <v>61062</v>
      </c>
      <c r="L2710" t="s">
        <v>61063</v>
      </c>
      <c r="M2710" t="s">
        <v>61064</v>
      </c>
      <c r="N2710" t="s">
        <v>61065</v>
      </c>
      <c r="O2710" t="s">
        <v>61066</v>
      </c>
      <c r="P2710" t="s">
        <v>61067</v>
      </c>
      <c r="Q2710" t="s">
        <v>61068</v>
      </c>
      <c r="R2710" t="s">
        <v>61069</v>
      </c>
      <c r="S2710" t="s">
        <v>61070</v>
      </c>
      <c r="T2710" t="s">
        <v>61071</v>
      </c>
      <c r="U2710" t="s">
        <v>61072</v>
      </c>
      <c r="V2710" t="s">
        <v>61073</v>
      </c>
      <c r="W2710" t="s">
        <v>61074</v>
      </c>
      <c r="X2710" t="s">
        <v>61075</v>
      </c>
      <c r="Y2710" t="s">
        <v>61076</v>
      </c>
    </row>
    <row r="2711" spans="1:25" x14ac:dyDescent="0.3">
      <c r="A2711">
        <v>135500</v>
      </c>
      <c r="B2711" t="s">
        <v>61077</v>
      </c>
      <c r="C2711" t="s">
        <v>61078</v>
      </c>
      <c r="D2711" t="s">
        <v>61079</v>
      </c>
      <c r="E2711" t="s">
        <v>61080</v>
      </c>
      <c r="F2711" t="s">
        <v>61081</v>
      </c>
      <c r="G2711" t="s">
        <v>61082</v>
      </c>
      <c r="H2711" t="s">
        <v>61083</v>
      </c>
      <c r="I2711" t="s">
        <v>61084</v>
      </c>
      <c r="J2711" t="s">
        <v>61085</v>
      </c>
      <c r="K2711" t="s">
        <v>61086</v>
      </c>
      <c r="L2711" t="s">
        <v>61087</v>
      </c>
      <c r="M2711" t="s">
        <v>61088</v>
      </c>
      <c r="N2711" t="s">
        <v>61089</v>
      </c>
      <c r="O2711" t="s">
        <v>61090</v>
      </c>
      <c r="P2711" t="s">
        <v>61091</v>
      </c>
      <c r="Q2711" t="s">
        <v>61092</v>
      </c>
      <c r="R2711" t="s">
        <v>61093</v>
      </c>
      <c r="S2711" t="s">
        <v>61094</v>
      </c>
      <c r="T2711" t="s">
        <v>61095</v>
      </c>
      <c r="U2711" t="s">
        <v>61096</v>
      </c>
      <c r="V2711" t="s">
        <v>61097</v>
      </c>
      <c r="W2711" t="s">
        <v>61098</v>
      </c>
      <c r="X2711" t="s">
        <v>61099</v>
      </c>
      <c r="Y2711" t="s">
        <v>61100</v>
      </c>
    </row>
    <row r="2712" spans="1:25" x14ac:dyDescent="0.3">
      <c r="A2712">
        <v>135550</v>
      </c>
      <c r="B2712" t="s">
        <v>61101</v>
      </c>
      <c r="C2712" t="s">
        <v>61102</v>
      </c>
      <c r="D2712" t="s">
        <v>61103</v>
      </c>
      <c r="E2712" t="s">
        <v>61104</v>
      </c>
      <c r="F2712" t="s">
        <v>61105</v>
      </c>
      <c r="G2712" t="s">
        <v>61106</v>
      </c>
      <c r="H2712" t="s">
        <v>61107</v>
      </c>
      <c r="I2712" t="s">
        <v>61108</v>
      </c>
      <c r="J2712" t="s">
        <v>61109</v>
      </c>
      <c r="K2712" t="s">
        <v>61110</v>
      </c>
      <c r="L2712" t="s">
        <v>61111</v>
      </c>
      <c r="M2712" t="s">
        <v>61112</v>
      </c>
      <c r="N2712" t="s">
        <v>61113</v>
      </c>
      <c r="O2712" t="s">
        <v>61114</v>
      </c>
      <c r="P2712" t="s">
        <v>61115</v>
      </c>
      <c r="Q2712" t="s">
        <v>61116</v>
      </c>
      <c r="R2712" t="s">
        <v>61117</v>
      </c>
      <c r="S2712" t="s">
        <v>61118</v>
      </c>
      <c r="T2712" t="s">
        <v>61119</v>
      </c>
      <c r="U2712" t="s">
        <v>61120</v>
      </c>
      <c r="V2712" t="s">
        <v>61121</v>
      </c>
      <c r="W2712" t="s">
        <v>61122</v>
      </c>
      <c r="X2712" t="s">
        <v>61123</v>
      </c>
      <c r="Y2712" t="s">
        <v>61124</v>
      </c>
    </row>
    <row r="2713" spans="1:25" x14ac:dyDescent="0.3">
      <c r="A2713">
        <v>135600</v>
      </c>
      <c r="B2713" t="s">
        <v>61125</v>
      </c>
      <c r="C2713" t="s">
        <v>61126</v>
      </c>
      <c r="D2713" t="s">
        <v>61127</v>
      </c>
      <c r="E2713" t="s">
        <v>61128</v>
      </c>
      <c r="F2713" t="s">
        <v>61129</v>
      </c>
      <c r="G2713" t="s">
        <v>61130</v>
      </c>
      <c r="H2713" t="s">
        <v>61131</v>
      </c>
      <c r="I2713" t="s">
        <v>61132</v>
      </c>
      <c r="J2713" t="s">
        <v>61133</v>
      </c>
      <c r="K2713" t="s">
        <v>61134</v>
      </c>
      <c r="L2713" t="s">
        <v>61135</v>
      </c>
      <c r="M2713" t="s">
        <v>61136</v>
      </c>
      <c r="N2713" t="s">
        <v>61137</v>
      </c>
      <c r="O2713" t="s">
        <v>61138</v>
      </c>
      <c r="P2713" t="s">
        <v>61139</v>
      </c>
      <c r="Q2713" t="s">
        <v>61140</v>
      </c>
      <c r="R2713" t="s">
        <v>61141</v>
      </c>
      <c r="S2713" t="s">
        <v>61142</v>
      </c>
      <c r="T2713" t="s">
        <v>61143</v>
      </c>
      <c r="U2713" t="s">
        <v>61144</v>
      </c>
      <c r="V2713" t="s">
        <v>61145</v>
      </c>
      <c r="W2713" t="s">
        <v>61146</v>
      </c>
      <c r="X2713" t="s">
        <v>61147</v>
      </c>
      <c r="Y2713" t="s">
        <v>61148</v>
      </c>
    </row>
    <row r="2714" spans="1:25" x14ac:dyDescent="0.3">
      <c r="A2714">
        <v>135650</v>
      </c>
      <c r="B2714" t="s">
        <v>61149</v>
      </c>
      <c r="C2714" t="s">
        <v>61150</v>
      </c>
      <c r="D2714" t="s">
        <v>61151</v>
      </c>
      <c r="E2714" t="s">
        <v>61152</v>
      </c>
      <c r="F2714" t="s">
        <v>61153</v>
      </c>
      <c r="G2714" t="s">
        <v>61154</v>
      </c>
      <c r="H2714" t="s">
        <v>61155</v>
      </c>
      <c r="I2714" t="s">
        <v>61156</v>
      </c>
      <c r="J2714" t="s">
        <v>61157</v>
      </c>
      <c r="K2714" t="s">
        <v>61158</v>
      </c>
      <c r="L2714" t="s">
        <v>61159</v>
      </c>
      <c r="M2714" t="s">
        <v>61160</v>
      </c>
      <c r="N2714" t="s">
        <v>61161</v>
      </c>
      <c r="O2714" t="s">
        <v>61162</v>
      </c>
      <c r="P2714" t="s">
        <v>61163</v>
      </c>
      <c r="Q2714" t="s">
        <v>61164</v>
      </c>
      <c r="R2714" t="s">
        <v>61165</v>
      </c>
      <c r="S2714" t="s">
        <v>61166</v>
      </c>
      <c r="T2714" t="s">
        <v>61167</v>
      </c>
      <c r="U2714" t="s">
        <v>61168</v>
      </c>
      <c r="V2714" t="s">
        <v>61169</v>
      </c>
      <c r="W2714" t="s">
        <v>61170</v>
      </c>
      <c r="X2714" t="s">
        <v>61171</v>
      </c>
      <c r="Y2714" t="s">
        <v>61172</v>
      </c>
    </row>
    <row r="2715" spans="1:25" x14ac:dyDescent="0.3">
      <c r="A2715">
        <v>135700</v>
      </c>
      <c r="B2715" t="s">
        <v>61173</v>
      </c>
      <c r="C2715" t="s">
        <v>61174</v>
      </c>
      <c r="D2715" t="s">
        <v>61175</v>
      </c>
      <c r="E2715" t="s">
        <v>61176</v>
      </c>
      <c r="F2715" t="s">
        <v>61177</v>
      </c>
      <c r="G2715" t="s">
        <v>61178</v>
      </c>
      <c r="H2715" t="s">
        <v>61179</v>
      </c>
      <c r="I2715" t="s">
        <v>61180</v>
      </c>
      <c r="J2715" t="s">
        <v>61181</v>
      </c>
      <c r="K2715" t="s">
        <v>61182</v>
      </c>
      <c r="L2715" t="s">
        <v>61183</v>
      </c>
      <c r="M2715" t="s">
        <v>61184</v>
      </c>
      <c r="N2715" t="s">
        <v>61185</v>
      </c>
      <c r="O2715" t="s">
        <v>61186</v>
      </c>
      <c r="P2715" t="s">
        <v>61187</v>
      </c>
      <c r="Q2715" t="s">
        <v>61188</v>
      </c>
      <c r="R2715" t="s">
        <v>61189</v>
      </c>
      <c r="S2715" t="s">
        <v>61190</v>
      </c>
      <c r="T2715" t="s">
        <v>61191</v>
      </c>
      <c r="U2715" t="s">
        <v>61192</v>
      </c>
      <c r="V2715" t="s">
        <v>61193</v>
      </c>
      <c r="W2715" t="s">
        <v>61194</v>
      </c>
      <c r="X2715" t="s">
        <v>61195</v>
      </c>
      <c r="Y2715" t="s">
        <v>61196</v>
      </c>
    </row>
    <row r="2716" spans="1:25" x14ac:dyDescent="0.3">
      <c r="A2716">
        <v>135750</v>
      </c>
      <c r="B2716" t="s">
        <v>61197</v>
      </c>
      <c r="C2716" t="s">
        <v>61198</v>
      </c>
      <c r="D2716" t="s">
        <v>61199</v>
      </c>
      <c r="E2716" t="s">
        <v>61200</v>
      </c>
      <c r="F2716" t="s">
        <v>61201</v>
      </c>
      <c r="G2716" t="s">
        <v>61202</v>
      </c>
      <c r="H2716" t="s">
        <v>61203</v>
      </c>
      <c r="I2716" t="s">
        <v>61204</v>
      </c>
      <c r="J2716" t="s">
        <v>61205</v>
      </c>
      <c r="K2716" t="s">
        <v>61206</v>
      </c>
      <c r="L2716" t="s">
        <v>61207</v>
      </c>
      <c r="M2716" t="s">
        <v>61208</v>
      </c>
      <c r="N2716" t="s">
        <v>61209</v>
      </c>
      <c r="O2716" t="s">
        <v>61210</v>
      </c>
      <c r="P2716" t="s">
        <v>61211</v>
      </c>
      <c r="Q2716" t="s">
        <v>61212</v>
      </c>
      <c r="R2716" t="s">
        <v>61213</v>
      </c>
      <c r="S2716" t="s">
        <v>61214</v>
      </c>
      <c r="T2716" t="s">
        <v>61215</v>
      </c>
      <c r="U2716" t="s">
        <v>61216</v>
      </c>
      <c r="V2716" t="s">
        <v>61217</v>
      </c>
      <c r="W2716" t="s">
        <v>61218</v>
      </c>
      <c r="X2716" t="s">
        <v>61219</v>
      </c>
      <c r="Y2716" t="s">
        <v>61220</v>
      </c>
    </row>
    <row r="2717" spans="1:25" x14ac:dyDescent="0.3">
      <c r="A2717">
        <v>135800</v>
      </c>
      <c r="B2717" t="s">
        <v>61221</v>
      </c>
      <c r="C2717" t="s">
        <v>61222</v>
      </c>
      <c r="D2717" t="s">
        <v>61223</v>
      </c>
      <c r="E2717" t="s">
        <v>61224</v>
      </c>
      <c r="F2717" t="s">
        <v>61225</v>
      </c>
      <c r="G2717" t="s">
        <v>61226</v>
      </c>
      <c r="H2717" t="s">
        <v>61227</v>
      </c>
      <c r="I2717" t="s">
        <v>61228</v>
      </c>
      <c r="J2717" t="s">
        <v>61229</v>
      </c>
      <c r="K2717" t="s">
        <v>61230</v>
      </c>
      <c r="L2717" t="s">
        <v>61231</v>
      </c>
      <c r="M2717" t="s">
        <v>61232</v>
      </c>
      <c r="N2717" t="s">
        <v>61233</v>
      </c>
      <c r="O2717" t="s">
        <v>61234</v>
      </c>
      <c r="P2717" t="s">
        <v>61235</v>
      </c>
      <c r="Q2717" t="s">
        <v>61236</v>
      </c>
      <c r="R2717" t="s">
        <v>61237</v>
      </c>
      <c r="S2717" t="s">
        <v>61238</v>
      </c>
      <c r="T2717" t="s">
        <v>61239</v>
      </c>
      <c r="U2717" t="s">
        <v>61240</v>
      </c>
      <c r="V2717" t="s">
        <v>61241</v>
      </c>
      <c r="W2717" t="s">
        <v>61242</v>
      </c>
      <c r="X2717" t="s">
        <v>61243</v>
      </c>
      <c r="Y2717" t="s">
        <v>61244</v>
      </c>
    </row>
    <row r="2718" spans="1:25" x14ac:dyDescent="0.3">
      <c r="A2718">
        <v>135850</v>
      </c>
      <c r="B2718" t="s">
        <v>61245</v>
      </c>
      <c r="C2718" t="s">
        <v>61246</v>
      </c>
      <c r="D2718" t="s">
        <v>61247</v>
      </c>
      <c r="E2718" t="s">
        <v>61248</v>
      </c>
      <c r="F2718" t="s">
        <v>61249</v>
      </c>
      <c r="G2718" t="s">
        <v>61250</v>
      </c>
      <c r="H2718" t="s">
        <v>61251</v>
      </c>
      <c r="I2718" t="s">
        <v>61252</v>
      </c>
      <c r="J2718" t="s">
        <v>61253</v>
      </c>
      <c r="K2718" t="s">
        <v>61254</v>
      </c>
      <c r="L2718" t="s">
        <v>61255</v>
      </c>
      <c r="M2718" t="s">
        <v>61256</v>
      </c>
      <c r="N2718" t="s">
        <v>61257</v>
      </c>
      <c r="O2718" t="s">
        <v>61258</v>
      </c>
      <c r="P2718" t="s">
        <v>61259</v>
      </c>
      <c r="Q2718" t="s">
        <v>61260</v>
      </c>
      <c r="R2718" t="s">
        <v>61261</v>
      </c>
      <c r="S2718" t="s">
        <v>61262</v>
      </c>
      <c r="T2718" t="s">
        <v>61263</v>
      </c>
      <c r="U2718" t="s">
        <v>61264</v>
      </c>
      <c r="V2718" t="s">
        <v>61265</v>
      </c>
      <c r="W2718" t="s">
        <v>61266</v>
      </c>
      <c r="X2718" t="s">
        <v>61267</v>
      </c>
      <c r="Y2718" t="s">
        <v>61268</v>
      </c>
    </row>
    <row r="2719" spans="1:25" x14ac:dyDescent="0.3">
      <c r="A2719">
        <v>135900</v>
      </c>
      <c r="B2719" t="s">
        <v>61269</v>
      </c>
      <c r="C2719" t="s">
        <v>61270</v>
      </c>
      <c r="D2719" t="s">
        <v>61271</v>
      </c>
      <c r="E2719" t="s">
        <v>61272</v>
      </c>
      <c r="F2719" t="s">
        <v>61273</v>
      </c>
      <c r="G2719" t="s">
        <v>61274</v>
      </c>
      <c r="H2719" t="s">
        <v>61275</v>
      </c>
      <c r="I2719" t="s">
        <v>61276</v>
      </c>
      <c r="J2719" t="s">
        <v>61277</v>
      </c>
      <c r="K2719" t="s">
        <v>61278</v>
      </c>
      <c r="L2719" t="s">
        <v>61279</v>
      </c>
      <c r="M2719" t="s">
        <v>61280</v>
      </c>
      <c r="N2719" t="s">
        <v>61281</v>
      </c>
      <c r="O2719" t="s">
        <v>61282</v>
      </c>
      <c r="P2719" t="s">
        <v>61283</v>
      </c>
      <c r="Q2719" t="s">
        <v>61284</v>
      </c>
      <c r="R2719" t="s">
        <v>61285</v>
      </c>
      <c r="S2719" t="s">
        <v>61286</v>
      </c>
      <c r="T2719" t="s">
        <v>61287</v>
      </c>
      <c r="U2719" t="s">
        <v>61288</v>
      </c>
      <c r="V2719" t="s">
        <v>61289</v>
      </c>
      <c r="W2719" t="s">
        <v>61290</v>
      </c>
      <c r="X2719" t="s">
        <v>61291</v>
      </c>
      <c r="Y2719" t="s">
        <v>61292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20170724T1208-50ms-XSens-Positi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2017-09-01T07:27:52Z</dcterms:created>
  <dcterms:modified xsi:type="dcterms:W3CDTF">2017-09-01T07:27:54Z</dcterms:modified>
</cp:coreProperties>
</file>